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sheet" sheetId="1" r:id="rId4"/>
    <sheet state="visible" name="HMA HR REVNUE SHEET" sheetId="2" r:id="rId5"/>
    <sheet state="visible" name="admin Sheet2" sheetId="3" r:id="rId6"/>
    <sheet state="visible" name="admin Sheet3" sheetId="4" r:id="rId7"/>
    <sheet state="visible" name="responsiblity" sheetId="5" r:id="rId8"/>
    <sheet state="visible" name="MANPOWER" sheetId="6" r:id="rId9"/>
    <sheet state="visible" name="PROJECT SHEET" sheetId="7" r:id="rId10"/>
    <sheet state="visible" name="Sheet2" sheetId="8" r:id="rId11"/>
    <sheet state="visible" name="Sheet3" sheetId="9" r:id="rId12"/>
    <sheet state="visible" name="MASTER FILE" sheetId="10" r:id="rId13"/>
    <sheet state="visible" name="AUGUST 2025 ADMIN EXPENSES" sheetId="11" r:id="rId14"/>
    <sheet state="visible" name="SEPTEMBER 2025 ADMIN EXPENSES" sheetId="12" r:id="rId15"/>
    <sheet state="visible" name="PROJECT MASTER FILE" sheetId="13" r:id="rId16"/>
    <sheet state="visible" name="PROJECT MASTER FILE - COPY" sheetId="14" r:id="rId17"/>
    <sheet state="visible" name="CORE MANPOWER" sheetId="15" r:id="rId18"/>
    <sheet state="visible" name="PROJECT MANPOWER" sheetId="16" r:id="rId19"/>
    <sheet state="visible" name="JUNE PROJECT MANPOWER" sheetId="17" r:id="rId20"/>
    <sheet state="visible" name="JULY 2025 ADMIN EXPENSES" sheetId="18" r:id="rId21"/>
    <sheet state="visible" name="HEKSY" sheetId="19" r:id="rId22"/>
    <sheet state="visible" name="MANJUSHA" sheetId="20" r:id="rId23"/>
    <sheet state="visible" name="VISHNU" sheetId="21" r:id="rId24"/>
    <sheet state="visible" name="ANAKHA JOY" sheetId="22" r:id="rId25"/>
    <sheet state="visible" name="SOUMYA S K" sheetId="23" r:id="rId26"/>
    <sheet state="visible" name="VIGNESH KUMAR" sheetId="24" r:id="rId27"/>
    <sheet state="visible" name="ASHITHA VINS" sheetId="25" r:id="rId28"/>
    <sheet state="visible" name="SAVITHA Y" sheetId="26" r:id="rId29"/>
    <sheet state="visible" name="SILPA P L" sheetId="27" r:id="rId30"/>
    <sheet state="visible" name="GAYATHRI VIJAY" sheetId="28" r:id="rId31"/>
    <sheet state="visible" name="SAKSHI BALRAM SAVRE" sheetId="29" r:id="rId32"/>
    <sheet state="visible" name="CHAITRA" sheetId="30" r:id="rId33"/>
    <sheet state="visible" name="Monali" sheetId="31" r:id="rId34"/>
    <sheet state="visible" name="RAKHEE" sheetId="32" r:id="rId35"/>
    <sheet state="visible" name="JAYALEKSHMI J" sheetId="33" r:id="rId36"/>
    <sheet state="visible" name="SUSHILA" sheetId="34" r:id="rId37"/>
    <sheet state="visible" name="SYAMILI" sheetId="35" r:id="rId38"/>
    <sheet state="visible" name="NEELIMA K N" sheetId="36" r:id="rId39"/>
    <sheet state="visible" name="SAIDALI SAFAR" sheetId="37" r:id="rId40"/>
    <sheet state="visible" name="TITU S JAYAN" sheetId="38" r:id="rId41"/>
    <sheet state="visible" name="DHANYA B L" sheetId="39" r:id="rId42"/>
    <sheet state="visible" name="MARIYATHUL HIBITHYA" sheetId="40" r:id="rId43"/>
    <sheet state="visible" name="RUKSANA BEEGUM" sheetId="41" r:id="rId44"/>
    <sheet state="visible" name="ASHWINI RANJANE" sheetId="42" r:id="rId45"/>
    <sheet state="visible" name="SWATHY KRISHNA S" sheetId="43" r:id="rId46"/>
    <sheet state="visible" name="ANJALI PRAKASH K" sheetId="44" r:id="rId47"/>
    <sheet state="visible" name="AJILA MOHAN N J" sheetId="45" r:id="rId48"/>
    <sheet state="visible" name="ARATHY A S KUMAR" sheetId="46" r:id="rId49"/>
    <sheet state="visible" name="JUHAINA C K" sheetId="47" r:id="rId50"/>
    <sheet state="visible" name="NAVYA M" sheetId="48" r:id="rId51"/>
    <sheet state="visible" name="GOKUL V" sheetId="49" r:id="rId52"/>
    <sheet state="visible" name="ALKA WADHWA" sheetId="50" r:id="rId53"/>
    <sheet state="visible" name="ANJALY V" sheetId="51" r:id="rId54"/>
    <sheet state="visible" name="ANJALY A S" sheetId="52" r:id="rId55"/>
    <sheet state="visible" name="RAKHI MOHAN" sheetId="53" r:id="rId56"/>
    <sheet state="visible" name="ABHIRAMI N A " sheetId="54" r:id="rId57"/>
    <sheet state="visible" name="SARIKA P S KRISHNA" sheetId="55" r:id="rId58"/>
    <sheet state="visible" name="BHAVYA R J" sheetId="56" r:id="rId59"/>
    <sheet state="visible" name="JESNA C" sheetId="57" r:id="rId60"/>
    <sheet state="visible" name="RASNA K S" sheetId="58" r:id="rId61"/>
    <sheet state="visible" name="LENITA  G LAWRENCE" sheetId="59" r:id="rId62"/>
    <sheet state="visible" name="DEVIKA PRASAD" sheetId="60" r:id="rId63"/>
    <sheet state="visible" name="JAYALAKSHMI M J" sheetId="61" r:id="rId64"/>
    <sheet state="visible" name="ARJUNA V NATH" sheetId="62" r:id="rId65"/>
    <sheet state="visible" name="K ANAKHA SOMAN" sheetId="63" r:id="rId66"/>
    <sheet state="visible" name="JITHIN DOMNIC" sheetId="64" r:id="rId67"/>
    <sheet state="visible" name="DIVYA VINOD" sheetId="65" r:id="rId68"/>
    <sheet state="visible" name="SHERIN JACOB" sheetId="66" r:id="rId69"/>
    <sheet state="visible" name="REJITHA RAVI" sheetId="67" r:id="rId70"/>
  </sheets>
  <definedNames>
    <definedName hidden="1" localSheetId="10" name="_xlnm._FilterDatabase">'AUGUST 2025 ADMIN EXPENSES'!$A$2:$AJ$2</definedName>
    <definedName hidden="1" localSheetId="11" name="_xlnm._FilterDatabase">'SEPTEMBER 2025 ADMIN EXPENSES'!$A$2:$AJ$2</definedName>
    <definedName hidden="1" localSheetId="15" name="_xlnm._FilterDatabase">'PROJECT MANPOWER'!$A$1:$AL$31</definedName>
    <definedName hidden="1" localSheetId="16" name="_xlnm._FilterDatabase">'JUNE PROJECT MANPOWER'!$A$1:$K$29</definedName>
    <definedName hidden="1" localSheetId="17" name="_xlnm._FilterDatabase">'JULY 2025 ADMIN EXPENSES'!$A$2:$AI$2</definedName>
  </definedNames>
  <calcPr/>
</workbook>
</file>

<file path=xl/sharedStrings.xml><?xml version="1.0" encoding="utf-8"?>
<sst xmlns="http://schemas.openxmlformats.org/spreadsheetml/2006/main" count="3321" uniqueCount="386">
  <si>
    <t>Sl No</t>
  </si>
  <si>
    <t>Particulars</t>
  </si>
  <si>
    <t>Project</t>
  </si>
  <si>
    <t>HMA HR Revenue</t>
  </si>
  <si>
    <t>LSGB</t>
  </si>
  <si>
    <t>Total</t>
  </si>
  <si>
    <t>HLL Malappuram</t>
  </si>
  <si>
    <t>Power Grid Corporation of India Limited - Yelahanka, Bangalore</t>
  </si>
  <si>
    <t>Cochin Shipyard Limited - Andaman</t>
  </si>
  <si>
    <t>IOCL - Panipat</t>
  </si>
  <si>
    <t>HLL Cotton Hill, Trivandrum</t>
  </si>
  <si>
    <t>Swasthya-An innovative behaviour change programme for Aneamia in women of reproductive age</t>
  </si>
  <si>
    <t>Counselling support for transgender individuals-pre and post surgery and non surgical pathways in gender transition</t>
  </si>
  <si>
    <t>Inclusive community mental health initiative in Wayanad district</t>
  </si>
  <si>
    <t>My City</t>
  </si>
  <si>
    <t>Exploring the correlation and Diagnostic potential of Menstrual Blood</t>
  </si>
  <si>
    <t>HLL Maharashtra</t>
  </si>
  <si>
    <t>HMA Core  TeamSalary @5%</t>
  </si>
  <si>
    <t>HR Expenses @5%</t>
  </si>
  <si>
    <t>HMA Admin Expenses @5%</t>
  </si>
  <si>
    <t>TOTAL</t>
  </si>
  <si>
    <t>HMA HR REVENUE</t>
  </si>
  <si>
    <t>INTERNSHIP/ST INT</t>
  </si>
  <si>
    <t>TRAINING</t>
  </si>
  <si>
    <t>RECRUITMENT</t>
  </si>
  <si>
    <t>HALL RENT</t>
  </si>
  <si>
    <t>KSBCDC-3370919</t>
  </si>
  <si>
    <t>KSBCDC-2528189</t>
  </si>
  <si>
    <t>JUNE</t>
  </si>
  <si>
    <t>Manjith Travels</t>
  </si>
  <si>
    <t>Contract Vehicle</t>
  </si>
  <si>
    <t>Monthly</t>
  </si>
  <si>
    <t>Dr Anandam</t>
  </si>
  <si>
    <t>House Rent</t>
  </si>
  <si>
    <t>BSNL</t>
  </si>
  <si>
    <t>Land Line</t>
  </si>
  <si>
    <t>admin</t>
  </si>
  <si>
    <t>KSEB</t>
  </si>
  <si>
    <t>Electricity Bill</t>
  </si>
  <si>
    <t>KWA</t>
  </si>
  <si>
    <t>Water Bill</t>
  </si>
  <si>
    <t>Subramania Industries</t>
  </si>
  <si>
    <t>DG AMC</t>
  </si>
  <si>
    <t>Half Yearly</t>
  </si>
  <si>
    <t>Imprest</t>
  </si>
  <si>
    <t>Monthly Imprest</t>
  </si>
  <si>
    <t>Alchemy IBS</t>
  </si>
  <si>
    <t>Website</t>
  </si>
  <si>
    <t>Geejey Solutions</t>
  </si>
  <si>
    <t>Epabx AMC</t>
  </si>
  <si>
    <t>VRS infosystems</t>
  </si>
  <si>
    <t>Tally Software Renewal</t>
  </si>
  <si>
    <t>Annualy</t>
  </si>
  <si>
    <t>M/sArmtech Computer Services</t>
  </si>
  <si>
    <t>CAMC computer hardware</t>
  </si>
  <si>
    <t>Quarterly</t>
  </si>
  <si>
    <t>Nu aire</t>
  </si>
  <si>
    <t>AC AMC</t>
  </si>
  <si>
    <t>Miscellaneous</t>
  </si>
  <si>
    <t>Repair &amp; Maintenance</t>
  </si>
  <si>
    <t>Microsoft 365</t>
  </si>
  <si>
    <t>Software</t>
  </si>
  <si>
    <t>Asterisk</t>
  </si>
  <si>
    <t>Photocopier (Admin &amp; DVP)</t>
  </si>
  <si>
    <t>Pradeep Kumar Cost Accountant</t>
  </si>
  <si>
    <t>Financial Consultant</t>
  </si>
  <si>
    <t>Accounts Assistance</t>
  </si>
  <si>
    <t>PROJECT 1</t>
  </si>
  <si>
    <t>Indian Postal Department</t>
  </si>
  <si>
    <t>Speed post</t>
  </si>
  <si>
    <t>HR 5% OF CSR</t>
  </si>
  <si>
    <t>ADMIN CHARGES CSR</t>
  </si>
  <si>
    <t>project-1</t>
  </si>
  <si>
    <t>project-2</t>
  </si>
  <si>
    <t>project-3</t>
  </si>
  <si>
    <t>Oval Blue Technologies</t>
  </si>
  <si>
    <t>Photocopier SDP</t>
  </si>
  <si>
    <t>Volks Electronics</t>
  </si>
  <si>
    <t>Desktop rental</t>
  </si>
  <si>
    <t>Asianet</t>
  </si>
  <si>
    <t>Internet Services</t>
  </si>
  <si>
    <t>Stationary</t>
  </si>
  <si>
    <t>project documentation</t>
  </si>
  <si>
    <t>Admin Expenses OF CSR @ 5%</t>
  </si>
  <si>
    <t>JULY</t>
  </si>
  <si>
    <t>AUGUST</t>
  </si>
  <si>
    <t>SEPTEMBER</t>
  </si>
  <si>
    <t>OCTOBER</t>
  </si>
  <si>
    <t>OPENING BALANCE AS ON 01ST OF EVERY MONTH</t>
  </si>
  <si>
    <t>COMMITED</t>
  </si>
  <si>
    <t>DO PERCENTAGE FOR BOOKING PURPOSE</t>
  </si>
  <si>
    <t>Admin expense booking</t>
  </si>
  <si>
    <t>Project 1</t>
  </si>
  <si>
    <t>Project 2</t>
  </si>
  <si>
    <t>Project 3</t>
  </si>
  <si>
    <t>Project 4</t>
  </si>
  <si>
    <t>Project 5</t>
  </si>
  <si>
    <t>Project 6</t>
  </si>
  <si>
    <t>5% of project</t>
  </si>
  <si>
    <t>OB</t>
  </si>
  <si>
    <t>Total admin charges monthly actual reciept basis</t>
  </si>
  <si>
    <t>internship</t>
  </si>
  <si>
    <t>Total monthly HR revenue</t>
  </si>
  <si>
    <t>training</t>
  </si>
  <si>
    <t>balance lsgb</t>
  </si>
  <si>
    <t>recruitment</t>
  </si>
  <si>
    <t>hall rent</t>
  </si>
  <si>
    <t xml:space="preserve">TOTAL </t>
  </si>
  <si>
    <t>PROJECT ADMIN CHARGES</t>
  </si>
  <si>
    <t>Every month the expenses will be booked for the reciept amount and any balance amount if any shall be booked from lsgb</t>
  </si>
  <si>
    <t>RECEIVED</t>
  </si>
  <si>
    <t>5% OF TOTAL</t>
  </si>
  <si>
    <t>Master sheets</t>
  </si>
  <si>
    <t>Status</t>
  </si>
  <si>
    <t>Responsiblity</t>
  </si>
  <si>
    <t>Core team member Sheet</t>
  </si>
  <si>
    <t>completed</t>
  </si>
  <si>
    <t>Nikhil</t>
  </si>
  <si>
    <t>Sheet Updation</t>
  </si>
  <si>
    <t>Anakha Joy/Vishnu</t>
  </si>
  <si>
    <t>Cross Verify</t>
  </si>
  <si>
    <t>Consolidated Sheet</t>
  </si>
  <si>
    <t>Over view</t>
  </si>
  <si>
    <t>Nikhil /Savitha</t>
  </si>
  <si>
    <t>Project Wise Financial</t>
  </si>
  <si>
    <t>Arjuna/Rasna</t>
  </si>
  <si>
    <t>Project Wise Financial cross verify</t>
  </si>
  <si>
    <t>Arathy</t>
  </si>
  <si>
    <t>PROJECT SPECIFIC STAFF</t>
  </si>
  <si>
    <t>Project specific sheet</t>
  </si>
  <si>
    <t xml:space="preserve"> CSR @ 5%</t>
  </si>
  <si>
    <t>SL No</t>
  </si>
  <si>
    <t>Name</t>
  </si>
  <si>
    <t>Designation</t>
  </si>
  <si>
    <t>Monthly CTC</t>
  </si>
  <si>
    <t>Attendance</t>
  </si>
  <si>
    <t>Amount</t>
  </si>
  <si>
    <t>Attendance2</t>
  </si>
  <si>
    <t>Amount3</t>
  </si>
  <si>
    <t>Amount4</t>
  </si>
  <si>
    <t>Attendance3</t>
  </si>
  <si>
    <t>Amount2</t>
  </si>
  <si>
    <t>Attendance6</t>
  </si>
  <si>
    <t>Amount7</t>
  </si>
  <si>
    <t>Attendance8</t>
  </si>
  <si>
    <t>Amount9</t>
  </si>
  <si>
    <t>Attendance10</t>
  </si>
  <si>
    <t>Amount11</t>
  </si>
  <si>
    <t>Attendance12</t>
  </si>
  <si>
    <t>Amount13</t>
  </si>
  <si>
    <t>Attendance14</t>
  </si>
  <si>
    <t>Amount15</t>
  </si>
  <si>
    <t>Attendance16</t>
  </si>
  <si>
    <t>Amount17</t>
  </si>
  <si>
    <t>Attendance18</t>
  </si>
  <si>
    <t>Amount19</t>
  </si>
  <si>
    <t>Attendance20</t>
  </si>
  <si>
    <t>Amount21</t>
  </si>
  <si>
    <t>Attendance22</t>
  </si>
  <si>
    <t>Amount23</t>
  </si>
  <si>
    <t>Gayatri Vijay L</t>
  </si>
  <si>
    <t>Field Assistant</t>
  </si>
  <si>
    <t>CORE TEAM</t>
  </si>
  <si>
    <t>Vishnu</t>
  </si>
  <si>
    <t xml:space="preserve">Anakha Joy </t>
  </si>
  <si>
    <t>Jeena Raju</t>
  </si>
  <si>
    <t>Cleaning staff</t>
  </si>
  <si>
    <t>HLL My city</t>
  </si>
  <si>
    <t>Sujitha S</t>
  </si>
  <si>
    <t xml:space="preserve">Sudheesh </t>
  </si>
  <si>
    <t>Sukumaran</t>
  </si>
  <si>
    <t>Soumya S K</t>
  </si>
  <si>
    <t>Vignesh Kumar P B</t>
  </si>
  <si>
    <t>Office Assistant</t>
  </si>
  <si>
    <t>Ashitha Vins V M</t>
  </si>
  <si>
    <t>Backend Support</t>
  </si>
  <si>
    <t>Savitha Y</t>
  </si>
  <si>
    <t>Silpa</t>
  </si>
  <si>
    <t>Accounts Assistant</t>
  </si>
  <si>
    <t>Finance</t>
  </si>
  <si>
    <t>Preethima</t>
  </si>
  <si>
    <t>Project Assistant</t>
  </si>
  <si>
    <t>CSL, Andaman</t>
  </si>
  <si>
    <t>Sakshi Baliram Savare</t>
  </si>
  <si>
    <t>HLL CSR MAHARASHTRA</t>
  </si>
  <si>
    <t>Rakhee</t>
  </si>
  <si>
    <t>Jayalekshmi  J</t>
  </si>
  <si>
    <t>Sushila</t>
  </si>
  <si>
    <t>IOCL Panipat , Haryana</t>
  </si>
  <si>
    <t>Syamili</t>
  </si>
  <si>
    <t>Admistrative Assistant (Projects)</t>
  </si>
  <si>
    <t>Consultancy Projects</t>
  </si>
  <si>
    <t>Saidali Safar</t>
  </si>
  <si>
    <t>Procurement Assistant</t>
  </si>
  <si>
    <t>Titu S Jayan</t>
  </si>
  <si>
    <t>Project Assistant (Accounts)</t>
  </si>
  <si>
    <t>Dhanya B L</t>
  </si>
  <si>
    <t>Heksy Sebastian</t>
  </si>
  <si>
    <t>Manjusha V</t>
  </si>
  <si>
    <t>Mariyathul Hibthiya</t>
  </si>
  <si>
    <t xml:space="preserve">Project Associate </t>
  </si>
  <si>
    <t>IOCL LAKSWADEEP</t>
  </si>
  <si>
    <t>Ruksana Beegum Pakkichippura</t>
  </si>
  <si>
    <t>Greeshma Kuriakose</t>
  </si>
  <si>
    <t>Project Associate (Public Health)</t>
  </si>
  <si>
    <t>CPCL North Chennai</t>
  </si>
  <si>
    <t>Ashwini Bhausaheb Ranjane</t>
  </si>
  <si>
    <t>HLL CSR Maharashtra</t>
  </si>
  <si>
    <t>Swathy Krishna S</t>
  </si>
  <si>
    <t>Project Associate (Community Development)</t>
  </si>
  <si>
    <t xml:space="preserve">HMA Communications </t>
  </si>
  <si>
    <t>Anjali Prakash K</t>
  </si>
  <si>
    <t>Ajila Mohan N J</t>
  </si>
  <si>
    <t>Project Associate</t>
  </si>
  <si>
    <t>HLL CSR Division</t>
  </si>
  <si>
    <t>Elizabeth Packim</t>
  </si>
  <si>
    <t>Arathy A S Kumar</t>
  </si>
  <si>
    <t>Juhaina C K</t>
  </si>
  <si>
    <t>HLL CSR MALAPPURAM</t>
  </si>
  <si>
    <t>Navya M</t>
  </si>
  <si>
    <t>Powergrid CSR Thinkal</t>
  </si>
  <si>
    <t>Alka Wadhwa</t>
  </si>
  <si>
    <t>IOCL CSR Haryana</t>
  </si>
  <si>
    <t>Anjaly V</t>
  </si>
  <si>
    <t>Project Facilitator</t>
  </si>
  <si>
    <t>Anjali A S</t>
  </si>
  <si>
    <t>Rakhi Mohan</t>
  </si>
  <si>
    <t>Abhirami N A</t>
  </si>
  <si>
    <t>Sarika P S Krishna</t>
  </si>
  <si>
    <t>Bhavya R J</t>
  </si>
  <si>
    <t>Jesna C</t>
  </si>
  <si>
    <t>Rasna K S</t>
  </si>
  <si>
    <t>Lenita G Lawrence</t>
  </si>
  <si>
    <t>Devika Prasad</t>
  </si>
  <si>
    <t>Jayalekshmi M J</t>
  </si>
  <si>
    <t>K Anakha Soman</t>
  </si>
  <si>
    <t>Jithin Dominic</t>
  </si>
  <si>
    <t>Divya Vinod</t>
  </si>
  <si>
    <t>Sherin Jacob</t>
  </si>
  <si>
    <t>Arjuna V Nath</t>
  </si>
  <si>
    <t>Rejitha Ravi</t>
  </si>
  <si>
    <t>Devika HS</t>
  </si>
  <si>
    <t>Jijo Pramod</t>
  </si>
  <si>
    <t>Consolidated Expense</t>
  </si>
  <si>
    <t>Project Manpower</t>
  </si>
  <si>
    <t>Month</t>
  </si>
  <si>
    <t>Project 7</t>
  </si>
  <si>
    <t>Admin Expenses</t>
  </si>
  <si>
    <t>Core Manpower</t>
  </si>
  <si>
    <t>CSR</t>
  </si>
  <si>
    <t>Consultancy -VBD/HCS</t>
  </si>
  <si>
    <t>ARREARS 2024-25</t>
  </si>
  <si>
    <t>CSR +VBD TOTAL</t>
  </si>
  <si>
    <t>EMPLOYEE BENEFIT COST</t>
  </si>
  <si>
    <t>HMA REVENUE</t>
  </si>
  <si>
    <t>VBD</t>
  </si>
  <si>
    <t>CORE</t>
  </si>
  <si>
    <t>TPC SALARY</t>
  </si>
  <si>
    <t>FTC SALARY</t>
  </si>
  <si>
    <t>PERMANENT</t>
  </si>
  <si>
    <t>IOCL CSR HARYANA</t>
  </si>
  <si>
    <t>Neelima K N</t>
  </si>
  <si>
    <t>Admistrative Assistant (HR)</t>
  </si>
  <si>
    <t>HR @ 5% CSR</t>
  </si>
  <si>
    <t>HR Revenue</t>
  </si>
  <si>
    <t>ADMIN CHARGES TOTAL</t>
  </si>
  <si>
    <t>BALANCE</t>
  </si>
  <si>
    <t>Vendor</t>
  </si>
  <si>
    <t>Service</t>
  </si>
  <si>
    <t>Payment frequency</t>
  </si>
  <si>
    <t>Annual commitment</t>
  </si>
  <si>
    <t>Monthly Average</t>
  </si>
  <si>
    <t>Actual 
expense</t>
  </si>
  <si>
    <t>Additional LSGB</t>
  </si>
  <si>
    <t>Vismaya Services</t>
  </si>
  <si>
    <t>HK salary</t>
  </si>
  <si>
    <t>My city salary</t>
  </si>
  <si>
    <t>Naveen Security Services</t>
  </si>
  <si>
    <t>Security salary</t>
  </si>
  <si>
    <t>Project Name</t>
  </si>
  <si>
    <t>Project Type</t>
  </si>
  <si>
    <t>Project Value</t>
  </si>
  <si>
    <t>Project Split Up</t>
  </si>
  <si>
    <t>Value</t>
  </si>
  <si>
    <t>IOCL M -Cup Project Lakshadweep</t>
  </si>
  <si>
    <t>15% total of Project Value</t>
  </si>
  <si>
    <t>Project specific salary</t>
  </si>
  <si>
    <t>Design Phase</t>
  </si>
  <si>
    <t>Implementation Phase</t>
  </si>
  <si>
    <t>Monitoring and Evaluation</t>
  </si>
  <si>
    <t>Surplus</t>
  </si>
  <si>
    <t>Remarks</t>
  </si>
  <si>
    <t>Taken - 8.54%  Instead of 5%</t>
  </si>
  <si>
    <t>-</t>
  </si>
  <si>
    <t xml:space="preserve">Instead of 21843 taken 27600 </t>
  </si>
  <si>
    <t>Project Direct Expenses (i.e 85% total of Project Value)</t>
  </si>
  <si>
    <t>HMA CSR Admin Expenses @5%</t>
  </si>
  <si>
    <t>24800.3 (accounted) 50400 (commited)</t>
  </si>
  <si>
    <t>Taken - 6.23%  Instead of 5%</t>
  </si>
  <si>
    <t xml:space="preserve">Taken 219755.5 Instead of 204207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</si>
  <si>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</si>
  <si>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5% total of Project Value</t>
  </si>
  <si>
    <t>Project Direct Expenses (i.e 95% total of Project Value)</t>
  </si>
  <si>
    <t xml:space="preserve"> </t>
  </si>
  <si>
    <t>CORE TEAM SALARY BOOKING SHEET</t>
  </si>
  <si>
    <t>Administartive Assiatant (HR)</t>
  </si>
  <si>
    <t>Jayalakshmi J</t>
  </si>
  <si>
    <t>HLL CSR COTTON HILL</t>
  </si>
  <si>
    <t>HLL CSR Navajeevana , Wayanad</t>
  </si>
  <si>
    <t>HLL CSR SWASTHYA</t>
  </si>
  <si>
    <t>Lenita Lawrance</t>
  </si>
  <si>
    <t>Chaithra</t>
  </si>
  <si>
    <t>Monali Dinesh</t>
  </si>
  <si>
    <t>HLL CSR Ekatwa</t>
  </si>
  <si>
    <t>Jijo S Pramod</t>
  </si>
  <si>
    <t>Date</t>
  </si>
  <si>
    <t>CASUAL LEAVE</t>
  </si>
  <si>
    <t>SICK LEAVE</t>
  </si>
  <si>
    <t>COMP OFF</t>
  </si>
  <si>
    <t>MANJUSHA V</t>
  </si>
  <si>
    <t>VISHNU</t>
  </si>
  <si>
    <t>FIELD ASSISTANT</t>
  </si>
  <si>
    <t>ANAKHA JOY</t>
  </si>
  <si>
    <t>SOUMYA S K</t>
  </si>
  <si>
    <t>VIGNESH KUMAR P B</t>
  </si>
  <si>
    <t>OFFICE ASSISTANT</t>
  </si>
  <si>
    <t>ASHITHA VINS V M</t>
  </si>
  <si>
    <t>BACKEND SUPPORT</t>
  </si>
  <si>
    <t>SAVITHA Y</t>
  </si>
  <si>
    <t>SILPA P L</t>
  </si>
  <si>
    <t>ACCOUNTS ASSISTANT</t>
  </si>
  <si>
    <t>GAYATHRI VIJAY</t>
  </si>
  <si>
    <t>PROJECT  ASSISTANT</t>
  </si>
  <si>
    <t>SAKSHI BALRAM SAVRE</t>
  </si>
  <si>
    <t>CHAITRA</t>
  </si>
  <si>
    <t>POWERGRID CSR KARNATAKA</t>
  </si>
  <si>
    <t>RAKHEE</t>
  </si>
  <si>
    <t>CSL ANDAMAN</t>
  </si>
  <si>
    <t>JAYALEKSHMI J</t>
  </si>
  <si>
    <t>SUSHILA</t>
  </si>
  <si>
    <t>SYAMILI</t>
  </si>
  <si>
    <t>ADMIN ASSISTANT</t>
  </si>
  <si>
    <t>NEELIMA K N</t>
  </si>
  <si>
    <t>SAIDALI SAFAR</t>
  </si>
  <si>
    <t>PROCUREMENT FACILITATOR</t>
  </si>
  <si>
    <t>TITU S JAYAN</t>
  </si>
  <si>
    <t>PROJECT ASSISTANT (ACCOUNTS)</t>
  </si>
  <si>
    <t>DHANYA B L</t>
  </si>
  <si>
    <t xml:space="preserve">PROJECT ASSISTANT </t>
  </si>
  <si>
    <t>MARIYATHUL HIBITHYA</t>
  </si>
  <si>
    <t xml:space="preserve">PROJECT ASSOCIATE </t>
  </si>
  <si>
    <t>IOCL LAKSHWADEEP</t>
  </si>
  <si>
    <t>RUKSANA BEEGUM</t>
  </si>
  <si>
    <t>ASHWINI RANJANE</t>
  </si>
  <si>
    <t>HLL CSR MAHARASTRA</t>
  </si>
  <si>
    <t>SWATHY KRISHNA S</t>
  </si>
  <si>
    <t>ANJALI PRAKASH K</t>
  </si>
  <si>
    <t>AJILA MOHAN N J</t>
  </si>
  <si>
    <t>ARATHY A S KUMAR</t>
  </si>
  <si>
    <t>JUHAINA C K</t>
  </si>
  <si>
    <t>NAVYA M</t>
  </si>
  <si>
    <t>POWER GRID CSR KARNATAKA</t>
  </si>
  <si>
    <t>GOKUL V</t>
  </si>
  <si>
    <t>HMA CORE TEAM</t>
  </si>
  <si>
    <t>ALKA WADHWA</t>
  </si>
  <si>
    <t>ANJALY V</t>
  </si>
  <si>
    <t>PROJECT FACILITATOR</t>
  </si>
  <si>
    <t>`</t>
  </si>
  <si>
    <t>ANJALY A S</t>
  </si>
  <si>
    <t>PROJECT ASSOCIATE</t>
  </si>
  <si>
    <t>RAKHI MOHAN</t>
  </si>
  <si>
    <t>ABHIRAMI N A</t>
  </si>
  <si>
    <t>On maternity leave from 01.07.2025</t>
  </si>
  <si>
    <t>SARIKA P S KRISHNA</t>
  </si>
  <si>
    <t>BHAVYA R J</t>
  </si>
  <si>
    <t>JESNA C</t>
  </si>
  <si>
    <t>RASNA K S</t>
  </si>
  <si>
    <t>LENITA  G LAWRENCE</t>
  </si>
  <si>
    <t>DEVIKA PRASAD</t>
  </si>
  <si>
    <t>JAYALAKSHMI M J</t>
  </si>
  <si>
    <t>ARJUNA V NATH</t>
  </si>
  <si>
    <t>K ANAKHA SOMAN</t>
  </si>
  <si>
    <t>JITHIN DOMNIC</t>
  </si>
  <si>
    <t>DIVYA VINOD</t>
  </si>
  <si>
    <t>SHERIN JACOB</t>
  </si>
  <si>
    <t>REJITHA RAVI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</si>
</sst>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/mmm/yy"/>
    <numFmt numFmtId="165" formatCode="mmmm yyyy"/>
    <numFmt numFmtId="166" formatCode="mmmm-d"/>
  </numFmts>
  <fonts count="28">
    <font>
      <sz val="11.0"/>
      <color theme="1"/>
      <name val="Calibri"/>
      <scheme val="minor"/>
    </font>
    <font>
      <sz val="11.0"/>
      <color theme="1"/>
      <name val="Arial Narrow"/>
    </font>
    <font/>
    <font>
      <b/>
      <sz val="12.0"/>
      <color rgb="FF000000"/>
      <name val="Arial Narrow"/>
    </font>
    <font>
      <b/>
      <sz val="12.0"/>
      <color theme="1"/>
      <name val="Arial Narrow"/>
    </font>
    <font>
      <sz val="12.0"/>
      <color theme="1"/>
      <name val="Arial Narrow"/>
    </font>
    <font>
      <sz val="12.0"/>
      <color rgb="FF000000"/>
      <name val="Arial Narrow"/>
    </font>
    <font>
      <sz val="12.0"/>
      <color rgb="FFFF0000"/>
      <name val="Arial Narrow"/>
    </font>
    <font>
      <b/>
      <sz val="21.0"/>
      <color rgb="FF000000"/>
      <name val="Arial Narrow"/>
    </font>
    <font>
      <sz val="10.0"/>
      <color theme="1"/>
      <name val="Calibri"/>
    </font>
    <font>
      <sz val="10.0"/>
      <color rgb="FF000000"/>
      <name val="Calibri"/>
    </font>
    <font>
      <b/>
      <sz val="15.0"/>
      <color rgb="FF000000"/>
      <name val="Arial Narrow"/>
    </font>
    <font>
      <b/>
      <sz val="13.0"/>
      <color theme="1"/>
      <name val="Calibri"/>
    </font>
    <font>
      <sz val="18.0"/>
      <color theme="1"/>
      <name val="Calibri"/>
    </font>
    <font>
      <sz val="15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rgb="FFFF0000"/>
      <name val="Arial Narrow"/>
    </font>
    <font>
      <color theme="1"/>
      <name val="Arial Narrow"/>
    </font>
    <font>
      <sz val="11.0"/>
      <color rgb="FF000000"/>
      <name val="Arial Narrow"/>
    </font>
    <font>
      <color rgb="FFFF0000"/>
      <name val="Calibri"/>
      <scheme val="minor"/>
    </font>
    <font>
      <sz val="18.0"/>
      <color theme="1"/>
      <name val="Arial Narrow"/>
    </font>
  </fonts>
  <fills count="1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2E75B5"/>
        <bgColor rgb="FF2E75B5"/>
      </patternFill>
    </fill>
    <fill>
      <patternFill patternType="solid">
        <fgColor theme="5"/>
        <bgColor theme="5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4B083"/>
        <bgColor rgb="FFF4B083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2" xfId="0" applyAlignment="1" applyBorder="1" applyFont="1" applyNumberFormat="1">
      <alignment horizontal="center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6" fillId="3" fontId="4" numFmtId="17" xfId="0" applyAlignment="1" applyBorder="1" applyFont="1" applyNumberFormat="1">
      <alignment horizontal="center" readingOrder="0" vertical="center"/>
    </xf>
    <xf borderId="6" fillId="3" fontId="4" numFmtId="17" xfId="0" applyAlignment="1" applyBorder="1" applyFont="1" applyNumberFormat="1">
      <alignment horizontal="center" vertical="center"/>
    </xf>
    <xf borderId="7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readingOrder="0" vertical="center"/>
    </xf>
    <xf borderId="6" fillId="4" fontId="6" numFmtId="0" xfId="0" applyAlignment="1" applyBorder="1" applyFill="1" applyFont="1">
      <alignment horizontal="center" readingOrder="0" vertical="center"/>
    </xf>
    <xf borderId="6" fillId="5" fontId="5" numFmtId="0" xfId="0" applyAlignment="1" applyBorder="1" applyFill="1" applyFont="1">
      <alignment horizontal="center" readingOrder="0" vertical="center"/>
    </xf>
    <xf borderId="6" fillId="5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readingOrder="0" vertical="center"/>
    </xf>
    <xf borderId="7" fillId="3" fontId="6" numFmtId="0" xfId="0" applyAlignment="1" applyBorder="1" applyFont="1">
      <alignment horizontal="center" vertical="center"/>
    </xf>
    <xf borderId="8" fillId="6" fontId="8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0" fillId="0" fontId="9" numFmtId="0" xfId="0" applyFont="1"/>
    <xf borderId="0" fillId="0" fontId="10" numFmtId="0" xfId="0" applyFont="1"/>
    <xf borderId="11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6" fillId="3" fontId="9" numFmtId="1" xfId="0" applyBorder="1" applyFont="1" applyNumberFormat="1"/>
    <xf borderId="8" fillId="3" fontId="9" numFmtId="0" xfId="0" applyBorder="1" applyFont="1"/>
    <xf borderId="8" fillId="6" fontId="11" numFmtId="0" xfId="0" applyAlignment="1" applyBorder="1" applyFont="1">
      <alignment horizontal="center"/>
    </xf>
    <xf borderId="6" fillId="3" fontId="6" numFmtId="0" xfId="0" applyAlignment="1" applyBorder="1" applyFont="1">
      <alignment horizontal="center"/>
    </xf>
    <xf borderId="6" fillId="3" fontId="9" numFmtId="0" xfId="0" applyBorder="1" applyFont="1"/>
    <xf borderId="0" fillId="0" fontId="9" numFmtId="1" xfId="0" applyFont="1" applyNumberFormat="1"/>
    <xf borderId="8" fillId="6" fontId="12" numFmtId="0" xfId="0" applyAlignment="1" applyBorder="1" applyFont="1">
      <alignment horizontal="center"/>
    </xf>
    <xf borderId="7" fillId="3" fontId="6" numFmtId="0" xfId="0" applyAlignment="1" applyBorder="1" applyFont="1">
      <alignment horizontal="center"/>
    </xf>
    <xf borderId="7" fillId="3" fontId="6" numFmtId="0" xfId="0" applyAlignment="1" applyBorder="1" applyFont="1">
      <alignment horizontal="center" shrinkToFit="0" wrapText="1"/>
    </xf>
    <xf borderId="7" fillId="3" fontId="9" numFmtId="1" xfId="0" applyBorder="1" applyFont="1" applyNumberFormat="1"/>
    <xf borderId="6" fillId="6" fontId="6" numFmtId="0" xfId="0" applyAlignment="1" applyBorder="1" applyFont="1">
      <alignment horizontal="center"/>
    </xf>
    <xf borderId="6" fillId="3" fontId="9" numFmtId="1" xfId="0" applyAlignment="1" applyBorder="1" applyFont="1" applyNumberFormat="1">
      <alignment horizontal="center"/>
    </xf>
    <xf borderId="6" fillId="0" fontId="9" numFmtId="0" xfId="0" applyAlignment="1" applyBorder="1" applyFont="1">
      <alignment horizontal="center"/>
    </xf>
    <xf borderId="6" fillId="6" fontId="9" numFmtId="0" xfId="0" applyAlignment="1" applyBorder="1" applyFont="1">
      <alignment horizontal="center"/>
    </xf>
    <xf borderId="7" fillId="7" fontId="6" numFmtId="0" xfId="0" applyAlignment="1" applyBorder="1" applyFill="1" applyFont="1">
      <alignment horizontal="center"/>
    </xf>
    <xf borderId="7" fillId="7" fontId="9" numFmtId="1" xfId="0" applyBorder="1" applyFont="1" applyNumberFormat="1"/>
    <xf borderId="11" fillId="7" fontId="6" numFmtId="0" xfId="0" applyAlignment="1" applyBorder="1" applyFont="1">
      <alignment horizontal="center"/>
    </xf>
    <xf borderId="12" fillId="7" fontId="6" numFmtId="0" xfId="0" applyAlignment="1" applyBorder="1" applyFont="1">
      <alignment horizontal="center"/>
    </xf>
    <xf borderId="6" fillId="7" fontId="9" numFmtId="1" xfId="0" applyBorder="1" applyFont="1" applyNumberFormat="1"/>
    <xf borderId="0" fillId="0" fontId="13" numFmtId="0" xfId="0" applyAlignment="1" applyFont="1">
      <alignment horizontal="center"/>
    </xf>
    <xf borderId="6" fillId="0" fontId="14" numFmtId="0" xfId="0" applyBorder="1" applyFont="1"/>
    <xf borderId="0" fillId="0" fontId="14" numFmtId="0" xfId="0" applyFont="1"/>
    <xf borderId="6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6" fillId="0" fontId="15" numFmtId="0" xfId="0" applyBorder="1" applyFont="1"/>
    <xf borderId="0" fillId="0" fontId="15" numFmtId="0" xfId="0" applyFont="1"/>
    <xf borderId="2" fillId="0" fontId="15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0" fillId="0" fontId="1" numFmtId="17" xfId="0" applyAlignment="1" applyFont="1" applyNumberFormat="1">
      <alignment horizontal="center"/>
    </xf>
    <xf borderId="6" fillId="7" fontId="17" numFmtId="0" xfId="0" applyAlignment="1" applyBorder="1" applyFont="1">
      <alignment horizontal="center" shrinkToFit="0" vertical="center" wrapText="1"/>
    </xf>
    <xf borderId="6" fillId="7" fontId="17" numFmtId="164" xfId="0" applyAlignment="1" applyBorder="1" applyFont="1" applyNumberFormat="1">
      <alignment horizontal="center" shrinkToFit="0" vertical="center" wrapText="1"/>
    </xf>
    <xf borderId="6" fillId="0" fontId="17" numFmtId="0" xfId="0" applyAlignment="1" applyBorder="1" applyFont="1">
      <alignment horizontal="center" vertical="center"/>
    </xf>
    <xf borderId="6" fillId="0" fontId="1" numFmtId="17" xfId="0" applyBorder="1" applyFont="1" applyNumberFormat="1"/>
    <xf borderId="6" fillId="0" fontId="1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1" numFmtId="15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6" fillId="7" fontId="1" numFmtId="15" xfId="0" applyAlignment="1" applyBorder="1" applyFont="1" applyNumberForma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3" fillId="0" fontId="1" numFmtId="0" xfId="0" applyAlignment="1" applyBorder="1" applyFont="1">
      <alignment horizontal="center"/>
    </xf>
    <xf borderId="13" fillId="0" fontId="2" numFmtId="0" xfId="0" applyBorder="1" applyFont="1"/>
    <xf borderId="0" fillId="0" fontId="1" numFmtId="0" xfId="0" applyFont="1"/>
    <xf borderId="6" fillId="0" fontId="19" numFmtId="0" xfId="0" applyAlignment="1" applyBorder="1" applyFont="1">
      <alignment shrinkToFit="0" wrapText="1"/>
    </xf>
    <xf borderId="6" fillId="0" fontId="1" numFmtId="0" xfId="0" applyBorder="1" applyFont="1"/>
    <xf borderId="6" fillId="0" fontId="19" numFmtId="17" xfId="0" applyAlignment="1" applyBorder="1" applyFont="1" applyNumberFormat="1">
      <alignment horizontal="right" shrinkToFit="0" wrapText="1"/>
    </xf>
    <xf borderId="6" fillId="0" fontId="16" numFmtId="0" xfId="0" applyBorder="1" applyFont="1"/>
    <xf borderId="2" fillId="0" fontId="16" numFmtId="0" xfId="0" applyAlignment="1" applyBorder="1" applyFont="1">
      <alignment horizontal="center"/>
    </xf>
    <xf borderId="6" fillId="0" fontId="16" numFmtId="0" xfId="0" applyAlignment="1" applyBorder="1" applyFont="1">
      <alignment horizontal="center"/>
    </xf>
    <xf borderId="6" fillId="8" fontId="19" numFmtId="0" xfId="0" applyAlignment="1" applyBorder="1" applyFill="1" applyFont="1">
      <alignment shrinkToFit="0" wrapText="1"/>
    </xf>
    <xf borderId="6" fillId="9" fontId="16" numFmtId="0" xfId="0" applyBorder="1" applyFill="1" applyFont="1"/>
    <xf borderId="6" fillId="3" fontId="16" numFmtId="0" xfId="0" applyAlignment="1" applyBorder="1" applyFont="1">
      <alignment shrinkToFit="0" wrapText="1"/>
    </xf>
    <xf borderId="6" fillId="0" fontId="19" numFmtId="2" xfId="0" applyAlignment="1" applyBorder="1" applyFont="1" applyNumberFormat="1">
      <alignment horizontal="right" shrinkToFit="0" wrapText="1"/>
    </xf>
    <xf borderId="6" fillId="9" fontId="19" numFmtId="0" xfId="0" applyAlignment="1" applyBorder="1" applyFont="1">
      <alignment shrinkToFit="0" wrapText="1"/>
    </xf>
    <xf borderId="6" fillId="3" fontId="19" numFmtId="0" xfId="0" applyAlignment="1" applyBorder="1" applyFont="1">
      <alignment shrinkToFit="0" wrapText="1"/>
    </xf>
    <xf borderId="6" fillId="0" fontId="19" numFmtId="2" xfId="0" applyAlignment="1" applyBorder="1" applyFont="1" applyNumberFormat="1">
      <alignment shrinkToFit="0" wrapText="1"/>
    </xf>
    <xf borderId="0" fillId="0" fontId="20" numFmtId="0" xfId="0" applyFont="1"/>
    <xf borderId="0" fillId="0" fontId="16" numFmtId="0" xfId="0" applyFont="1"/>
    <xf borderId="13" fillId="0" fontId="17" numFmtId="17" xfId="0" applyAlignment="1" applyBorder="1" applyFont="1" applyNumberFormat="1">
      <alignment horizontal="center"/>
    </xf>
    <xf borderId="14" fillId="0" fontId="19" numFmtId="0" xfId="0" applyAlignment="1" applyBorder="1" applyFont="1">
      <alignment shrinkToFit="0" wrapText="1"/>
    </xf>
    <xf borderId="15" fillId="0" fontId="19" numFmtId="0" xfId="0" applyAlignment="1" applyBorder="1" applyFont="1">
      <alignment shrinkToFit="0" wrapText="1"/>
    </xf>
    <xf borderId="6" fillId="7" fontId="1" numFmtId="0" xfId="0" applyBorder="1" applyFont="1"/>
    <xf borderId="16" fillId="7" fontId="19" numFmtId="17" xfId="0" applyAlignment="1" applyBorder="1" applyFont="1" applyNumberFormat="1">
      <alignment horizontal="right" shrinkToFit="0" wrapText="1"/>
    </xf>
    <xf borderId="17" fillId="7" fontId="19" numFmtId="0" xfId="0" applyAlignment="1" applyBorder="1" applyFont="1">
      <alignment shrinkToFit="0" wrapText="1"/>
    </xf>
    <xf borderId="16" fillId="0" fontId="19" numFmtId="17" xfId="0" applyAlignment="1" applyBorder="1" applyFont="1" applyNumberFormat="1">
      <alignment horizontal="right" shrinkToFit="0" wrapText="1"/>
    </xf>
    <xf borderId="17" fillId="0" fontId="19" numFmtId="0" xfId="0" applyAlignment="1" applyBorder="1" applyFont="1">
      <alignment shrinkToFit="0" wrapText="1"/>
    </xf>
    <xf borderId="6" fillId="0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3" fontId="5" numFmtId="1" xfId="0" applyAlignment="1" applyBorder="1" applyFont="1" applyNumberFormat="1">
      <alignment horizontal="center" readingOrder="0" shrinkToFit="0" vertical="center" wrapText="1"/>
    </xf>
    <xf borderId="1" fillId="3" fontId="5" numFmtId="1" xfId="0" applyAlignment="1" applyBorder="1" applyFont="1" applyNumberForma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readingOrder="0" shrinkToFit="0" vertical="center" wrapText="1"/>
    </xf>
    <xf borderId="6" fillId="3" fontId="5" numFmtId="1" xfId="0" applyAlignment="1" applyBorder="1" applyFont="1" applyNumberFormat="1">
      <alignment horizontal="center" shrinkToFit="0" vertical="center" wrapText="1"/>
    </xf>
    <xf borderId="6" fillId="3" fontId="5" numFmtId="165" xfId="0" applyAlignment="1" applyBorder="1" applyFont="1" applyNumberForma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6" fillId="3" fontId="5" numFmtId="4" xfId="0" applyAlignment="1" applyBorder="1" applyFont="1" applyNumberForma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5" numFmtId="1" xfId="0" applyAlignment="1" applyBorder="1" applyFont="1" applyNumberFormat="1">
      <alignment horizontal="center" readingOrder="0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readingOrder="0" shrinkToFit="0" vertical="center" wrapText="1"/>
    </xf>
    <xf borderId="6" fillId="7" fontId="5" numFmtId="1" xfId="0" applyAlignment="1" applyBorder="1" applyFont="1" applyNumberFormat="1">
      <alignment horizontal="center" readingOrder="0" shrinkToFit="0" vertical="center" wrapText="1"/>
    </xf>
    <xf borderId="6" fillId="7" fontId="5" numFmtId="1" xfId="0" applyAlignment="1" applyBorder="1" applyFont="1" applyNumberForma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0" fontId="17" numFmtId="17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10" fontId="1" numFmtId="0" xfId="0" applyAlignment="1" applyBorder="1" applyFill="1" applyFont="1">
      <alignment horizontal="center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17" xfId="0" applyAlignment="1" applyFont="1" applyNumberFormat="1">
      <alignment horizontal="center" shrinkToFit="0" vertical="center" wrapText="1"/>
    </xf>
    <xf borderId="6" fillId="0" fontId="17" numFmtId="17" xfId="0" applyAlignment="1" applyBorder="1" applyFont="1" applyNumberFormat="1">
      <alignment horizontal="center" readingOrder="0" shrinkToFit="0" vertical="center" wrapText="1"/>
    </xf>
    <xf borderId="6" fillId="5" fontId="22" numFmtId="0" xfId="0" applyAlignment="1" applyBorder="1" applyFont="1">
      <alignment readingOrder="0"/>
    </xf>
    <xf borderId="6" fillId="11" fontId="1" numFmtId="0" xfId="0" applyAlignment="1" applyBorder="1" applyFill="1" applyFont="1">
      <alignment horizontal="center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6" fillId="12" fontId="24" numFmtId="0" xfId="0" applyAlignment="1" applyBorder="1" applyFill="1" applyFont="1">
      <alignment horizontal="center" readingOrder="0" shrinkToFit="0" wrapText="1"/>
    </xf>
    <xf borderId="6" fillId="5" fontId="1" numFmtId="0" xfId="0" applyAlignment="1" applyBorder="1" applyFont="1">
      <alignment horizontal="center" readingOrder="0" shrinkToFit="0" vertical="center" wrapText="1"/>
    </xf>
    <xf borderId="6" fillId="12" fontId="24" numFmtId="0" xfId="0" applyAlignment="1" applyBorder="1" applyFont="1">
      <alignment readingOrder="0" shrinkToFit="0" wrapText="1"/>
    </xf>
    <xf borderId="6" fillId="5" fontId="24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11" fontId="4" numFmtId="0" xfId="0" applyAlignment="1" applyBorder="1" applyFont="1">
      <alignment horizontal="center" shrinkToFit="0" vertical="center" wrapText="1"/>
    </xf>
    <xf borderId="6" fillId="5" fontId="20" numFmtId="0" xfId="0" applyBorder="1" applyFont="1"/>
    <xf borderId="6" fillId="10" fontId="1" numFmtId="0" xfId="0" applyAlignment="1" applyBorder="1" applyFont="1">
      <alignment horizontal="center" readingOrder="0" shrinkToFit="0" vertical="center" wrapText="1"/>
    </xf>
    <xf borderId="6" fillId="11" fontId="1" numFmtId="0" xfId="0" applyAlignment="1" applyBorder="1" applyFont="1">
      <alignment horizontal="center" readingOrder="0" shrinkToFit="0" vertical="center" wrapText="1"/>
    </xf>
    <xf borderId="6" fillId="0" fontId="20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readingOrder="0"/>
    </xf>
    <xf borderId="6" fillId="11" fontId="4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/>
    </xf>
    <xf borderId="6" fillId="0" fontId="20" numFmtId="0" xfId="0" applyAlignment="1" applyBorder="1" applyFont="1">
      <alignment readingOrder="0"/>
    </xf>
    <xf borderId="0" fillId="7" fontId="20" numFmtId="0" xfId="0" applyAlignment="1" applyFont="1">
      <alignment readingOrder="0"/>
    </xf>
    <xf borderId="6" fillId="5" fontId="4" numFmtId="0" xfId="0" applyAlignment="1" applyBorder="1" applyFont="1">
      <alignment horizontal="center" readingOrder="0" shrinkToFit="0" vertical="center" wrapText="1"/>
    </xf>
    <xf borderId="6" fillId="5" fontId="17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6" fillId="0" fontId="25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readingOrder="0"/>
    </xf>
    <xf borderId="6" fillId="7" fontId="1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3" fontId="2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5" fontId="17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readingOrder="0" shrinkToFit="0" vertical="center" wrapText="1"/>
    </xf>
    <xf borderId="6" fillId="0" fontId="17" numFmtId="166" xfId="0" applyAlignment="1" applyBorder="1" applyFont="1" applyNumberFormat="1">
      <alignment horizontal="center" readingOrder="0" shrinkToFit="0" vertical="center" wrapText="1"/>
    </xf>
    <xf borderId="6" fillId="11" fontId="2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readingOrder="0"/>
    </xf>
    <xf borderId="0" fillId="0" fontId="17" numFmtId="0" xfId="0" applyAlignment="1" applyFont="1">
      <alignment horizontal="center" readingOrder="0"/>
    </xf>
    <xf borderId="19" fillId="0" fontId="19" numFmtId="0" xfId="0" applyAlignment="1" applyBorder="1" applyFont="1">
      <alignment shrinkToFit="0" wrapText="1"/>
    </xf>
    <xf borderId="15" fillId="8" fontId="19" numFmtId="0" xfId="0" applyAlignment="1" applyBorder="1" applyFont="1">
      <alignment shrinkToFit="0" wrapText="1"/>
    </xf>
    <xf borderId="20" fillId="0" fontId="19" numFmtId="17" xfId="0" applyAlignment="1" applyBorder="1" applyFont="1" applyNumberFormat="1">
      <alignment horizontal="right" readingOrder="0" shrinkToFit="0" wrapText="1"/>
    </xf>
    <xf borderId="21" fillId="0" fontId="19" numFmtId="2" xfId="0" applyAlignment="1" applyBorder="1" applyFont="1" applyNumberFormat="1">
      <alignment horizontal="right" shrinkToFit="0" wrapText="1"/>
    </xf>
    <xf borderId="22" fillId="0" fontId="19" numFmtId="0" xfId="0" applyAlignment="1" applyBorder="1" applyFont="1">
      <alignment shrinkToFit="0" wrapText="1"/>
    </xf>
    <xf borderId="22" fillId="0" fontId="19" numFmtId="2" xfId="0" applyAlignment="1" applyBorder="1" applyFont="1" applyNumberFormat="1">
      <alignment shrinkToFit="0" wrapText="1"/>
    </xf>
    <xf borderId="15" fillId="0" fontId="19" numFmtId="0" xfId="0" applyAlignment="1" applyBorder="1" applyFont="1">
      <alignment readingOrder="0" shrinkToFit="0" wrapText="1"/>
    </xf>
    <xf borderId="17" fillId="0" fontId="19" numFmtId="2" xfId="0" applyAlignment="1" applyBorder="1" applyFont="1" applyNumberFormat="1">
      <alignment shrinkToFit="0" wrapText="1"/>
    </xf>
    <xf borderId="6" fillId="7" fontId="1" numFmtId="0" xfId="0" applyAlignment="1" applyBorder="1" applyFont="1">
      <alignment readingOrder="0"/>
    </xf>
    <xf borderId="23" fillId="0" fontId="19" numFmtId="2" xfId="0" applyAlignment="1" applyBorder="1" applyFont="1" applyNumberFormat="1">
      <alignment horizontal="right" shrinkToFit="0" wrapText="1"/>
    </xf>
    <xf borderId="23" fillId="0" fontId="19" numFmtId="4" xfId="0" applyAlignment="1" applyBorder="1" applyFont="1" applyNumberFormat="1">
      <alignment horizontal="right" shrinkToFit="0" wrapText="1"/>
    </xf>
    <xf borderId="23" fillId="0" fontId="19" numFmtId="17" xfId="0" applyAlignment="1" applyBorder="1" applyFont="1" applyNumberFormat="1">
      <alignment horizontal="right" shrinkToFit="0" wrapText="1"/>
    </xf>
    <xf borderId="6" fillId="5" fontId="1" numFmtId="0" xfId="0" applyBorder="1" applyFont="1"/>
    <xf borderId="24" fillId="0" fontId="19" numFmtId="17" xfId="0" applyAlignment="1" applyBorder="1" applyFont="1" applyNumberFormat="1">
      <alignment horizontal="right" shrinkToFit="0" wrapText="1"/>
    </xf>
    <xf borderId="25" fillId="0" fontId="19" numFmtId="17" xfId="0" applyAlignment="1" applyBorder="1" applyFont="1" applyNumberFormat="1">
      <alignment horizontal="right" shrinkToFit="0" wrapText="1"/>
    </xf>
    <xf borderId="26" fillId="0" fontId="19" numFmtId="0" xfId="0" applyAlignment="1" applyBorder="1" applyFont="1">
      <alignment shrinkToFit="0" wrapText="1"/>
    </xf>
    <xf borderId="27" fillId="0" fontId="19" numFmtId="0" xfId="0" applyAlignment="1" applyBorder="1" applyFont="1">
      <alignment shrinkToFit="0" wrapText="1"/>
    </xf>
    <xf borderId="6" fillId="0" fontId="17" numFmtId="0" xfId="0" applyAlignment="1" applyBorder="1" applyFont="1">
      <alignment horizontal="center" vertical="center"/>
    </xf>
    <xf borderId="2" fillId="0" fontId="17" numFmtId="17" xfId="0" applyAlignment="1" applyBorder="1" applyFont="1" applyNumberFormat="1">
      <alignment horizontal="center"/>
    </xf>
    <xf borderId="6" fillId="0" fontId="17" numFmtId="0" xfId="0" applyAlignment="1" applyBorder="1" applyFont="1">
      <alignment horizontal="center"/>
    </xf>
    <xf borderId="6" fillId="6" fontId="1" numFmtId="0" xfId="0" applyBorder="1" applyFont="1"/>
    <xf borderId="6" fillId="14" fontId="6" numFmtId="0" xfId="0" applyAlignment="1" applyBorder="1" applyFill="1" applyFont="1">
      <alignment horizontal="center" shrinkToFit="0" vertical="center" wrapText="1"/>
    </xf>
    <xf borderId="6" fillId="14" fontId="5" numFmtId="1" xfId="0" applyAlignment="1" applyBorder="1" applyFont="1" applyNumberFormat="1">
      <alignment horizontal="center" readingOrder="0" shrinkToFit="0" vertical="center" wrapText="1"/>
    </xf>
    <xf borderId="1" fillId="14" fontId="5" numFmtId="1" xfId="0" applyAlignment="1" applyBorder="1" applyFont="1" applyNumberFormat="1">
      <alignment horizontal="center" shrinkToFit="0" vertical="center" wrapText="1"/>
    </xf>
    <xf borderId="6" fillId="14" fontId="5" numFmtId="0" xfId="0" applyAlignment="1" applyBorder="1" applyFont="1">
      <alignment horizontal="center" shrinkToFit="0" vertical="center" wrapText="1"/>
    </xf>
    <xf borderId="6" fillId="14" fontId="5" numFmtId="0" xfId="0" applyAlignment="1" applyBorder="1" applyFont="1">
      <alignment horizontal="center" readingOrder="0" shrinkToFit="0" vertical="center" wrapText="1"/>
    </xf>
    <xf borderId="6" fillId="14" fontId="5" numFmtId="1" xfId="0" applyAlignment="1" applyBorder="1" applyFont="1" applyNumberFormat="1">
      <alignment horizontal="center" shrinkToFit="0" vertical="center" wrapText="1"/>
    </xf>
    <xf borderId="6" fillId="14" fontId="5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13" fillId="0" fontId="16" numFmtId="17" xfId="0" applyAlignment="1" applyBorder="1" applyFont="1" applyNumberFormat="1">
      <alignment horizontal="center"/>
    </xf>
    <xf borderId="4" fillId="0" fontId="1" numFmtId="0" xfId="0" applyBorder="1" applyFont="1"/>
    <xf borderId="6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6" fillId="0" fontId="22" numFmtId="0" xfId="0" applyBorder="1" applyFont="1"/>
    <xf borderId="6" fillId="0" fontId="17" numFmtId="0" xfId="0" applyBorder="1" applyFont="1"/>
    <xf borderId="6" fillId="0" fontId="1" numFmtId="0" xfId="0" applyAlignment="1" applyBorder="1" applyFont="1">
      <alignment horizontal="center" vertical="center"/>
    </xf>
    <xf borderId="28" fillId="0" fontId="27" numFmtId="0" xfId="0" applyAlignment="1" applyBorder="1" applyFont="1">
      <alignment horizontal="center" readingOrder="0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B084"/>
          <bgColor rgb="FFF4B084"/>
        </patternFill>
      </fill>
      <border/>
    </dxf>
  </dxfs>
  <tableStyles count="1">
    <tableStyle count="3" pivot="0" name="MANPOWER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D57" displayName="Table_1" name="Table_1" id="1">
  <tableColumns count="30">
    <tableColumn name="SL No" id="1"/>
    <tableColumn name="Name" id="2"/>
    <tableColumn name="Designation" id="3"/>
    <tableColumn name="Project" id="4"/>
    <tableColumn name="Monthly CTC" id="5"/>
    <tableColumn name="Attendance" id="6"/>
    <tableColumn name="Amount" id="7"/>
    <tableColumn name="Attendance2" id="8"/>
    <tableColumn name="Amount3" id="9"/>
    <tableColumn name="Amount4" id="10"/>
    <tableColumn name="Attendance3" id="11"/>
    <tableColumn name="Amount2" id="12"/>
    <tableColumn name="Attendance6" id="13"/>
    <tableColumn name="Amount7" id="14"/>
    <tableColumn name="Attendance8" id="15"/>
    <tableColumn name="Amount9" id="16"/>
    <tableColumn name="Attendance10" id="17"/>
    <tableColumn name="Amount11" id="18"/>
    <tableColumn name="Attendance12" id="19"/>
    <tableColumn name="Amount13" id="20"/>
    <tableColumn name="Attendance14" id="21"/>
    <tableColumn name="Amount15" id="22"/>
    <tableColumn name="Attendance16" id="23"/>
    <tableColumn name="Amount17" id="24"/>
    <tableColumn name="Attendance18" id="25"/>
    <tableColumn name="Amount19" id="26"/>
    <tableColumn name="Attendance20" id="27"/>
    <tableColumn name="Amount21" id="28"/>
    <tableColumn name="Attendance22" id="29"/>
    <tableColumn name="Amount23" id="30"/>
  </tableColumns>
  <tableStyleInfo name="MANPOW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4"/>
      <c r="N1" s="1" t="s">
        <v>3</v>
      </c>
      <c r="O1" s="1" t="s">
        <v>4</v>
      </c>
      <c r="P1" s="1" t="s">
        <v>5</v>
      </c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6"/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6"/>
      <c r="O2" s="6"/>
      <c r="P2" s="6"/>
      <c r="Q2" s="5"/>
      <c r="R2" s="5"/>
      <c r="S2" s="5"/>
      <c r="T2" s="5"/>
      <c r="U2" s="5"/>
      <c r="V2" s="5"/>
      <c r="W2" s="5"/>
      <c r="X2" s="5"/>
      <c r="Y2" s="5"/>
    </row>
    <row r="3">
      <c r="A3" s="8">
        <v>1.0</v>
      </c>
      <c r="B3" s="9" t="s">
        <v>17</v>
      </c>
      <c r="C3" s="10">
        <f>'CORE MANPOWER'!AF4</f>
        <v>5007</v>
      </c>
      <c r="D3" s="10">
        <f>'CORE MANPOWER'!AG4</f>
        <v>8409</v>
      </c>
      <c r="E3" s="10">
        <f>'CORE MANPOWER'!AH4</f>
        <v>6250</v>
      </c>
      <c r="F3" s="10">
        <f>'CORE MANPOWER'!AI4</f>
        <v>0</v>
      </c>
      <c r="G3" s="10">
        <f>'CORE MANPOWER'!AJ4</f>
        <v>0</v>
      </c>
      <c r="H3" s="10">
        <f>'CORE MANPOWER'!AK4</f>
        <v>5556</v>
      </c>
      <c r="I3" s="10">
        <f>'CORE MANPOWER'!AL4</f>
        <v>5877</v>
      </c>
      <c r="J3" s="11">
        <f>'CORE MANPOWER'!AM4</f>
        <v>10714</v>
      </c>
      <c r="K3" s="10">
        <f>'CORE MANPOWER'!AN4</f>
        <v>0</v>
      </c>
      <c r="L3" s="11" t="str">
        <f>'CORE MANPOWER'!AO4</f>
        <v/>
      </c>
      <c r="M3" s="10">
        <f>'CORE MANPOWER'!AP4</f>
        <v>0</v>
      </c>
      <c r="N3" s="8">
        <v>0.0</v>
      </c>
      <c r="O3" s="11">
        <f>'CORE MANPOWER'!AQ4</f>
        <v>648949.7742</v>
      </c>
      <c r="P3" s="10">
        <f t="shared" ref="P3:P5" si="1">SUM(C3:O3)</f>
        <v>690762.7742</v>
      </c>
      <c r="Q3" s="5"/>
      <c r="R3" s="5"/>
      <c r="S3" s="5"/>
      <c r="T3" s="5"/>
      <c r="U3" s="5"/>
      <c r="V3" s="5"/>
      <c r="W3" s="5"/>
      <c r="X3" s="5"/>
      <c r="Y3" s="5"/>
    </row>
    <row r="4">
      <c r="A4" s="8">
        <v>2.0</v>
      </c>
      <c r="B4" s="9" t="s">
        <v>18</v>
      </c>
      <c r="C4" s="10">
        <f>'JULY 2025 ADMIN EXPENSES'!I9</f>
        <v>11200.25</v>
      </c>
      <c r="D4" s="10">
        <f>'JULY 2025 ADMIN EXPENSES'!J9</f>
        <v>11200.25</v>
      </c>
      <c r="E4" s="10">
        <f>'JULY 2025 ADMIN EXPENSES'!K9</f>
        <v>11200.25</v>
      </c>
      <c r="F4" s="10">
        <f>'JULY 2025 ADMIN EXPENSES'!L9</f>
        <v>0</v>
      </c>
      <c r="G4" s="10">
        <f>'JULY 2025 ADMIN EXPENSES'!M9</f>
        <v>0</v>
      </c>
      <c r="H4" s="10">
        <f>'JULY 2025 ADMIN EXPENSES'!N9</f>
        <v>11200.25</v>
      </c>
      <c r="I4" s="10">
        <f>'JULY 2025 ADMIN EXPENSES'!O9</f>
        <v>0</v>
      </c>
      <c r="J4" s="10">
        <f>'JULY 2025 ADMIN EXPENSES'!P9</f>
        <v>0</v>
      </c>
      <c r="K4" s="10">
        <f>'JULY 2025 ADMIN EXPENSES'!Q9</f>
        <v>0</v>
      </c>
      <c r="L4" s="10">
        <f>'JULY 2025 ADMIN EXPENSES'!R9</f>
        <v>0</v>
      </c>
      <c r="M4" s="10">
        <f>'JULY 2025 ADMIN EXPENSES'!S9</f>
        <v>0</v>
      </c>
      <c r="N4" s="8">
        <v>0.0</v>
      </c>
      <c r="O4" s="12">
        <f>'JULY 2025 ADMIN EXPENSES'!T9+'JULY 2025 ADMIN EXPENSES'!U9</f>
        <v>80759</v>
      </c>
      <c r="P4" s="10">
        <f t="shared" si="1"/>
        <v>125560</v>
      </c>
      <c r="Q4" s="5"/>
      <c r="R4" s="5"/>
      <c r="S4" s="5"/>
      <c r="T4" s="5"/>
      <c r="U4" s="5"/>
      <c r="V4" s="5"/>
      <c r="W4" s="5"/>
      <c r="X4" s="5"/>
      <c r="Y4" s="5"/>
    </row>
    <row r="5">
      <c r="A5" s="8">
        <v>3.0</v>
      </c>
      <c r="B5" s="9" t="s">
        <v>19</v>
      </c>
      <c r="C5" s="10">
        <f>'JULY 2025 ADMIN EXPENSES'!W3</f>
        <v>0</v>
      </c>
      <c r="D5" s="10">
        <f>'JULY 2025 ADMIN EXPENSES'!X3</f>
        <v>0</v>
      </c>
      <c r="E5" s="10">
        <f>'JULY 2025 ADMIN EXPENSES'!Y3</f>
        <v>0</v>
      </c>
      <c r="F5" s="10">
        <f>'JULY 2025 ADMIN EXPENSES'!Z3</f>
        <v>0</v>
      </c>
      <c r="G5" s="10">
        <f>'JULY 2025 ADMIN EXPENSES'!AA3</f>
        <v>0</v>
      </c>
      <c r="H5" s="10">
        <f>'JULY 2025 ADMIN EXPENSES'!AB3</f>
        <v>0</v>
      </c>
      <c r="I5" s="10">
        <f>'JULY 2025 ADMIN EXPENSES'!AC3</f>
        <v>0</v>
      </c>
      <c r="J5" s="10">
        <f>'JULY 2025 ADMIN EXPENSES'!AD3</f>
        <v>0</v>
      </c>
      <c r="K5" s="10">
        <f>'JULY 2025 ADMIN EXPENSES'!AE3</f>
        <v>8333.333333</v>
      </c>
      <c r="L5" s="10">
        <f>'JULY 2025 ADMIN EXPENSES'!AF3</f>
        <v>0</v>
      </c>
      <c r="M5" s="10">
        <f>'JULY 2025 ADMIN EXPENSES'!AG3</f>
        <v>0</v>
      </c>
      <c r="N5" s="10">
        <f>'JULY 2025 ADMIN EXPENSES'!AH3</f>
        <v>60000</v>
      </c>
      <c r="O5" s="10">
        <f>'JULY 2025 ADMIN EXPENSES'!AI11+'JULY 2025 ADMIN EXPENSES'!AI12+'JULY 2025 ADMIN EXPENSES'!AI13+'JULY 2025 ADMIN EXPENSES'!AI14+'JULY 2025 ADMIN EXPENSES'!AI15+'JULY 2025 ADMIN EXPENSES'!AI16+'JULY 2025 ADMIN EXPENSES'!AI17+'JULY 2025 ADMIN EXPENSES'!AI18+'JULY 2025 ADMIN EXPENSES'!AI19+'JULY 2025 ADMIN EXPENSES'!AI20+'JULY 2025 ADMIN EXPENSES'!AI21+'JULY 2025 ADMIN EXPENSES'!AI22+'JULY 2025 ADMIN EXPENSES'!AI23+'JULY 2025 ADMIN EXPENSES'!AI24+'JULY 2025 ADMIN EXPENSES'!AI25+'JULY 2025 ADMIN EXPENSES'!AI26+'JULY 2025 ADMIN EXPENSES'!AI27+'JULY 2025 ADMIN EXPENSES'!AI28</f>
        <v>261607</v>
      </c>
      <c r="P5" s="10">
        <f t="shared" si="1"/>
        <v>329940.3333</v>
      </c>
      <c r="Q5" s="5"/>
      <c r="R5" s="5"/>
      <c r="S5" s="5"/>
      <c r="T5" s="5"/>
      <c r="U5" s="5"/>
      <c r="V5" s="5"/>
      <c r="W5" s="5"/>
      <c r="X5" s="5"/>
      <c r="Y5" s="5"/>
    </row>
    <row r="6">
      <c r="A6" s="2" t="s">
        <v>20</v>
      </c>
      <c r="B6" s="4"/>
      <c r="C6" s="10">
        <f t="shared" ref="C6:P6" si="2">SUM(C3:C5)</f>
        <v>16207.25</v>
      </c>
      <c r="D6" s="10">
        <f t="shared" si="2"/>
        <v>19609.25</v>
      </c>
      <c r="E6" s="10">
        <f t="shared" si="2"/>
        <v>17450.25</v>
      </c>
      <c r="F6" s="10">
        <f t="shared" si="2"/>
        <v>0</v>
      </c>
      <c r="G6" s="10">
        <f t="shared" si="2"/>
        <v>0</v>
      </c>
      <c r="H6" s="10">
        <f t="shared" si="2"/>
        <v>16756.25</v>
      </c>
      <c r="I6" s="10">
        <f t="shared" si="2"/>
        <v>5877</v>
      </c>
      <c r="J6" s="11">
        <f t="shared" si="2"/>
        <v>10714</v>
      </c>
      <c r="K6" s="10">
        <f t="shared" si="2"/>
        <v>8333.333333</v>
      </c>
      <c r="L6" s="11">
        <f t="shared" si="2"/>
        <v>0</v>
      </c>
      <c r="M6" s="10">
        <f t="shared" si="2"/>
        <v>0</v>
      </c>
      <c r="N6" s="10">
        <f t="shared" si="2"/>
        <v>60000</v>
      </c>
      <c r="O6" s="11">
        <f t="shared" si="2"/>
        <v>991315.7742</v>
      </c>
      <c r="P6" s="10">
        <f t="shared" si="2"/>
        <v>1146263.108</v>
      </c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" t="s">
        <v>0</v>
      </c>
      <c r="B9" s="1" t="s">
        <v>1</v>
      </c>
      <c r="C9" s="2" t="s">
        <v>2</v>
      </c>
      <c r="D9" s="3"/>
      <c r="E9" s="3"/>
      <c r="F9" s="3"/>
      <c r="G9" s="3"/>
      <c r="H9" s="3"/>
      <c r="I9" s="3"/>
      <c r="J9" s="3"/>
      <c r="K9" s="3"/>
      <c r="L9" s="3"/>
      <c r="M9" s="4"/>
      <c r="N9" s="1" t="s">
        <v>3</v>
      </c>
      <c r="O9" s="1" t="s">
        <v>4</v>
      </c>
      <c r="P9" s="1" t="s">
        <v>5</v>
      </c>
      <c r="Q9" s="5"/>
      <c r="R9" s="5"/>
      <c r="S9" s="5"/>
      <c r="T9" s="5"/>
      <c r="U9" s="5"/>
      <c r="V9" s="5"/>
      <c r="W9" s="5"/>
      <c r="X9" s="5"/>
      <c r="Y9" s="5"/>
    </row>
    <row r="10">
      <c r="A10" s="6"/>
      <c r="B10" s="6"/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6"/>
      <c r="O10" s="6"/>
      <c r="P10" s="6"/>
      <c r="Q10" s="5"/>
      <c r="R10" s="5"/>
      <c r="S10" s="5"/>
      <c r="T10" s="5"/>
      <c r="U10" s="5"/>
      <c r="V10" s="5"/>
      <c r="W10" s="5"/>
      <c r="X10" s="5"/>
      <c r="Y10" s="5"/>
    </row>
    <row r="11">
      <c r="A11" s="8">
        <v>1.0</v>
      </c>
      <c r="B11" s="9" t="s">
        <v>17</v>
      </c>
      <c r="C11" s="11">
        <f t="shared" ref="C11:C14" si="3">C3/P3*100</f>
        <v>0.7248508731</v>
      </c>
      <c r="D11" s="11">
        <f t="shared" ref="D11:D14" si="4">D3/P3*100</f>
        <v>1.217349909</v>
      </c>
      <c r="E11" s="11">
        <f t="shared" ref="E11:E14" si="5">E3/P3*100</f>
        <v>0.9047968758</v>
      </c>
      <c r="F11" s="11">
        <f t="shared" ref="F11:F14" si="6">F3/P3*100</f>
        <v>0</v>
      </c>
      <c r="G11" s="11">
        <f t="shared" ref="G11:G14" si="7">G3/P3*100</f>
        <v>0</v>
      </c>
      <c r="H11" s="11">
        <f t="shared" ref="H11:H14" si="8">H3/P3*100</f>
        <v>0.8043282307</v>
      </c>
      <c r="I11" s="11">
        <f t="shared" ref="I11:I14" si="9">I3/P3*100</f>
        <v>0.8507985982</v>
      </c>
      <c r="J11" s="11">
        <f t="shared" ref="J11:J14" si="10">J3/P3*100</f>
        <v>1.551038996</v>
      </c>
      <c r="K11" s="11">
        <f t="shared" ref="K11:K14" si="11">K3/P3*100</f>
        <v>0</v>
      </c>
      <c r="L11" s="11">
        <f t="shared" ref="L11:L14" si="12">L3/P3*100</f>
        <v>0</v>
      </c>
      <c r="M11" s="11">
        <f t="shared" ref="M11:M14" si="13">M3/P3*100</f>
        <v>0</v>
      </c>
      <c r="N11" s="11">
        <f t="shared" ref="N11:N14" si="14">N3/P3*100</f>
        <v>0</v>
      </c>
      <c r="O11" s="11">
        <f t="shared" ref="O11:O14" si="15">O3/P3*100</f>
        <v>93.94683652</v>
      </c>
      <c r="P11" s="11">
        <f t="shared" ref="P11:P14" si="16">P3/P3*100</f>
        <v>100</v>
      </c>
      <c r="Q11" s="5"/>
      <c r="R11" s="5"/>
      <c r="S11" s="5"/>
      <c r="T11" s="5"/>
      <c r="U11" s="5"/>
      <c r="V11" s="5"/>
      <c r="W11" s="5"/>
      <c r="X11" s="5"/>
      <c r="Y11" s="5"/>
    </row>
    <row r="12">
      <c r="A12" s="8">
        <v>2.0</v>
      </c>
      <c r="B12" s="9" t="s">
        <v>18</v>
      </c>
      <c r="C12" s="11">
        <f t="shared" si="3"/>
        <v>8.920237337</v>
      </c>
      <c r="D12" s="11">
        <f t="shared" si="4"/>
        <v>8.920237337</v>
      </c>
      <c r="E12" s="11">
        <f t="shared" si="5"/>
        <v>8.920237337</v>
      </c>
      <c r="F12" s="11">
        <f t="shared" si="6"/>
        <v>0</v>
      </c>
      <c r="G12" s="11">
        <f t="shared" si="7"/>
        <v>0</v>
      </c>
      <c r="H12" s="11">
        <f t="shared" si="8"/>
        <v>8.920237337</v>
      </c>
      <c r="I12" s="11">
        <f t="shared" si="9"/>
        <v>0</v>
      </c>
      <c r="J12" s="11">
        <f t="shared" si="10"/>
        <v>0</v>
      </c>
      <c r="K12" s="11">
        <f t="shared" si="11"/>
        <v>0</v>
      </c>
      <c r="L12" s="11">
        <f t="shared" si="12"/>
        <v>0</v>
      </c>
      <c r="M12" s="11">
        <f t="shared" si="13"/>
        <v>0</v>
      </c>
      <c r="N12" s="11">
        <f t="shared" si="14"/>
        <v>0</v>
      </c>
      <c r="O12" s="11">
        <f t="shared" si="15"/>
        <v>64.31905065</v>
      </c>
      <c r="P12" s="11">
        <f t="shared" si="16"/>
        <v>100</v>
      </c>
      <c r="Q12" s="5"/>
      <c r="R12" s="5"/>
      <c r="S12" s="5"/>
      <c r="T12" s="5"/>
      <c r="U12" s="5"/>
      <c r="V12" s="5"/>
      <c r="W12" s="5"/>
      <c r="X12" s="5"/>
      <c r="Y12" s="5"/>
    </row>
    <row r="13">
      <c r="A13" s="8">
        <v>3.0</v>
      </c>
      <c r="B13" s="9" t="s">
        <v>19</v>
      </c>
      <c r="C13" s="11">
        <f t="shared" si="3"/>
        <v>0</v>
      </c>
      <c r="D13" s="11">
        <f t="shared" si="4"/>
        <v>0</v>
      </c>
      <c r="E13" s="11">
        <f t="shared" si="5"/>
        <v>0</v>
      </c>
      <c r="F13" s="11">
        <f t="shared" si="6"/>
        <v>0</v>
      </c>
      <c r="G13" s="11">
        <f t="shared" si="7"/>
        <v>0</v>
      </c>
      <c r="H13" s="11">
        <f t="shared" si="8"/>
        <v>0</v>
      </c>
      <c r="I13" s="11">
        <f t="shared" si="9"/>
        <v>0</v>
      </c>
      <c r="J13" s="11">
        <f t="shared" si="10"/>
        <v>0</v>
      </c>
      <c r="K13" s="11">
        <f t="shared" si="11"/>
        <v>2.525709194</v>
      </c>
      <c r="L13" s="11">
        <f t="shared" si="12"/>
        <v>0</v>
      </c>
      <c r="M13" s="11">
        <f t="shared" si="13"/>
        <v>0</v>
      </c>
      <c r="N13" s="11">
        <f t="shared" si="14"/>
        <v>18.1851062</v>
      </c>
      <c r="O13" s="11">
        <f t="shared" si="15"/>
        <v>79.28918461</v>
      </c>
      <c r="P13" s="11">
        <f t="shared" si="16"/>
        <v>100</v>
      </c>
      <c r="Q13" s="5"/>
      <c r="R13" s="5"/>
      <c r="S13" s="5"/>
      <c r="T13" s="5"/>
      <c r="U13" s="5"/>
      <c r="V13" s="5"/>
      <c r="W13" s="5"/>
      <c r="X13" s="5"/>
      <c r="Y13" s="5"/>
    </row>
    <row r="14">
      <c r="A14" s="2" t="s">
        <v>20</v>
      </c>
      <c r="B14" s="4"/>
      <c r="C14" s="11">
        <f t="shared" si="3"/>
        <v>1.413920582</v>
      </c>
      <c r="D14" s="11">
        <f t="shared" si="4"/>
        <v>1.710711081</v>
      </c>
      <c r="E14" s="11">
        <f t="shared" si="5"/>
        <v>1.522359909</v>
      </c>
      <c r="F14" s="11">
        <f t="shared" si="6"/>
        <v>0</v>
      </c>
      <c r="G14" s="11">
        <f t="shared" si="7"/>
        <v>0</v>
      </c>
      <c r="H14" s="11">
        <f t="shared" si="8"/>
        <v>1.461815345</v>
      </c>
      <c r="I14" s="11">
        <f t="shared" si="9"/>
        <v>0.5127095133</v>
      </c>
      <c r="J14" s="11">
        <f t="shared" si="10"/>
        <v>0.9346894207</v>
      </c>
      <c r="K14" s="11">
        <f t="shared" si="11"/>
        <v>0.7270000473</v>
      </c>
      <c r="L14" s="11">
        <f t="shared" si="12"/>
        <v>0</v>
      </c>
      <c r="M14" s="11">
        <f t="shared" si="13"/>
        <v>0</v>
      </c>
      <c r="N14" s="11">
        <f t="shared" si="14"/>
        <v>5.23440034</v>
      </c>
      <c r="O14" s="11">
        <f t="shared" si="15"/>
        <v>86.48239376</v>
      </c>
      <c r="P14" s="11">
        <f t="shared" si="16"/>
        <v>100</v>
      </c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14">
    <mergeCell ref="A9:A10"/>
    <mergeCell ref="B9:B10"/>
    <mergeCell ref="C9:M9"/>
    <mergeCell ref="N9:N10"/>
    <mergeCell ref="O9:O10"/>
    <mergeCell ref="P9:P10"/>
    <mergeCell ref="A14:B14"/>
    <mergeCell ref="A1:A2"/>
    <mergeCell ref="B1:B2"/>
    <mergeCell ref="C1:M1"/>
    <mergeCell ref="N1:N2"/>
    <mergeCell ref="O1:O2"/>
    <mergeCell ref="P1:P2"/>
    <mergeCell ref="A6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3.14"/>
    <col customWidth="1" min="3" max="41" width="12.43"/>
  </cols>
  <sheetData>
    <row r="1" ht="24.75" customHeight="1">
      <c r="A1" s="13" t="s">
        <v>0</v>
      </c>
      <c r="B1" s="14" t="s">
        <v>21</v>
      </c>
      <c r="C1" s="15">
        <v>45407.0</v>
      </c>
      <c r="D1" s="15">
        <v>45772.0</v>
      </c>
      <c r="E1" s="15">
        <v>45437.0</v>
      </c>
      <c r="F1" s="15">
        <v>45802.0</v>
      </c>
      <c r="G1" s="15">
        <v>45468.0</v>
      </c>
      <c r="H1" s="15">
        <v>45833.0</v>
      </c>
      <c r="I1" s="15">
        <v>45474.0</v>
      </c>
      <c r="J1" s="16">
        <v>45839.0</v>
      </c>
      <c r="K1" s="15">
        <v>45505.0</v>
      </c>
      <c r="L1" s="16">
        <v>45870.0</v>
      </c>
      <c r="M1" s="15">
        <v>45536.0</v>
      </c>
      <c r="N1" s="16">
        <v>45901.0</v>
      </c>
      <c r="O1" s="15">
        <v>45566.0</v>
      </c>
      <c r="P1" s="16">
        <v>45931.0</v>
      </c>
      <c r="Q1" s="15">
        <v>45597.0</v>
      </c>
      <c r="R1" s="16">
        <v>45962.0</v>
      </c>
      <c r="S1" s="15">
        <v>45627.0</v>
      </c>
      <c r="T1" s="16">
        <v>45992.0</v>
      </c>
      <c r="U1" s="15">
        <v>45658.0</v>
      </c>
      <c r="V1" s="16">
        <v>46023.0</v>
      </c>
      <c r="W1" s="15">
        <v>45689.0</v>
      </c>
      <c r="X1" s="16">
        <v>46054.0</v>
      </c>
      <c r="Y1" s="15">
        <v>45717.0</v>
      </c>
      <c r="Z1" s="16">
        <v>46082.0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</row>
    <row r="2" ht="24.75" customHeight="1">
      <c r="A2" s="18">
        <v>1.0</v>
      </c>
      <c r="B2" s="19" t="s">
        <v>22</v>
      </c>
      <c r="C2" s="20">
        <f>37760</f>
        <v>37760</v>
      </c>
      <c r="D2" s="20">
        <f>116230+15000</f>
        <v>131230</v>
      </c>
      <c r="E2" s="20">
        <f>132160+9440</f>
        <v>141600</v>
      </c>
      <c r="F2" s="20">
        <v>234230.0</v>
      </c>
      <c r="G2" s="20">
        <v>24190.0</v>
      </c>
      <c r="H2" s="20">
        <v>187620.0</v>
      </c>
      <c r="I2" s="20">
        <v>129210.0</v>
      </c>
      <c r="J2" s="20">
        <v>60000.0</v>
      </c>
      <c r="K2" s="21">
        <v>51520.0</v>
      </c>
      <c r="L2" s="21">
        <v>30680.0</v>
      </c>
      <c r="M2" s="18"/>
      <c r="N2" s="20">
        <v>0.0</v>
      </c>
      <c r="O2" s="18"/>
      <c r="P2" s="18"/>
      <c r="Q2" s="22">
        <f>97070+32640</f>
        <v>129710</v>
      </c>
      <c r="R2" s="22"/>
      <c r="S2" s="22">
        <v>10.0</v>
      </c>
      <c r="T2" s="22"/>
      <c r="U2" s="23"/>
      <c r="V2" s="23"/>
      <c r="W2" s="22">
        <v>100300.0</v>
      </c>
      <c r="X2" s="22"/>
      <c r="Y2" s="22">
        <f>111790+143823</f>
        <v>255613</v>
      </c>
      <c r="Z2" s="22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ht="24.75" customHeight="1">
      <c r="A3" s="18">
        <v>2.0</v>
      </c>
      <c r="B3" s="19" t="s">
        <v>23</v>
      </c>
      <c r="C3" s="24">
        <v>23319.0</v>
      </c>
      <c r="D3" s="24">
        <v>258703.0</v>
      </c>
      <c r="E3" s="20">
        <v>38513.0</v>
      </c>
      <c r="F3" s="20"/>
      <c r="G3" s="20">
        <v>133955.0</v>
      </c>
      <c r="H3" s="20">
        <v>60386.0</v>
      </c>
      <c r="I3" s="20">
        <v>23107.0</v>
      </c>
      <c r="J3" s="20">
        <v>0.0</v>
      </c>
      <c r="K3" s="20">
        <v>96659.0</v>
      </c>
      <c r="L3" s="18"/>
      <c r="M3" s="20">
        <v>52380.0</v>
      </c>
      <c r="N3" s="20">
        <v>0.0</v>
      </c>
      <c r="O3" s="20">
        <v>23850.0</v>
      </c>
      <c r="P3" s="18"/>
      <c r="Q3" s="18"/>
      <c r="R3" s="18"/>
      <c r="S3" s="20">
        <v>534598.0</v>
      </c>
      <c r="T3" s="18"/>
      <c r="U3" s="20">
        <v>18711.0</v>
      </c>
      <c r="V3" s="18"/>
      <c r="W3" s="20">
        <v>170190.0</v>
      </c>
      <c r="X3" s="18"/>
      <c r="Y3" s="20">
        <v>296964.0</v>
      </c>
      <c r="Z3" s="18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 ht="24.75" customHeight="1">
      <c r="A4" s="18">
        <v>3.0</v>
      </c>
      <c r="B4" s="19" t="s">
        <v>24</v>
      </c>
      <c r="C4" s="20">
        <v>1928773.0</v>
      </c>
      <c r="D4" s="20">
        <v>263698.0</v>
      </c>
      <c r="E4" s="20"/>
      <c r="F4" s="20">
        <v>19435.0</v>
      </c>
      <c r="G4" s="20"/>
      <c r="H4" s="20">
        <v>161264.0</v>
      </c>
      <c r="I4" s="18"/>
      <c r="J4" s="18"/>
      <c r="K4" s="20"/>
      <c r="L4" s="20">
        <v>393088.0</v>
      </c>
      <c r="M4" s="18"/>
      <c r="N4" s="20">
        <v>0.0</v>
      </c>
      <c r="O4" s="20">
        <v>2014000.0</v>
      </c>
      <c r="P4" s="18"/>
      <c r="Q4" s="18"/>
      <c r="R4" s="18"/>
      <c r="S4" s="20">
        <v>3370919.0</v>
      </c>
      <c r="T4" s="18"/>
      <c r="U4" s="18"/>
      <c r="V4" s="18"/>
      <c r="W4" s="18"/>
      <c r="X4" s="18"/>
      <c r="Y4" s="20">
        <f>93709+61803+3754+19329+2528189</f>
        <v>2706784</v>
      </c>
      <c r="Z4" s="18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ht="24.75" customHeight="1">
      <c r="A5" s="18">
        <v>4.0</v>
      </c>
      <c r="B5" s="18" t="s">
        <v>25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0">
        <v>0.0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ht="24.75" customHeight="1">
      <c r="A6" s="25" t="s">
        <v>5</v>
      </c>
      <c r="B6" s="4"/>
      <c r="C6" s="18">
        <f t="shared" ref="C6:Z6" si="1">SUM(C2:C5)</f>
        <v>1989852</v>
      </c>
      <c r="D6" s="18">
        <f t="shared" si="1"/>
        <v>653631</v>
      </c>
      <c r="E6" s="18">
        <f t="shared" si="1"/>
        <v>180113</v>
      </c>
      <c r="F6" s="18">
        <f t="shared" si="1"/>
        <v>253665</v>
      </c>
      <c r="G6" s="18">
        <f t="shared" si="1"/>
        <v>158145</v>
      </c>
      <c r="H6" s="18">
        <f t="shared" si="1"/>
        <v>409270</v>
      </c>
      <c r="I6" s="18">
        <f t="shared" si="1"/>
        <v>152317</v>
      </c>
      <c r="J6" s="18">
        <f t="shared" si="1"/>
        <v>60000</v>
      </c>
      <c r="K6" s="18">
        <f t="shared" si="1"/>
        <v>148179</v>
      </c>
      <c r="L6" s="18">
        <f t="shared" si="1"/>
        <v>423768</v>
      </c>
      <c r="M6" s="18">
        <f t="shared" si="1"/>
        <v>52380</v>
      </c>
      <c r="N6" s="18">
        <f t="shared" si="1"/>
        <v>0</v>
      </c>
      <c r="O6" s="18">
        <f t="shared" si="1"/>
        <v>2037850</v>
      </c>
      <c r="P6" s="18">
        <f t="shared" si="1"/>
        <v>0</v>
      </c>
      <c r="Q6" s="18">
        <f t="shared" si="1"/>
        <v>129710</v>
      </c>
      <c r="R6" s="18">
        <f t="shared" si="1"/>
        <v>0</v>
      </c>
      <c r="S6" s="18">
        <f t="shared" si="1"/>
        <v>3905527</v>
      </c>
      <c r="T6" s="18">
        <f t="shared" si="1"/>
        <v>0</v>
      </c>
      <c r="U6" s="18">
        <f t="shared" si="1"/>
        <v>18711</v>
      </c>
      <c r="V6" s="18">
        <f t="shared" si="1"/>
        <v>0</v>
      </c>
      <c r="W6" s="18">
        <f t="shared" si="1"/>
        <v>270490</v>
      </c>
      <c r="X6" s="18">
        <f t="shared" si="1"/>
        <v>0</v>
      </c>
      <c r="Y6" s="18">
        <f t="shared" si="1"/>
        <v>3259361</v>
      </c>
      <c r="Z6" s="18">
        <f t="shared" si="1"/>
        <v>0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ht="24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ht="24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26" t="s">
        <v>26</v>
      </c>
      <c r="T8" s="17"/>
      <c r="U8" s="17"/>
      <c r="V8" s="17"/>
      <c r="W8" s="17"/>
      <c r="X8" s="17"/>
      <c r="Y8" s="26" t="s">
        <v>27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ht="24.7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ht="24.7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 ht="24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ht="24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ht="24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27"/>
      <c r="L13" s="2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ht="24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24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ht="24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ht="24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ht="24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ht="24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ht="24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ht="24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</row>
    <row r="22" ht="24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</row>
    <row r="23" ht="24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</row>
    <row r="24" ht="24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</row>
    <row r="25" ht="24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</row>
    <row r="26" ht="24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</row>
    <row r="27" ht="24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</row>
    <row r="28" ht="24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</row>
    <row r="29" ht="24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 ht="24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</row>
    <row r="31" ht="24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 ht="24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</row>
    <row r="33" ht="24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 ht="24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</row>
    <row r="35" ht="24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 ht="24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 ht="24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ht="24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</row>
    <row r="39" ht="24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 ht="24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ht="24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ht="24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</row>
    <row r="43" ht="24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</row>
    <row r="44" ht="24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 ht="24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</row>
    <row r="46" ht="24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</row>
    <row r="47" ht="24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ht="24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</row>
    <row r="49" ht="24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</row>
    <row r="50" ht="24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 ht="24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ht="24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 ht="24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</row>
    <row r="54" ht="24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</row>
    <row r="55" ht="24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</row>
    <row r="56" ht="24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</row>
    <row r="57" ht="24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</row>
    <row r="58" ht="24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</row>
    <row r="59" ht="24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</row>
    <row r="60" ht="24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</row>
    <row r="61" ht="24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</row>
    <row r="62" ht="24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</row>
    <row r="63" ht="24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</row>
    <row r="64" ht="24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</row>
    <row r="65" ht="24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</row>
    <row r="66" ht="24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</row>
    <row r="67" ht="24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</row>
    <row r="68" ht="24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  <row r="69" ht="24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</row>
    <row r="70" ht="24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</row>
    <row r="71" ht="24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</row>
    <row r="72" ht="24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</row>
    <row r="73" ht="24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</row>
    <row r="74" ht="24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</row>
    <row r="75" ht="24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</row>
    <row r="76" ht="24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</row>
    <row r="77" ht="24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</row>
    <row r="78" ht="24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 ht="24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 ht="24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ht="24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</row>
    <row r="82" ht="24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</row>
    <row r="83" ht="24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</row>
    <row r="84" ht="24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</row>
    <row r="85" ht="24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</row>
    <row r="86" ht="24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</row>
    <row r="87" ht="24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</row>
    <row r="88" ht="24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</row>
    <row r="89" ht="24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</row>
    <row r="90" ht="24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</row>
    <row r="91" ht="24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</row>
    <row r="92" ht="24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</row>
    <row r="93" ht="24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</row>
    <row r="94" ht="24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</row>
    <row r="95" ht="24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</row>
    <row r="96" ht="24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</row>
    <row r="97" ht="24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</row>
    <row r="98" ht="24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</row>
    <row r="99" ht="24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</row>
    <row r="100" ht="24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</row>
    <row r="101" ht="24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</row>
    <row r="102" ht="24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</row>
    <row r="103" ht="24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</row>
    <row r="104" ht="24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</row>
    <row r="105" ht="24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</row>
    <row r="106" ht="24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</row>
    <row r="107" ht="24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</row>
    <row r="108" ht="24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</row>
    <row r="109" ht="24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</row>
    <row r="110" ht="24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</row>
    <row r="111" ht="24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</row>
    <row r="112" ht="24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</row>
    <row r="113" ht="24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</row>
    <row r="114" ht="24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</row>
    <row r="115" ht="24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</row>
    <row r="116" ht="24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</row>
    <row r="117" ht="24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</row>
    <row r="118" ht="24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</row>
    <row r="119" ht="24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</row>
    <row r="120" ht="24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</row>
    <row r="121" ht="24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</row>
    <row r="122" ht="24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</row>
    <row r="123" ht="24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</row>
    <row r="124" ht="24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</row>
    <row r="125" ht="24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</row>
    <row r="126" ht="24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</row>
    <row r="127" ht="24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</row>
    <row r="128" ht="24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</row>
    <row r="129" ht="24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</row>
    <row r="130" ht="24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</row>
    <row r="131" ht="24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</row>
    <row r="132" ht="24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</row>
    <row r="133" ht="24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</row>
    <row r="134" ht="24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</row>
    <row r="135" ht="24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</row>
    <row r="136" ht="24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</row>
    <row r="137" ht="24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</row>
    <row r="138" ht="24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</row>
    <row r="139" ht="24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</row>
    <row r="140" ht="24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</row>
    <row r="141" ht="24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</row>
    <row r="142" ht="24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</row>
    <row r="143" ht="24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</row>
    <row r="144" ht="24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</row>
    <row r="145" ht="24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</row>
    <row r="146" ht="24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</row>
    <row r="147" ht="24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</row>
    <row r="148" ht="24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</row>
    <row r="149" ht="24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</row>
    <row r="150" ht="24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</row>
    <row r="151" ht="24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</row>
    <row r="152" ht="24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</row>
    <row r="153" ht="24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</row>
    <row r="154" ht="24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</row>
    <row r="155" ht="24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</row>
    <row r="156" ht="24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</row>
    <row r="157" ht="24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</row>
    <row r="158" ht="24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</row>
    <row r="159" ht="24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</row>
    <row r="160" ht="24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</row>
    <row r="161" ht="24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</row>
    <row r="162" ht="24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</row>
    <row r="163" ht="24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</row>
    <row r="164" ht="24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</row>
    <row r="165" ht="24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</row>
    <row r="166" ht="24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</row>
    <row r="167" ht="24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</row>
    <row r="168" ht="24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</row>
    <row r="169" ht="24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</row>
    <row r="170" ht="24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</row>
    <row r="171" ht="24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</row>
    <row r="172" ht="24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</row>
    <row r="173" ht="24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</row>
    <row r="174" ht="24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</row>
    <row r="175" ht="24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</row>
    <row r="176" ht="24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</row>
    <row r="177" ht="24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</row>
    <row r="178" ht="24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</row>
    <row r="179" ht="24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</row>
    <row r="180" ht="24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</row>
    <row r="181" ht="24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</row>
    <row r="182" ht="24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</row>
    <row r="183" ht="24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</row>
    <row r="184" ht="24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</row>
    <row r="185" ht="24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</row>
    <row r="186" ht="24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</row>
    <row r="187" ht="24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</row>
    <row r="188" ht="24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</row>
    <row r="189" ht="24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</row>
    <row r="190" ht="24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</row>
    <row r="191" ht="24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</row>
    <row r="192" ht="24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</row>
    <row r="193" ht="24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</row>
    <row r="194" ht="24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</row>
    <row r="195" ht="24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</row>
    <row r="196" ht="24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</row>
    <row r="197" ht="24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</row>
    <row r="198" ht="24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</row>
    <row r="199" ht="24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</row>
    <row r="200" ht="24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</row>
    <row r="201" ht="24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</row>
    <row r="202" ht="24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</row>
    <row r="203" ht="24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</row>
    <row r="204" ht="24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</row>
    <row r="205" ht="24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</row>
    <row r="206" ht="24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</row>
    <row r="207" ht="24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</row>
    <row r="208" ht="24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</row>
    <row r="209" ht="24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</row>
    <row r="210" ht="24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</row>
    <row r="211" ht="24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</row>
    <row r="212" ht="24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</row>
    <row r="213" ht="24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</row>
    <row r="214" ht="24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</row>
    <row r="215" ht="24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</row>
    <row r="216" ht="24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</row>
    <row r="217" ht="24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</row>
    <row r="218" ht="24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</row>
    <row r="219" ht="24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</row>
    <row r="220" ht="24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</row>
    <row r="221" ht="24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</row>
    <row r="222" ht="24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</row>
    <row r="223" ht="24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</row>
    <row r="224" ht="24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</row>
    <row r="225" ht="24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</row>
    <row r="226" ht="24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</row>
    <row r="227" ht="24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</row>
    <row r="228" ht="24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</row>
    <row r="229" ht="24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</row>
    <row r="230" ht="24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</row>
    <row r="231" ht="24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</row>
    <row r="232" ht="24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</row>
    <row r="233" ht="24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</row>
    <row r="234" ht="24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</row>
    <row r="235" ht="24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</row>
    <row r="236" ht="24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</row>
    <row r="237" ht="24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</row>
    <row r="238" ht="24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</row>
    <row r="239" ht="24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</row>
    <row r="240" ht="24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</row>
    <row r="241" ht="24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</row>
    <row r="242" ht="24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</row>
    <row r="243" ht="24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</row>
    <row r="244" ht="24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</row>
    <row r="245" ht="24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</row>
    <row r="246" ht="24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</row>
    <row r="247" ht="24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</row>
    <row r="248" ht="24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</row>
    <row r="249" ht="24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</row>
    <row r="250" ht="24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</row>
    <row r="251" ht="24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</row>
    <row r="252" ht="24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</row>
    <row r="253" ht="24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</row>
    <row r="254" ht="24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</row>
    <row r="255" ht="24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</row>
    <row r="256" ht="24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</row>
    <row r="257" ht="24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</row>
    <row r="258" ht="24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</row>
    <row r="259" ht="24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</row>
    <row r="260" ht="24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</row>
    <row r="261" ht="24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</row>
    <row r="262" ht="24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</row>
    <row r="263" ht="24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</row>
    <row r="264" ht="24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</row>
    <row r="265" ht="24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</row>
    <row r="266" ht="24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</row>
    <row r="267" ht="24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</row>
    <row r="268" ht="24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</row>
    <row r="269" ht="24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</row>
    <row r="270" ht="24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</row>
    <row r="271" ht="24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</row>
    <row r="272" ht="24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</row>
    <row r="273" ht="24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</row>
    <row r="274" ht="24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</row>
    <row r="275" ht="24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</row>
    <row r="276" ht="24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</row>
    <row r="277" ht="24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</row>
    <row r="278" ht="24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</row>
    <row r="279" ht="24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</row>
    <row r="280" ht="24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</row>
    <row r="281" ht="24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</row>
    <row r="282" ht="24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</row>
    <row r="283" ht="24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</row>
    <row r="284" ht="24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</row>
    <row r="285" ht="24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</row>
    <row r="286" ht="24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</row>
    <row r="287" ht="24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</row>
    <row r="288" ht="24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</row>
    <row r="289" ht="24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</row>
    <row r="290" ht="24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</row>
    <row r="291" ht="24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</row>
    <row r="292" ht="24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</row>
    <row r="293" ht="24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</row>
    <row r="294" ht="24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</row>
    <row r="295" ht="24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</row>
    <row r="296" ht="24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</row>
    <row r="297" ht="24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</row>
    <row r="298" ht="24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</row>
    <row r="299" ht="24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</row>
    <row r="300" ht="24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</row>
    <row r="301" ht="24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</row>
    <row r="302" ht="24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</row>
    <row r="303" ht="24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</row>
    <row r="304" ht="24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</row>
    <row r="305" ht="24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</row>
    <row r="306" ht="24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</row>
    <row r="307" ht="24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</row>
    <row r="308" ht="24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</row>
    <row r="309" ht="24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</row>
    <row r="310" ht="24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</row>
    <row r="311" ht="24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</row>
    <row r="312" ht="24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</row>
    <row r="313" ht="24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</row>
    <row r="314" ht="24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</row>
    <row r="315" ht="24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</row>
    <row r="316" ht="24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</row>
    <row r="317" ht="24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</row>
    <row r="318" ht="24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</row>
    <row r="319" ht="24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</row>
    <row r="320" ht="24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</row>
    <row r="321" ht="24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</row>
    <row r="322" ht="24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</row>
    <row r="323" ht="24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</row>
    <row r="324" ht="24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</row>
    <row r="325" ht="24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</row>
    <row r="326" ht="24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</row>
    <row r="327" ht="24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</row>
    <row r="328" ht="24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</row>
    <row r="329" ht="24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</row>
    <row r="330" ht="24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</row>
    <row r="331" ht="24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</row>
    <row r="332" ht="24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</row>
    <row r="333" ht="24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</row>
    <row r="334" ht="24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</row>
    <row r="335" ht="24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</row>
    <row r="336" ht="24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</row>
    <row r="337" ht="24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</row>
    <row r="338" ht="24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</row>
    <row r="339" ht="24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</row>
    <row r="340" ht="24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</row>
    <row r="341" ht="24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</row>
    <row r="342" ht="24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</row>
    <row r="343" ht="24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</row>
    <row r="344" ht="24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</row>
    <row r="345" ht="24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</row>
    <row r="346" ht="24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</row>
    <row r="347" ht="24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</row>
    <row r="348" ht="24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</row>
    <row r="349" ht="24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</row>
    <row r="350" ht="24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</row>
    <row r="351" ht="24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</row>
    <row r="352" ht="24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</row>
    <row r="353" ht="24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</row>
    <row r="354" ht="24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</row>
    <row r="355" ht="24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</row>
    <row r="356" ht="24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</row>
    <row r="357" ht="24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</row>
    <row r="358" ht="24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</row>
    <row r="359" ht="24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</row>
    <row r="360" ht="24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</row>
    <row r="361" ht="24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</row>
    <row r="362" ht="24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</row>
    <row r="363" ht="24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</row>
    <row r="364" ht="24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</row>
    <row r="365" ht="24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</row>
    <row r="366" ht="24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</row>
    <row r="367" ht="24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</row>
    <row r="368" ht="24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</row>
    <row r="369" ht="24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</row>
    <row r="370" ht="24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</row>
    <row r="371" ht="24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</row>
    <row r="372" ht="24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</row>
    <row r="373" ht="24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</row>
    <row r="374" ht="24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</row>
    <row r="375" ht="24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</row>
    <row r="376" ht="24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</row>
    <row r="377" ht="24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</row>
    <row r="378" ht="24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</row>
    <row r="379" ht="24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</row>
    <row r="380" ht="24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</row>
    <row r="381" ht="24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</row>
    <row r="382" ht="24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</row>
    <row r="383" ht="24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</row>
    <row r="384" ht="24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</row>
    <row r="385" ht="24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</row>
    <row r="386" ht="24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</row>
    <row r="387" ht="24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</row>
    <row r="388" ht="24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</row>
    <row r="389" ht="24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</row>
    <row r="390" ht="24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</row>
    <row r="391" ht="24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</row>
    <row r="392" ht="24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</row>
    <row r="393" ht="24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</row>
    <row r="394" ht="24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</row>
    <row r="395" ht="24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</row>
    <row r="396" ht="24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</row>
    <row r="397" ht="24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</row>
    <row r="398" ht="24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</row>
    <row r="399" ht="24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</row>
    <row r="400" ht="24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</row>
    <row r="401" ht="24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</row>
    <row r="402" ht="24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</row>
    <row r="403" ht="24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</row>
    <row r="404" ht="24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</row>
    <row r="405" ht="24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</row>
    <row r="406" ht="24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</row>
    <row r="407" ht="24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</row>
    <row r="408" ht="24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</row>
    <row r="409" ht="24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</row>
    <row r="410" ht="24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</row>
    <row r="411" ht="24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</row>
    <row r="412" ht="24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</row>
    <row r="413" ht="24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</row>
    <row r="414" ht="24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</row>
    <row r="415" ht="24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</row>
    <row r="416" ht="24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</row>
    <row r="417" ht="24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</row>
    <row r="418" ht="24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</row>
    <row r="419" ht="24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</row>
    <row r="420" ht="24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</row>
    <row r="421" ht="24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</row>
    <row r="422" ht="24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</row>
    <row r="423" ht="24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</row>
    <row r="424" ht="24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</row>
    <row r="425" ht="24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</row>
    <row r="426" ht="24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</row>
    <row r="427" ht="24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</row>
    <row r="428" ht="24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</row>
    <row r="429" ht="24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</row>
    <row r="430" ht="24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</row>
    <row r="431" ht="24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</row>
    <row r="432" ht="24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</row>
    <row r="433" ht="24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</row>
    <row r="434" ht="24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</row>
    <row r="435" ht="24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</row>
    <row r="436" ht="24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</row>
    <row r="437" ht="24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</row>
    <row r="438" ht="24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</row>
    <row r="439" ht="24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</row>
    <row r="440" ht="24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</row>
    <row r="441" ht="24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</row>
    <row r="442" ht="24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</row>
    <row r="443" ht="24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</row>
    <row r="444" ht="24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</row>
    <row r="445" ht="24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</row>
    <row r="446" ht="24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</row>
    <row r="447" ht="24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</row>
    <row r="448" ht="24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</row>
    <row r="449" ht="24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</row>
    <row r="450" ht="24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</row>
    <row r="451" ht="24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</row>
    <row r="452" ht="24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</row>
    <row r="453" ht="24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</row>
    <row r="454" ht="24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</row>
    <row r="455" ht="24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</row>
    <row r="456" ht="24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</row>
    <row r="457" ht="24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</row>
    <row r="458" ht="24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</row>
    <row r="459" ht="24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</row>
    <row r="460" ht="24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</row>
    <row r="461" ht="24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</row>
    <row r="462" ht="24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</row>
    <row r="463" ht="24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</row>
    <row r="464" ht="24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</row>
    <row r="465" ht="24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</row>
    <row r="466" ht="24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</row>
    <row r="467" ht="24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</row>
    <row r="468" ht="24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</row>
    <row r="469" ht="24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</row>
    <row r="470" ht="24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</row>
    <row r="471" ht="24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</row>
    <row r="472" ht="24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</row>
    <row r="473" ht="24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</row>
    <row r="474" ht="24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</row>
    <row r="475" ht="24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</row>
    <row r="476" ht="24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</row>
    <row r="477" ht="24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</row>
    <row r="478" ht="24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</row>
    <row r="479" ht="24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</row>
    <row r="480" ht="24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</row>
    <row r="481" ht="24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</row>
    <row r="482" ht="24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</row>
    <row r="483" ht="24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</row>
    <row r="484" ht="24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</row>
    <row r="485" ht="24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</row>
    <row r="486" ht="24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</row>
    <row r="487" ht="24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</row>
    <row r="488" ht="24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</row>
    <row r="489" ht="24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</row>
    <row r="490" ht="24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</row>
    <row r="491" ht="24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</row>
    <row r="492" ht="24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</row>
    <row r="493" ht="24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</row>
    <row r="494" ht="24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</row>
    <row r="495" ht="24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</row>
    <row r="496" ht="24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</row>
    <row r="497" ht="24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</row>
    <row r="498" ht="24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</row>
    <row r="499" ht="24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</row>
    <row r="500" ht="24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</row>
    <row r="501" ht="24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</row>
    <row r="502" ht="24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</row>
    <row r="503" ht="24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</row>
    <row r="504" ht="24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</row>
    <row r="505" ht="24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</row>
    <row r="506" ht="24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</row>
    <row r="507" ht="24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</row>
    <row r="508" ht="24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</row>
    <row r="509" ht="24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</row>
    <row r="510" ht="24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</row>
    <row r="511" ht="24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</row>
    <row r="512" ht="24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</row>
    <row r="513" ht="24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</row>
    <row r="514" ht="24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</row>
    <row r="515" ht="24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</row>
    <row r="516" ht="24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</row>
    <row r="517" ht="24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</row>
    <row r="518" ht="24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</row>
    <row r="519" ht="24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</row>
    <row r="520" ht="24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</row>
    <row r="521" ht="24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</row>
    <row r="522" ht="24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</row>
    <row r="523" ht="24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</row>
    <row r="524" ht="24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</row>
    <row r="525" ht="24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</row>
    <row r="526" ht="24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</row>
    <row r="527" ht="24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</row>
    <row r="528" ht="24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</row>
    <row r="529" ht="24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</row>
    <row r="530" ht="24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</row>
    <row r="531" ht="24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</row>
    <row r="532" ht="24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</row>
    <row r="533" ht="24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</row>
    <row r="534" ht="24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</row>
    <row r="535" ht="24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</row>
    <row r="536" ht="24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</row>
    <row r="537" ht="24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</row>
    <row r="538" ht="24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</row>
    <row r="539" ht="24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</row>
    <row r="540" ht="24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</row>
    <row r="541" ht="24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</row>
    <row r="542" ht="24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</row>
    <row r="543" ht="24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</row>
    <row r="544" ht="24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</row>
    <row r="545" ht="24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</row>
    <row r="546" ht="24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</row>
    <row r="547" ht="24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</row>
    <row r="548" ht="24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</row>
    <row r="549" ht="24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</row>
    <row r="550" ht="24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</row>
    <row r="551" ht="24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</row>
    <row r="552" ht="24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</row>
    <row r="553" ht="24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</row>
    <row r="554" ht="24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</row>
    <row r="555" ht="24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</row>
    <row r="556" ht="24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</row>
    <row r="557" ht="24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</row>
    <row r="558" ht="24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</row>
    <row r="559" ht="24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</row>
    <row r="560" ht="24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</row>
    <row r="561" ht="24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</row>
    <row r="562" ht="24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</row>
    <row r="563" ht="24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</row>
    <row r="564" ht="24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</row>
    <row r="565" ht="24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</row>
    <row r="566" ht="24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</row>
    <row r="567" ht="24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</row>
    <row r="568" ht="24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</row>
    <row r="569" ht="24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</row>
    <row r="570" ht="24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</row>
    <row r="571" ht="24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</row>
    <row r="572" ht="24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</row>
    <row r="573" ht="24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</row>
    <row r="574" ht="24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</row>
    <row r="575" ht="24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</row>
    <row r="576" ht="24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</row>
    <row r="577" ht="24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</row>
    <row r="578" ht="24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</row>
    <row r="579" ht="24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</row>
    <row r="580" ht="24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</row>
    <row r="581" ht="24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</row>
    <row r="582" ht="24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</row>
    <row r="583" ht="24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</row>
    <row r="584" ht="24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</row>
    <row r="585" ht="24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</row>
    <row r="586" ht="24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</row>
    <row r="587" ht="24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</row>
    <row r="588" ht="24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</row>
    <row r="589" ht="24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</row>
    <row r="590" ht="24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</row>
    <row r="591" ht="24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</row>
    <row r="592" ht="24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</row>
    <row r="593" ht="24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</row>
    <row r="594" ht="24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</row>
    <row r="595" ht="24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</row>
    <row r="596" ht="24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</row>
    <row r="597" ht="24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</row>
    <row r="598" ht="24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</row>
    <row r="599" ht="24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</row>
    <row r="600" ht="24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</row>
    <row r="601" ht="24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</row>
    <row r="602" ht="24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</row>
    <row r="603" ht="24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</row>
    <row r="604" ht="24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</row>
    <row r="605" ht="24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</row>
    <row r="606" ht="24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</row>
    <row r="607" ht="24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</row>
    <row r="608" ht="24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</row>
    <row r="609" ht="24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</row>
    <row r="610" ht="24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</row>
    <row r="611" ht="24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</row>
    <row r="612" ht="24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</row>
    <row r="613" ht="24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</row>
    <row r="614" ht="24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</row>
    <row r="615" ht="24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</row>
    <row r="616" ht="24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</row>
    <row r="617" ht="24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</row>
    <row r="618" ht="24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</row>
    <row r="619" ht="24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</row>
    <row r="620" ht="24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</row>
    <row r="621" ht="24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</row>
    <row r="622" ht="24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</row>
    <row r="623" ht="24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</row>
    <row r="624" ht="24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</row>
    <row r="625" ht="24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</row>
    <row r="626" ht="24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</row>
    <row r="627" ht="24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</row>
    <row r="628" ht="24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</row>
    <row r="629" ht="24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</row>
    <row r="630" ht="24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</row>
    <row r="631" ht="24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</row>
    <row r="632" ht="24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</row>
    <row r="633" ht="24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</row>
    <row r="634" ht="24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</row>
    <row r="635" ht="24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</row>
    <row r="636" ht="24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</row>
    <row r="637" ht="24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</row>
    <row r="638" ht="24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</row>
    <row r="639" ht="24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</row>
    <row r="640" ht="24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</row>
    <row r="641" ht="24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</row>
    <row r="642" ht="24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</row>
    <row r="643" ht="24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</row>
    <row r="644" ht="24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</row>
    <row r="645" ht="24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</row>
    <row r="646" ht="24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</row>
    <row r="647" ht="24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</row>
    <row r="648" ht="24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</row>
    <row r="649" ht="24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</row>
    <row r="650" ht="24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</row>
    <row r="651" ht="24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</row>
    <row r="652" ht="24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</row>
    <row r="653" ht="24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</row>
    <row r="654" ht="24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</row>
    <row r="655" ht="24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</row>
    <row r="656" ht="24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</row>
    <row r="657" ht="24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</row>
    <row r="658" ht="24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</row>
    <row r="659" ht="24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</row>
    <row r="660" ht="24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</row>
    <row r="661" ht="24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</row>
    <row r="662" ht="24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</row>
    <row r="663" ht="24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</row>
    <row r="664" ht="24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</row>
    <row r="665" ht="24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</row>
    <row r="666" ht="24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</row>
    <row r="667" ht="24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</row>
    <row r="668" ht="24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</row>
    <row r="669" ht="24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</row>
    <row r="670" ht="24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</row>
    <row r="671" ht="24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</row>
    <row r="672" ht="24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</row>
    <row r="673" ht="24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</row>
    <row r="674" ht="24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</row>
    <row r="675" ht="24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</row>
    <row r="676" ht="24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</row>
    <row r="677" ht="24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</row>
    <row r="678" ht="24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</row>
    <row r="679" ht="24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</row>
    <row r="680" ht="24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</row>
    <row r="681" ht="24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</row>
    <row r="682" ht="24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</row>
    <row r="683" ht="24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</row>
    <row r="684" ht="24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</row>
    <row r="685" ht="24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</row>
    <row r="686" ht="24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</row>
    <row r="687" ht="24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</row>
    <row r="688" ht="24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</row>
    <row r="689" ht="24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</row>
    <row r="690" ht="24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</row>
    <row r="691" ht="24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</row>
    <row r="692" ht="24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</row>
    <row r="693" ht="24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</row>
    <row r="694" ht="24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</row>
    <row r="695" ht="24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</row>
    <row r="696" ht="24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</row>
    <row r="697" ht="24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</row>
    <row r="698" ht="24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</row>
    <row r="699" ht="24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</row>
    <row r="700" ht="24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</row>
    <row r="701" ht="24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</row>
    <row r="702" ht="24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</row>
    <row r="703" ht="24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</row>
    <row r="704" ht="24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</row>
    <row r="705" ht="24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</row>
    <row r="706" ht="24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</row>
    <row r="707" ht="24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</row>
    <row r="708" ht="24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ht="24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ht="24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ht="24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ht="24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ht="24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ht="24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ht="24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ht="24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ht="24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ht="24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ht="24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ht="24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ht="24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ht="24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ht="24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ht="24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ht="24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ht="24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ht="24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ht="24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ht="24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ht="24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ht="24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ht="24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ht="24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ht="24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ht="24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ht="24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ht="24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ht="24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ht="24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ht="24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ht="24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ht="24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ht="24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ht="24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ht="24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ht="24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ht="24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ht="24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ht="24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ht="24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ht="24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ht="24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ht="24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ht="24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ht="24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ht="24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ht="24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ht="24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ht="24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ht="24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ht="24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ht="24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ht="24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ht="24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ht="24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ht="24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ht="24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ht="24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ht="24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ht="24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ht="24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ht="24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ht="24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ht="24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ht="24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ht="24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ht="24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ht="24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ht="24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ht="24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ht="24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ht="24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ht="24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ht="24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ht="24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ht="24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ht="24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ht="24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ht="24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ht="24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ht="24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ht="24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ht="24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ht="24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ht="24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ht="24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ht="24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ht="24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ht="24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ht="24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ht="24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ht="24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ht="24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ht="24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ht="24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ht="24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ht="24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ht="24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ht="24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ht="24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ht="24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ht="24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ht="24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ht="24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ht="24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ht="24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ht="24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ht="24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ht="24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ht="24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ht="24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ht="24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ht="24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ht="24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ht="24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ht="24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ht="24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ht="24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ht="24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ht="24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ht="24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ht="24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</row>
    <row r="833" ht="24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</row>
    <row r="834" ht="24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</row>
    <row r="835" ht="24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</row>
    <row r="836" ht="24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</row>
    <row r="837" ht="24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</row>
    <row r="838" ht="24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</row>
    <row r="839" ht="24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</row>
    <row r="840" ht="24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</row>
    <row r="841" ht="24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</row>
    <row r="842" ht="24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</row>
    <row r="843" ht="24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</row>
    <row r="844" ht="24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</row>
    <row r="845" ht="24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</row>
    <row r="846" ht="24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</row>
    <row r="847" ht="24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</row>
    <row r="848" ht="24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</row>
    <row r="849" ht="24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</row>
    <row r="850" ht="24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</row>
    <row r="851" ht="24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</row>
    <row r="852" ht="24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</row>
    <row r="853" ht="24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</row>
    <row r="854" ht="24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</row>
    <row r="855" ht="24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</row>
    <row r="856" ht="24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</row>
    <row r="857" ht="24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</row>
    <row r="858" ht="24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</row>
    <row r="859" ht="24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</row>
    <row r="860" ht="24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</row>
    <row r="861" ht="24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</row>
    <row r="862" ht="24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</row>
    <row r="863" ht="24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</row>
    <row r="864" ht="24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</row>
    <row r="865" ht="24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</row>
    <row r="866" ht="24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</row>
    <row r="867" ht="24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</row>
    <row r="868" ht="24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</row>
    <row r="869" ht="24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</row>
    <row r="870" ht="24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</row>
    <row r="871" ht="24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</row>
    <row r="872" ht="24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</row>
    <row r="873" ht="24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</row>
    <row r="874" ht="24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</row>
    <row r="875" ht="24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</row>
    <row r="876" ht="24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</row>
    <row r="877" ht="24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</row>
    <row r="878" ht="24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</row>
    <row r="879" ht="24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</row>
    <row r="880" ht="24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</row>
    <row r="881" ht="24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</row>
    <row r="882" ht="24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</row>
    <row r="883" ht="24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</row>
    <row r="884" ht="24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</row>
    <row r="885" ht="24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</row>
    <row r="886" ht="24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</row>
    <row r="887" ht="24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</row>
    <row r="888" ht="24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</row>
    <row r="889" ht="24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</row>
    <row r="890" ht="24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</row>
    <row r="891" ht="24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</row>
    <row r="892" ht="24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</row>
    <row r="893" ht="24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</row>
    <row r="894" ht="24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</row>
    <row r="895" ht="24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</row>
    <row r="896" ht="24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</row>
    <row r="897" ht="24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</row>
    <row r="898" ht="24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</row>
    <row r="899" ht="24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</row>
    <row r="900" ht="24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</row>
    <row r="901" ht="24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</row>
    <row r="902" ht="24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</row>
    <row r="903" ht="24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</row>
    <row r="904" ht="24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</row>
    <row r="905" ht="24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</row>
    <row r="906" ht="24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</row>
    <row r="907" ht="24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</row>
    <row r="908" ht="24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</row>
    <row r="909" ht="24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</row>
    <row r="910" ht="24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</row>
    <row r="911" ht="24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</row>
    <row r="912" ht="24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</row>
    <row r="913" ht="24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</row>
    <row r="914" ht="24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</row>
    <row r="915" ht="24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</row>
    <row r="916" ht="24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</row>
    <row r="917" ht="24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</row>
    <row r="918" ht="24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</row>
    <row r="919" ht="24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</row>
    <row r="920" ht="24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</row>
    <row r="921" ht="24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</row>
    <row r="922" ht="24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</row>
    <row r="923" ht="24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</row>
    <row r="924" ht="24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</row>
    <row r="925" ht="24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</row>
    <row r="926" ht="24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</row>
    <row r="927" ht="24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</row>
    <row r="928" ht="24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</row>
    <row r="929" ht="24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</row>
    <row r="930" ht="24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</row>
    <row r="931" ht="24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</row>
    <row r="932" ht="24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</row>
    <row r="933" ht="24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</row>
    <row r="934" ht="24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</row>
    <row r="935" ht="24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</row>
    <row r="936" ht="24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</row>
    <row r="937" ht="24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</row>
    <row r="938" ht="24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</row>
    <row r="939" ht="24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</row>
    <row r="940" ht="24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</row>
    <row r="941" ht="24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</row>
    <row r="942" ht="24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</row>
    <row r="943" ht="24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</row>
    <row r="944" ht="24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</row>
    <row r="945" ht="24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</row>
    <row r="946" ht="24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</row>
    <row r="947" ht="24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</row>
    <row r="948" ht="24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</row>
    <row r="949" ht="24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</row>
    <row r="950" ht="24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</row>
    <row r="951" ht="24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</row>
    <row r="952" ht="24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</row>
    <row r="953" ht="24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</row>
    <row r="954" ht="24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</row>
    <row r="955" ht="24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</row>
    <row r="956" ht="24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</row>
    <row r="957" ht="24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</row>
    <row r="958" ht="24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</row>
    <row r="959" ht="24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</row>
    <row r="960" ht="24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</row>
    <row r="961" ht="24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</row>
    <row r="962" ht="24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</row>
    <row r="963" ht="24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</row>
    <row r="964" ht="24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</row>
    <row r="965" ht="24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</row>
    <row r="966" ht="24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</row>
    <row r="967" ht="24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</row>
    <row r="968" ht="24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</row>
    <row r="969" ht="24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</row>
    <row r="970" ht="24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</row>
    <row r="971" ht="24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</row>
    <row r="972" ht="24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</row>
    <row r="973" ht="24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</row>
    <row r="974" ht="24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</row>
    <row r="975" ht="24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</row>
    <row r="976" ht="24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</row>
    <row r="977" ht="24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</row>
    <row r="978" ht="24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</row>
    <row r="979" ht="24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</row>
    <row r="980" ht="24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</row>
    <row r="981" ht="24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</row>
    <row r="982" ht="24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</row>
    <row r="983" ht="24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</row>
    <row r="984" ht="24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</row>
    <row r="985" ht="24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</row>
    <row r="986" ht="24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</row>
    <row r="987" ht="24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</row>
    <row r="988" ht="24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</row>
    <row r="989" ht="24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</row>
    <row r="990" ht="24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</row>
    <row r="991" ht="24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</row>
    <row r="992" ht="24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</row>
    <row r="993" ht="24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</row>
    <row r="994" ht="24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</row>
    <row r="995" ht="24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</row>
    <row r="996" ht="24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</row>
    <row r="997" ht="24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</row>
    <row r="998" ht="24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</row>
    <row r="999" ht="24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</row>
    <row r="1000" ht="24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</row>
  </sheetData>
  <mergeCells count="1">
    <mergeCell ref="A6:B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5.0"/>
    <col customWidth="1" min="3" max="3" width="21.43"/>
    <col customWidth="1" min="4" max="7" width="12.57"/>
    <col customWidth="1" min="8" max="8" width="19.0"/>
    <col customWidth="1" min="9" max="26" width="12.57"/>
  </cols>
  <sheetData>
    <row r="1" ht="15.75" customHeight="1">
      <c r="A1" s="28" t="s">
        <v>4</v>
      </c>
      <c r="B1" s="29"/>
      <c r="C1" s="29"/>
      <c r="D1" s="29"/>
      <c r="E1" s="29"/>
      <c r="F1" s="30"/>
      <c r="G1" s="31" t="s">
        <v>28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3">
        <v>1.0</v>
      </c>
      <c r="B2" s="34" t="s">
        <v>29</v>
      </c>
      <c r="C2" s="34" t="s">
        <v>30</v>
      </c>
      <c r="D2" s="34" t="s">
        <v>31</v>
      </c>
      <c r="E2" s="34">
        <v>524160.0</v>
      </c>
      <c r="F2" s="35">
        <f t="shared" ref="F2:F19" si="1">E2/12</f>
        <v>43680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3">
        <v>5.0</v>
      </c>
      <c r="B3" s="34" t="s">
        <v>32</v>
      </c>
      <c r="C3" s="34" t="s">
        <v>33</v>
      </c>
      <c r="D3" s="34" t="s">
        <v>31</v>
      </c>
      <c r="E3" s="34">
        <v>1800000.0</v>
      </c>
      <c r="F3" s="35">
        <f t="shared" si="1"/>
        <v>150000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33">
        <v>8.0</v>
      </c>
      <c r="B4" s="34" t="s">
        <v>34</v>
      </c>
      <c r="C4" s="34" t="s">
        <v>35</v>
      </c>
      <c r="D4" s="34" t="s">
        <v>31</v>
      </c>
      <c r="E4" s="34">
        <v>24000.0</v>
      </c>
      <c r="F4" s="35">
        <f t="shared" si="1"/>
        <v>2000</v>
      </c>
      <c r="G4" s="31" t="s">
        <v>36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3">
        <v>11.0</v>
      </c>
      <c r="B5" s="34" t="s">
        <v>37</v>
      </c>
      <c r="C5" s="34" t="s">
        <v>38</v>
      </c>
      <c r="D5" s="34" t="s">
        <v>31</v>
      </c>
      <c r="E5" s="34">
        <v>264000.0</v>
      </c>
      <c r="F5" s="35">
        <f t="shared" si="1"/>
        <v>22000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3">
        <v>12.0</v>
      </c>
      <c r="B6" s="34" t="s">
        <v>39</v>
      </c>
      <c r="C6" s="34" t="s">
        <v>40</v>
      </c>
      <c r="D6" s="34" t="s">
        <v>31</v>
      </c>
      <c r="E6" s="34">
        <v>96000.0</v>
      </c>
      <c r="F6" s="35">
        <f t="shared" si="1"/>
        <v>8000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3">
        <v>14.0</v>
      </c>
      <c r="B7" s="34" t="s">
        <v>41</v>
      </c>
      <c r="C7" s="34" t="s">
        <v>42</v>
      </c>
      <c r="D7" s="34" t="s">
        <v>43</v>
      </c>
      <c r="E7" s="34">
        <v>10000.0</v>
      </c>
      <c r="F7" s="35">
        <f t="shared" si="1"/>
        <v>833.3333333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3">
        <v>13.0</v>
      </c>
      <c r="B8" s="34" t="s">
        <v>44</v>
      </c>
      <c r="C8" s="34" t="s">
        <v>45</v>
      </c>
      <c r="D8" s="34" t="s">
        <v>31</v>
      </c>
      <c r="E8" s="34">
        <v>120000.0</v>
      </c>
      <c r="F8" s="35">
        <f t="shared" si="1"/>
        <v>10000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3">
        <v>15.0</v>
      </c>
      <c r="B9" s="34" t="s">
        <v>46</v>
      </c>
      <c r="C9" s="34" t="s">
        <v>47</v>
      </c>
      <c r="D9" s="34" t="s">
        <v>31</v>
      </c>
      <c r="E9" s="34">
        <v>200000.0</v>
      </c>
      <c r="F9" s="35">
        <f t="shared" si="1"/>
        <v>16666.66667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33">
        <v>16.0</v>
      </c>
      <c r="B10" s="34" t="s">
        <v>48</v>
      </c>
      <c r="C10" s="34" t="s">
        <v>49</v>
      </c>
      <c r="D10" s="34" t="s">
        <v>43</v>
      </c>
      <c r="E10" s="34">
        <v>8000.0</v>
      </c>
      <c r="F10" s="35">
        <f t="shared" si="1"/>
        <v>666.6666667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33">
        <v>17.0</v>
      </c>
      <c r="B11" s="34" t="s">
        <v>50</v>
      </c>
      <c r="C11" s="34" t="s">
        <v>51</v>
      </c>
      <c r="D11" s="34" t="s">
        <v>52</v>
      </c>
      <c r="E11" s="34">
        <v>16000.0</v>
      </c>
      <c r="F11" s="35">
        <f t="shared" si="1"/>
        <v>1333.333333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33">
        <v>18.0</v>
      </c>
      <c r="B12" s="34" t="s">
        <v>53</v>
      </c>
      <c r="C12" s="34" t="s">
        <v>54</v>
      </c>
      <c r="D12" s="34" t="s">
        <v>55</v>
      </c>
      <c r="E12" s="34">
        <v>15000.0</v>
      </c>
      <c r="F12" s="35">
        <f t="shared" si="1"/>
        <v>1250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3">
        <v>19.0</v>
      </c>
      <c r="B13" s="34" t="s">
        <v>56</v>
      </c>
      <c r="C13" s="34" t="s">
        <v>57</v>
      </c>
      <c r="D13" s="34" t="s">
        <v>55</v>
      </c>
      <c r="E13" s="34">
        <v>36000.0</v>
      </c>
      <c r="F13" s="35">
        <f t="shared" si="1"/>
        <v>3000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3">
        <v>20.0</v>
      </c>
      <c r="B14" s="34" t="s">
        <v>58</v>
      </c>
      <c r="C14" s="34" t="s">
        <v>59</v>
      </c>
      <c r="D14" s="34" t="s">
        <v>31</v>
      </c>
      <c r="E14" s="34">
        <v>50000.0</v>
      </c>
      <c r="F14" s="35">
        <f t="shared" si="1"/>
        <v>4166.666667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3">
        <v>21.0</v>
      </c>
      <c r="B15" s="34" t="s">
        <v>60</v>
      </c>
      <c r="C15" s="34" t="s">
        <v>61</v>
      </c>
      <c r="D15" s="34" t="s">
        <v>52</v>
      </c>
      <c r="E15" s="34">
        <v>7000.0</v>
      </c>
      <c r="F15" s="35">
        <f t="shared" si="1"/>
        <v>583.3333333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3">
        <v>2.0</v>
      </c>
      <c r="B16" s="34" t="s">
        <v>62</v>
      </c>
      <c r="C16" s="34" t="s">
        <v>63</v>
      </c>
      <c r="D16" s="34" t="s">
        <v>31</v>
      </c>
      <c r="E16" s="34">
        <v>48000.0</v>
      </c>
      <c r="F16" s="35">
        <f t="shared" si="1"/>
        <v>4000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3">
        <v>9.0</v>
      </c>
      <c r="B17" s="34" t="s">
        <v>64</v>
      </c>
      <c r="C17" s="34" t="s">
        <v>65</v>
      </c>
      <c r="D17" s="34" t="s">
        <v>31</v>
      </c>
      <c r="E17" s="34">
        <v>1296000.0</v>
      </c>
      <c r="F17" s="35">
        <f t="shared" si="1"/>
        <v>108000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3">
        <v>10.0</v>
      </c>
      <c r="B18" s="34" t="s">
        <v>64</v>
      </c>
      <c r="C18" s="34" t="s">
        <v>66</v>
      </c>
      <c r="D18" s="34" t="s">
        <v>31</v>
      </c>
      <c r="E18" s="34">
        <v>750000.0</v>
      </c>
      <c r="F18" s="35">
        <f t="shared" si="1"/>
        <v>62500</v>
      </c>
      <c r="G18" s="32"/>
      <c r="H18" s="32"/>
      <c r="I18" s="31" t="s">
        <v>67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3">
        <v>7.0</v>
      </c>
      <c r="B19" s="34" t="s">
        <v>68</v>
      </c>
      <c r="C19" s="34" t="s">
        <v>69</v>
      </c>
      <c r="D19" s="34" t="s">
        <v>31</v>
      </c>
      <c r="E19" s="34">
        <v>120000.0</v>
      </c>
      <c r="F19" s="35">
        <f t="shared" si="1"/>
        <v>10000</v>
      </c>
      <c r="G19" s="32"/>
      <c r="H19" s="31" t="s">
        <v>70</v>
      </c>
      <c r="I19" s="31">
        <v>29545.0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2"/>
      <c r="B20" s="32"/>
      <c r="C20" s="32"/>
      <c r="D20" s="32"/>
      <c r="E20" s="32"/>
      <c r="F20" s="32"/>
      <c r="G20" s="31">
        <v>520400.0</v>
      </c>
      <c r="H20" s="31" t="s">
        <v>71</v>
      </c>
      <c r="I20" s="31">
        <v>29545.0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6">
        <f>SUM(F1:F27)</f>
        <v>580746</v>
      </c>
      <c r="B21" s="29"/>
      <c r="C21" s="29"/>
      <c r="D21" s="29"/>
      <c r="E21" s="29"/>
      <c r="F21" s="30"/>
      <c r="G21" s="32"/>
      <c r="H21" s="31" t="s">
        <v>21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7" t="s">
        <v>70</v>
      </c>
      <c r="B22" s="29"/>
      <c r="C22" s="29"/>
      <c r="D22" s="29"/>
      <c r="E22" s="29"/>
      <c r="F22" s="30"/>
      <c r="G22" s="31" t="s">
        <v>72</v>
      </c>
      <c r="H22" s="31" t="s">
        <v>73</v>
      </c>
      <c r="I22" s="31" t="s">
        <v>74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8">
        <v>1.0</v>
      </c>
      <c r="B23" s="38" t="s">
        <v>29</v>
      </c>
      <c r="C23" s="38" t="s">
        <v>30</v>
      </c>
      <c r="D23" s="38" t="s">
        <v>31</v>
      </c>
      <c r="E23" s="38">
        <v>524160.0</v>
      </c>
      <c r="F23" s="35">
        <f t="shared" ref="F23:F26" si="2">E23/12</f>
        <v>43680</v>
      </c>
      <c r="G23" s="31">
        <f>G29*F23/F29</f>
        <v>8676.813433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8">
        <v>3.0</v>
      </c>
      <c r="B24" s="38" t="s">
        <v>75</v>
      </c>
      <c r="C24" s="38" t="s">
        <v>76</v>
      </c>
      <c r="D24" s="38" t="s">
        <v>31</v>
      </c>
      <c r="E24" s="38">
        <v>84000.0</v>
      </c>
      <c r="F24" s="35">
        <f t="shared" si="2"/>
        <v>7000</v>
      </c>
      <c r="G24" s="31">
        <f>G29*F24/F29</f>
        <v>1390.514973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8">
        <v>4.0</v>
      </c>
      <c r="B25" s="38" t="s">
        <v>77</v>
      </c>
      <c r="C25" s="38" t="s">
        <v>78</v>
      </c>
      <c r="D25" s="38" t="s">
        <v>31</v>
      </c>
      <c r="E25" s="38">
        <v>720000.0</v>
      </c>
      <c r="F25" s="35">
        <f t="shared" si="2"/>
        <v>60000</v>
      </c>
      <c r="G25" s="31">
        <f>G29*F25/F29</f>
        <v>11918.69977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8">
        <v>6.0</v>
      </c>
      <c r="B26" s="38" t="s">
        <v>79</v>
      </c>
      <c r="C26" s="38" t="s">
        <v>80</v>
      </c>
      <c r="D26" s="38" t="s">
        <v>55</v>
      </c>
      <c r="E26" s="38">
        <v>56640.0</v>
      </c>
      <c r="F26" s="35">
        <f t="shared" si="2"/>
        <v>4720</v>
      </c>
      <c r="G26" s="31">
        <f>F26*G29/F29</f>
        <v>937.6043819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9"/>
      <c r="B27" s="39" t="s">
        <v>81</v>
      </c>
      <c r="C27" s="39" t="s">
        <v>82</v>
      </c>
      <c r="D27" s="39"/>
      <c r="E27" s="39">
        <v>200000.0</v>
      </c>
      <c r="F27" s="39">
        <v>16666.0</v>
      </c>
      <c r="G27" s="31">
        <f>F27*G29/F29</f>
        <v>3310.617506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8">
        <v>15.0</v>
      </c>
      <c r="B28" s="38" t="s">
        <v>46</v>
      </c>
      <c r="C28" s="38" t="s">
        <v>47</v>
      </c>
      <c r="D28" s="38" t="s">
        <v>31</v>
      </c>
      <c r="E28" s="38">
        <v>200000.0</v>
      </c>
      <c r="F28" s="35">
        <f>E28/12</f>
        <v>16666.66667</v>
      </c>
      <c r="G28" s="31">
        <f>F28*G29/F29</f>
        <v>3310.749936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40">
        <f>SUM(F23:F28)</f>
        <v>148732.6667</v>
      </c>
      <c r="G29" s="31">
        <v>29545.0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41" t="s">
        <v>83</v>
      </c>
      <c r="B30" s="29"/>
      <c r="C30" s="29"/>
      <c r="D30" s="29"/>
      <c r="E30" s="29"/>
      <c r="F30" s="30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3">
        <v>1.0</v>
      </c>
      <c r="B31" s="34" t="s">
        <v>29</v>
      </c>
      <c r="C31" s="34" t="s">
        <v>30</v>
      </c>
      <c r="D31" s="34" t="s">
        <v>31</v>
      </c>
      <c r="E31" s="34">
        <v>524160.0</v>
      </c>
      <c r="F31" s="35">
        <f t="shared" ref="F31:F48" si="3">E31/12</f>
        <v>43680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3">
        <v>5.0</v>
      </c>
      <c r="B32" s="34" t="s">
        <v>32</v>
      </c>
      <c r="C32" s="34" t="s">
        <v>33</v>
      </c>
      <c r="D32" s="34" t="s">
        <v>31</v>
      </c>
      <c r="E32" s="34">
        <v>1800000.0</v>
      </c>
      <c r="F32" s="35">
        <f t="shared" si="3"/>
        <v>150000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3">
        <v>8.0</v>
      </c>
      <c r="B33" s="34" t="s">
        <v>34</v>
      </c>
      <c r="C33" s="34" t="s">
        <v>35</v>
      </c>
      <c r="D33" s="34" t="s">
        <v>31</v>
      </c>
      <c r="E33" s="34">
        <v>24000.0</v>
      </c>
      <c r="F33" s="35">
        <f t="shared" si="3"/>
        <v>2000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3">
        <v>11.0</v>
      </c>
      <c r="B34" s="34" t="s">
        <v>37</v>
      </c>
      <c r="C34" s="34" t="s">
        <v>38</v>
      </c>
      <c r="D34" s="34" t="s">
        <v>31</v>
      </c>
      <c r="E34" s="34">
        <v>264000.0</v>
      </c>
      <c r="F34" s="35">
        <f t="shared" si="3"/>
        <v>22000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3">
        <v>12.0</v>
      </c>
      <c r="B35" s="34" t="s">
        <v>39</v>
      </c>
      <c r="C35" s="34" t="s">
        <v>40</v>
      </c>
      <c r="D35" s="34" t="s">
        <v>31</v>
      </c>
      <c r="E35" s="34">
        <v>96000.0</v>
      </c>
      <c r="F35" s="35">
        <f t="shared" si="3"/>
        <v>8000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3">
        <v>14.0</v>
      </c>
      <c r="B36" s="34" t="s">
        <v>41</v>
      </c>
      <c r="C36" s="34" t="s">
        <v>42</v>
      </c>
      <c r="D36" s="34" t="s">
        <v>43</v>
      </c>
      <c r="E36" s="34">
        <v>10000.0</v>
      </c>
      <c r="F36" s="35">
        <f t="shared" si="3"/>
        <v>833.3333333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3">
        <v>13.0</v>
      </c>
      <c r="B37" s="34" t="s">
        <v>44</v>
      </c>
      <c r="C37" s="34" t="s">
        <v>45</v>
      </c>
      <c r="D37" s="34" t="s">
        <v>31</v>
      </c>
      <c r="E37" s="34">
        <v>120000.0</v>
      </c>
      <c r="F37" s="35">
        <f t="shared" si="3"/>
        <v>10000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3">
        <v>15.0</v>
      </c>
      <c r="B38" s="34" t="s">
        <v>46</v>
      </c>
      <c r="C38" s="34" t="s">
        <v>47</v>
      </c>
      <c r="D38" s="34" t="s">
        <v>31</v>
      </c>
      <c r="E38" s="34">
        <v>200000.0</v>
      </c>
      <c r="F38" s="35">
        <f t="shared" si="3"/>
        <v>16666.66667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3">
        <v>16.0</v>
      </c>
      <c r="B39" s="34" t="s">
        <v>48</v>
      </c>
      <c r="C39" s="34" t="s">
        <v>49</v>
      </c>
      <c r="D39" s="34" t="s">
        <v>43</v>
      </c>
      <c r="E39" s="34">
        <v>8000.0</v>
      </c>
      <c r="F39" s="35">
        <f t="shared" si="3"/>
        <v>666.6666667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3">
        <v>17.0</v>
      </c>
      <c r="B40" s="34" t="s">
        <v>50</v>
      </c>
      <c r="C40" s="34" t="s">
        <v>51</v>
      </c>
      <c r="D40" s="34" t="s">
        <v>52</v>
      </c>
      <c r="E40" s="34">
        <v>16000.0</v>
      </c>
      <c r="F40" s="35">
        <f t="shared" si="3"/>
        <v>1333.333333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3">
        <v>18.0</v>
      </c>
      <c r="B41" s="34" t="s">
        <v>53</v>
      </c>
      <c r="C41" s="34" t="s">
        <v>54</v>
      </c>
      <c r="D41" s="34" t="s">
        <v>55</v>
      </c>
      <c r="E41" s="34">
        <v>15000.0</v>
      </c>
      <c r="F41" s="35">
        <f t="shared" si="3"/>
        <v>1250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3">
        <v>19.0</v>
      </c>
      <c r="B42" s="34" t="s">
        <v>56</v>
      </c>
      <c r="C42" s="34" t="s">
        <v>57</v>
      </c>
      <c r="D42" s="34" t="s">
        <v>55</v>
      </c>
      <c r="E42" s="34">
        <v>36000.0</v>
      </c>
      <c r="F42" s="35">
        <f t="shared" si="3"/>
        <v>3000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3">
        <v>20.0</v>
      </c>
      <c r="B43" s="34" t="s">
        <v>58</v>
      </c>
      <c r="C43" s="34" t="s">
        <v>59</v>
      </c>
      <c r="D43" s="34" t="s">
        <v>31</v>
      </c>
      <c r="E43" s="34">
        <v>50000.0</v>
      </c>
      <c r="F43" s="35">
        <f t="shared" si="3"/>
        <v>4166.666667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3">
        <v>21.0</v>
      </c>
      <c r="B44" s="34" t="s">
        <v>60</v>
      </c>
      <c r="C44" s="34" t="s">
        <v>61</v>
      </c>
      <c r="D44" s="34" t="s">
        <v>52</v>
      </c>
      <c r="E44" s="34">
        <v>7000.0</v>
      </c>
      <c r="F44" s="35">
        <f t="shared" si="3"/>
        <v>583.3333333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3">
        <v>2.0</v>
      </c>
      <c r="B45" s="34" t="s">
        <v>62</v>
      </c>
      <c r="C45" s="34" t="s">
        <v>63</v>
      </c>
      <c r="D45" s="34" t="s">
        <v>31</v>
      </c>
      <c r="E45" s="34">
        <v>48000.0</v>
      </c>
      <c r="F45" s="35">
        <f t="shared" si="3"/>
        <v>4000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3">
        <v>9.0</v>
      </c>
      <c r="B46" s="34" t="s">
        <v>64</v>
      </c>
      <c r="C46" s="34" t="s">
        <v>65</v>
      </c>
      <c r="D46" s="34" t="s">
        <v>31</v>
      </c>
      <c r="E46" s="34">
        <v>1296000.0</v>
      </c>
      <c r="F46" s="35">
        <f t="shared" si="3"/>
        <v>108000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3">
        <v>10.0</v>
      </c>
      <c r="B47" s="34" t="s">
        <v>64</v>
      </c>
      <c r="C47" s="34" t="s">
        <v>66</v>
      </c>
      <c r="D47" s="34" t="s">
        <v>31</v>
      </c>
      <c r="E47" s="34">
        <v>750000.0</v>
      </c>
      <c r="F47" s="35">
        <f t="shared" si="3"/>
        <v>62500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3">
        <v>7.0</v>
      </c>
      <c r="B48" s="34" t="s">
        <v>68</v>
      </c>
      <c r="C48" s="34" t="s">
        <v>69</v>
      </c>
      <c r="D48" s="34" t="s">
        <v>31</v>
      </c>
      <c r="E48" s="34">
        <v>120000.0</v>
      </c>
      <c r="F48" s="35">
        <f t="shared" si="3"/>
        <v>10000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1" t="s">
        <v>21</v>
      </c>
      <c r="C50" s="31" t="s">
        <v>28</v>
      </c>
      <c r="D50" s="31" t="s">
        <v>84</v>
      </c>
      <c r="E50" s="31" t="s">
        <v>85</v>
      </c>
      <c r="F50" s="31" t="s">
        <v>86</v>
      </c>
      <c r="G50" s="31" t="s">
        <v>87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42"/>
      <c r="B51" s="43" t="s">
        <v>88</v>
      </c>
      <c r="C51" s="42">
        <v>5600000.0</v>
      </c>
      <c r="D51" s="42"/>
      <c r="E51" s="42"/>
      <c r="F51" s="44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42"/>
      <c r="B52" s="42" t="s">
        <v>89</v>
      </c>
      <c r="C52" s="42"/>
      <c r="D52" s="42"/>
      <c r="E52" s="42"/>
      <c r="F52" s="44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8">
        <v>1.0</v>
      </c>
      <c r="B53" s="45" t="s">
        <v>22</v>
      </c>
      <c r="C53" s="38">
        <v>150000.0</v>
      </c>
      <c r="D53" s="38"/>
      <c r="E53" s="38"/>
      <c r="F53" s="35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8">
        <v>3.0</v>
      </c>
      <c r="B54" s="45" t="s">
        <v>23</v>
      </c>
      <c r="C54" s="38">
        <v>150000.0</v>
      </c>
      <c r="D54" s="38"/>
      <c r="E54" s="38"/>
      <c r="F54" s="35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8">
        <v>4.0</v>
      </c>
      <c r="B55" s="45" t="s">
        <v>24</v>
      </c>
      <c r="C55" s="38">
        <v>250000.0</v>
      </c>
      <c r="D55" s="38"/>
      <c r="E55" s="38"/>
      <c r="F55" s="46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47">
        <v>5.0</v>
      </c>
      <c r="B56" s="48" t="s">
        <v>25</v>
      </c>
      <c r="C56" s="47"/>
      <c r="D56" s="47"/>
      <c r="E56" s="47"/>
      <c r="F56" s="47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1">
        <f>SUM(C51:C56)</f>
        <v>6150000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49"/>
      <c r="B58" s="49"/>
      <c r="C58" s="49">
        <f>C57*5%</f>
        <v>307500</v>
      </c>
      <c r="D58" s="49"/>
      <c r="E58" s="49"/>
      <c r="F58" s="50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51">
        <v>13.0</v>
      </c>
      <c r="B59" s="52" t="s">
        <v>44</v>
      </c>
      <c r="C59" s="52" t="s">
        <v>45</v>
      </c>
      <c r="D59" s="52" t="s">
        <v>31</v>
      </c>
      <c r="E59" s="52">
        <v>120000.0</v>
      </c>
      <c r="F59" s="53">
        <f t="shared" ref="F59:F61" si="4">E59/12</f>
        <v>10000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3">
        <v>2.0</v>
      </c>
      <c r="B60" s="34" t="s">
        <v>62</v>
      </c>
      <c r="C60" s="34" t="s">
        <v>63</v>
      </c>
      <c r="D60" s="34" t="s">
        <v>31</v>
      </c>
      <c r="E60" s="34">
        <v>48000.0</v>
      </c>
      <c r="F60" s="35">
        <f t="shared" si="4"/>
        <v>4000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51">
        <v>1.0</v>
      </c>
      <c r="B61" s="52" t="s">
        <v>29</v>
      </c>
      <c r="C61" s="52" t="s">
        <v>30</v>
      </c>
      <c r="D61" s="52" t="s">
        <v>31</v>
      </c>
      <c r="E61" s="52">
        <v>524160.0</v>
      </c>
      <c r="F61" s="53">
        <f t="shared" si="4"/>
        <v>43680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1" t="s">
        <v>90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54" t="s">
        <v>91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3">
        <v>1.0</v>
      </c>
      <c r="B66" s="34" t="s">
        <v>29</v>
      </c>
      <c r="C66" s="34" t="s">
        <v>30</v>
      </c>
      <c r="D66" s="34" t="s">
        <v>31</v>
      </c>
      <c r="E66" s="34">
        <v>524160.0</v>
      </c>
      <c r="F66" s="35">
        <f t="shared" ref="F66:F83" si="5">E66/12</f>
        <v>43680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3">
        <v>5.0</v>
      </c>
      <c r="B67" s="34" t="s">
        <v>32</v>
      </c>
      <c r="C67" s="34" t="s">
        <v>33</v>
      </c>
      <c r="D67" s="34" t="s">
        <v>31</v>
      </c>
      <c r="E67" s="34">
        <v>1800000.0</v>
      </c>
      <c r="F67" s="35">
        <f t="shared" si="5"/>
        <v>150000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3">
        <v>8.0</v>
      </c>
      <c r="B68" s="34" t="s">
        <v>34</v>
      </c>
      <c r="C68" s="34" t="s">
        <v>35</v>
      </c>
      <c r="D68" s="34" t="s">
        <v>31</v>
      </c>
      <c r="E68" s="34">
        <v>24000.0</v>
      </c>
      <c r="F68" s="35">
        <f t="shared" si="5"/>
        <v>2000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3">
        <v>11.0</v>
      </c>
      <c r="B69" s="34" t="s">
        <v>37</v>
      </c>
      <c r="C69" s="34" t="s">
        <v>38</v>
      </c>
      <c r="D69" s="34" t="s">
        <v>31</v>
      </c>
      <c r="E69" s="34">
        <v>264000.0</v>
      </c>
      <c r="F69" s="35">
        <f t="shared" si="5"/>
        <v>22000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3">
        <v>12.0</v>
      </c>
      <c r="B70" s="34" t="s">
        <v>39</v>
      </c>
      <c r="C70" s="34" t="s">
        <v>40</v>
      </c>
      <c r="D70" s="34" t="s">
        <v>31</v>
      </c>
      <c r="E70" s="34">
        <v>96000.0</v>
      </c>
      <c r="F70" s="35">
        <f t="shared" si="5"/>
        <v>8000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3">
        <v>14.0</v>
      </c>
      <c r="B71" s="34" t="s">
        <v>41</v>
      </c>
      <c r="C71" s="34" t="s">
        <v>42</v>
      </c>
      <c r="D71" s="34" t="s">
        <v>43</v>
      </c>
      <c r="E71" s="34">
        <v>10000.0</v>
      </c>
      <c r="F71" s="35">
        <f t="shared" si="5"/>
        <v>833.3333333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3">
        <v>13.0</v>
      </c>
      <c r="B72" s="34" t="s">
        <v>44</v>
      </c>
      <c r="C72" s="34" t="s">
        <v>45</v>
      </c>
      <c r="D72" s="34" t="s">
        <v>31</v>
      </c>
      <c r="E72" s="34">
        <v>120000.0</v>
      </c>
      <c r="F72" s="35">
        <f t="shared" si="5"/>
        <v>10000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3">
        <v>15.0</v>
      </c>
      <c r="B73" s="34" t="s">
        <v>46</v>
      </c>
      <c r="C73" s="34" t="s">
        <v>47</v>
      </c>
      <c r="D73" s="34" t="s">
        <v>31</v>
      </c>
      <c r="E73" s="34">
        <v>200000.0</v>
      </c>
      <c r="F73" s="35">
        <f t="shared" si="5"/>
        <v>16666.66667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3">
        <v>16.0</v>
      </c>
      <c r="B74" s="34" t="s">
        <v>48</v>
      </c>
      <c r="C74" s="34" t="s">
        <v>49</v>
      </c>
      <c r="D74" s="34" t="s">
        <v>43</v>
      </c>
      <c r="E74" s="34">
        <v>8000.0</v>
      </c>
      <c r="F74" s="35">
        <f t="shared" si="5"/>
        <v>666.6666667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3">
        <v>17.0</v>
      </c>
      <c r="B75" s="34" t="s">
        <v>50</v>
      </c>
      <c r="C75" s="34" t="s">
        <v>51</v>
      </c>
      <c r="D75" s="34" t="s">
        <v>52</v>
      </c>
      <c r="E75" s="34">
        <v>16000.0</v>
      </c>
      <c r="F75" s="35">
        <f t="shared" si="5"/>
        <v>1333.333333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3">
        <v>18.0</v>
      </c>
      <c r="B76" s="34" t="s">
        <v>53</v>
      </c>
      <c r="C76" s="34" t="s">
        <v>54</v>
      </c>
      <c r="D76" s="34" t="s">
        <v>55</v>
      </c>
      <c r="E76" s="34">
        <v>15000.0</v>
      </c>
      <c r="F76" s="35">
        <f t="shared" si="5"/>
        <v>1250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3">
        <v>19.0</v>
      </c>
      <c r="B77" s="34" t="s">
        <v>56</v>
      </c>
      <c r="C77" s="34" t="s">
        <v>57</v>
      </c>
      <c r="D77" s="34" t="s">
        <v>55</v>
      </c>
      <c r="E77" s="34">
        <v>36000.0</v>
      </c>
      <c r="F77" s="35">
        <f t="shared" si="5"/>
        <v>3000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3">
        <v>20.0</v>
      </c>
      <c r="B78" s="34" t="s">
        <v>58</v>
      </c>
      <c r="C78" s="34" t="s">
        <v>59</v>
      </c>
      <c r="D78" s="34" t="s">
        <v>31</v>
      </c>
      <c r="E78" s="34">
        <v>50000.0</v>
      </c>
      <c r="F78" s="35">
        <f t="shared" si="5"/>
        <v>4166.666667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3">
        <v>21.0</v>
      </c>
      <c r="B79" s="34" t="s">
        <v>60</v>
      </c>
      <c r="C79" s="34" t="s">
        <v>61</v>
      </c>
      <c r="D79" s="34" t="s">
        <v>52</v>
      </c>
      <c r="E79" s="34">
        <v>7000.0</v>
      </c>
      <c r="F79" s="35">
        <f t="shared" si="5"/>
        <v>583.3333333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3">
        <v>2.0</v>
      </c>
      <c r="B80" s="34" t="s">
        <v>62</v>
      </c>
      <c r="C80" s="34" t="s">
        <v>63</v>
      </c>
      <c r="D80" s="34" t="s">
        <v>31</v>
      </c>
      <c r="E80" s="34">
        <v>48000.0</v>
      </c>
      <c r="F80" s="35">
        <f t="shared" si="5"/>
        <v>4000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3">
        <v>9.0</v>
      </c>
      <c r="B81" s="34" t="s">
        <v>64</v>
      </c>
      <c r="C81" s="34" t="s">
        <v>65</v>
      </c>
      <c r="D81" s="34" t="s">
        <v>31</v>
      </c>
      <c r="E81" s="34">
        <v>1296000.0</v>
      </c>
      <c r="F81" s="35">
        <f t="shared" si="5"/>
        <v>108000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3">
        <v>10.0</v>
      </c>
      <c r="B82" s="34" t="s">
        <v>64</v>
      </c>
      <c r="C82" s="34" t="s">
        <v>66</v>
      </c>
      <c r="D82" s="34" t="s">
        <v>31</v>
      </c>
      <c r="E82" s="34">
        <v>750000.0</v>
      </c>
      <c r="F82" s="35">
        <f t="shared" si="5"/>
        <v>62500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3">
        <v>7.0</v>
      </c>
      <c r="B83" s="34" t="s">
        <v>68</v>
      </c>
      <c r="C83" s="34" t="s">
        <v>69</v>
      </c>
      <c r="D83" s="34" t="s">
        <v>31</v>
      </c>
      <c r="E83" s="34">
        <v>120000.0</v>
      </c>
      <c r="F83" s="35">
        <f t="shared" si="5"/>
        <v>10000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5">
    <mergeCell ref="A1:F1"/>
    <mergeCell ref="A21:F21"/>
    <mergeCell ref="A22:F22"/>
    <mergeCell ref="A30:F30"/>
    <mergeCell ref="A65:F6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7" width="10.86"/>
    <col customWidth="1" min="8" max="8" width="10.14"/>
    <col customWidth="1" min="9" max="9" width="12.57"/>
    <col customWidth="1" min="10" max="10" width="17.29"/>
    <col customWidth="1" min="11" max="11" width="31.14"/>
    <col customWidth="1" min="12" max="26" width="12.57"/>
  </cols>
  <sheetData>
    <row r="1" ht="15.75" customHeight="1">
      <c r="A1" s="55">
        <v>682066.0</v>
      </c>
      <c r="B1" s="55" t="s">
        <v>92</v>
      </c>
      <c r="C1" s="55" t="s">
        <v>93</v>
      </c>
      <c r="D1" s="55" t="s">
        <v>94</v>
      </c>
      <c r="E1" s="55" t="s">
        <v>95</v>
      </c>
      <c r="F1" s="55" t="s">
        <v>96</v>
      </c>
      <c r="G1" s="55" t="s">
        <v>97</v>
      </c>
      <c r="H1" s="55" t="s">
        <v>5</v>
      </c>
      <c r="I1" s="56"/>
      <c r="J1" s="56"/>
      <c r="K1" s="56" t="s">
        <v>21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5.75" customHeight="1">
      <c r="A2" s="55" t="s">
        <v>98</v>
      </c>
      <c r="B2" s="55">
        <v>30000.0</v>
      </c>
      <c r="C2" s="55">
        <v>30000.0</v>
      </c>
      <c r="D2" s="55">
        <v>30000.0</v>
      </c>
      <c r="E2" s="55"/>
      <c r="F2" s="55"/>
      <c r="G2" s="55"/>
      <c r="H2" s="55">
        <f t="shared" ref="H2:H3" si="1">SUM(B2:G2)</f>
        <v>90000</v>
      </c>
      <c r="I2" s="56"/>
      <c r="J2" s="55" t="s">
        <v>99</v>
      </c>
      <c r="K2" s="55">
        <v>2500000.0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5.75" customHeight="1">
      <c r="A3" s="57" t="s">
        <v>100</v>
      </c>
      <c r="B3" s="55">
        <v>20000.0</v>
      </c>
      <c r="C3" s="55">
        <v>10000.0</v>
      </c>
      <c r="D3" s="55">
        <v>3000.0</v>
      </c>
      <c r="E3" s="55"/>
      <c r="F3" s="55"/>
      <c r="G3" s="55"/>
      <c r="H3" s="55">
        <f t="shared" si="1"/>
        <v>33000</v>
      </c>
      <c r="I3" s="56"/>
      <c r="J3" s="55" t="s">
        <v>101</v>
      </c>
      <c r="K3" s="55">
        <v>100000.0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5.75" customHeight="1">
      <c r="A4" s="55" t="s">
        <v>102</v>
      </c>
      <c r="B4" s="55"/>
      <c r="C4" s="55"/>
      <c r="D4" s="55"/>
      <c r="E4" s="55"/>
      <c r="F4" s="55"/>
      <c r="G4" s="55"/>
      <c r="H4" s="55">
        <f>K7</f>
        <v>165000</v>
      </c>
      <c r="I4" s="56"/>
      <c r="J4" s="55" t="s">
        <v>103</v>
      </c>
      <c r="K4" s="55">
        <v>0.0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5.75" customHeight="1">
      <c r="A5" s="55" t="s">
        <v>104</v>
      </c>
      <c r="B5" s="55"/>
      <c r="C5" s="55"/>
      <c r="D5" s="55"/>
      <c r="E5" s="55"/>
      <c r="F5" s="55"/>
      <c r="G5" s="55"/>
      <c r="H5" s="55"/>
      <c r="I5" s="56"/>
      <c r="J5" s="55" t="s">
        <v>105</v>
      </c>
      <c r="K5" s="55">
        <v>50000.0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5.75" customHeight="1">
      <c r="A6" s="56"/>
      <c r="B6" s="56"/>
      <c r="C6" s="56"/>
      <c r="D6" s="56"/>
      <c r="E6" s="56"/>
      <c r="F6" s="56"/>
      <c r="G6" s="56"/>
      <c r="H6" s="56"/>
      <c r="I6" s="56"/>
      <c r="J6" s="55" t="s">
        <v>106</v>
      </c>
      <c r="K6" s="55">
        <v>15000.0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21.0" customHeight="1">
      <c r="A7" s="56"/>
      <c r="B7" s="56"/>
      <c r="C7" s="56"/>
      <c r="D7" s="56"/>
      <c r="E7" s="56"/>
      <c r="F7" s="56"/>
      <c r="G7" s="56"/>
      <c r="H7" s="56"/>
      <c r="I7" s="56"/>
      <c r="J7" s="55" t="s">
        <v>107</v>
      </c>
      <c r="K7" s="55">
        <f>SUM(K3:K6)</f>
        <v>165000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 t="s">
        <v>108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58" t="s">
        <v>109</v>
      </c>
      <c r="I10" s="56"/>
      <c r="J10" s="55" t="s">
        <v>99</v>
      </c>
      <c r="K10" s="55">
        <v>1500000.0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I11" s="56" t="s">
        <v>84</v>
      </c>
      <c r="J11" s="55" t="s">
        <v>110</v>
      </c>
      <c r="K11" s="55">
        <v>33000.0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56"/>
      <c r="B12" s="56"/>
      <c r="C12" s="56"/>
      <c r="D12" s="56"/>
      <c r="E12" s="56"/>
      <c r="F12" s="56"/>
      <c r="G12" s="56"/>
      <c r="H12" s="56"/>
      <c r="I12" s="56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6"/>
      <c r="C13" s="56"/>
      <c r="D13" s="56"/>
      <c r="E13" s="56"/>
      <c r="F13" s="56"/>
      <c r="G13" s="56"/>
      <c r="H13" s="56"/>
      <c r="I13" s="56"/>
      <c r="J13" s="55" t="s">
        <v>20</v>
      </c>
      <c r="K13" s="55">
        <f>SUM(K10:K12)</f>
        <v>1533000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6"/>
      <c r="C14" s="56"/>
      <c r="D14" s="56"/>
      <c r="E14" s="56"/>
      <c r="F14" s="56"/>
      <c r="G14" s="56"/>
      <c r="H14" s="56"/>
      <c r="I14" s="56"/>
      <c r="J14" s="55" t="s">
        <v>111</v>
      </c>
      <c r="K14" s="55">
        <f>K13*5%</f>
        <v>76650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6"/>
      <c r="C15" s="56"/>
      <c r="D15" s="56"/>
      <c r="E15" s="56"/>
      <c r="F15" s="56"/>
      <c r="G15" s="56"/>
      <c r="H15" s="56"/>
      <c r="I15" s="56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0:H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1.71"/>
    <col customWidth="1" min="3" max="3" width="27.86"/>
    <col customWidth="1" min="4" max="26" width="12.57"/>
  </cols>
  <sheetData>
    <row r="1" ht="15.75" customHeight="1">
      <c r="A1" s="59" t="s">
        <v>112</v>
      </c>
      <c r="B1" s="59" t="s">
        <v>113</v>
      </c>
      <c r="C1" s="59" t="s">
        <v>114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59" t="s">
        <v>115</v>
      </c>
      <c r="B2" s="59" t="s">
        <v>116</v>
      </c>
      <c r="C2" s="59" t="s">
        <v>117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59" t="s">
        <v>118</v>
      </c>
      <c r="B3" s="59"/>
      <c r="C3" s="59" t="s">
        <v>119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59" t="s">
        <v>120</v>
      </c>
      <c r="B4" s="59"/>
      <c r="C4" s="59" t="s">
        <v>117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59" t="s">
        <v>121</v>
      </c>
      <c r="B5" s="59"/>
      <c r="C5" s="59" t="s">
        <v>117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59" t="s">
        <v>122</v>
      </c>
      <c r="B6" s="59"/>
      <c r="C6" s="59" t="s">
        <v>123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59" t="s">
        <v>124</v>
      </c>
      <c r="B7" s="59"/>
      <c r="C7" s="59" t="s">
        <v>125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59" t="s">
        <v>126</v>
      </c>
      <c r="B8" s="59"/>
      <c r="C8" s="59" t="s">
        <v>127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61" t="s">
        <v>128</v>
      </c>
      <c r="B10" s="3"/>
      <c r="C10" s="4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59" t="s">
        <v>129</v>
      </c>
      <c r="B11" s="59" t="s">
        <v>116</v>
      </c>
      <c r="C11" s="59" t="s">
        <v>117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59" t="s">
        <v>118</v>
      </c>
      <c r="B12" s="59"/>
      <c r="C12" s="59" t="s">
        <v>119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59" t="s">
        <v>120</v>
      </c>
      <c r="B13" s="59"/>
      <c r="C13" s="59" t="s">
        <v>117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59" t="s">
        <v>121</v>
      </c>
      <c r="B14" s="59"/>
      <c r="C14" s="59" t="s">
        <v>117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59"/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60" t="s">
        <v>130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0:C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7.43"/>
    <col customWidth="1" min="3" max="3" width="36.86"/>
    <col customWidth="1" min="4" max="4" width="32.86"/>
    <col customWidth="1" min="5" max="9" width="9.57"/>
    <col customWidth="1" min="10" max="10" width="19.29"/>
    <col customWidth="1" min="11" max="30" width="9.57"/>
  </cols>
  <sheetData>
    <row r="1" ht="15.0" customHeight="1">
      <c r="A1" s="62"/>
      <c r="B1" s="62"/>
      <c r="C1" s="62"/>
      <c r="D1" s="62"/>
      <c r="E1" s="62"/>
      <c r="F1" s="63">
        <v>45748.0</v>
      </c>
      <c r="H1" s="63">
        <v>45778.0</v>
      </c>
      <c r="J1" s="63"/>
      <c r="K1" s="63">
        <v>45809.0</v>
      </c>
      <c r="M1" s="63">
        <v>45839.0</v>
      </c>
      <c r="O1" s="63">
        <v>45870.0</v>
      </c>
      <c r="Q1" s="63">
        <v>45901.0</v>
      </c>
      <c r="S1" s="63">
        <v>45931.0</v>
      </c>
      <c r="U1" s="63">
        <v>45962.0</v>
      </c>
      <c r="W1" s="63">
        <v>45992.0</v>
      </c>
      <c r="Y1" s="63">
        <v>46023.0</v>
      </c>
      <c r="AA1" s="63">
        <v>46054.0</v>
      </c>
      <c r="AC1" s="63">
        <v>46082.0</v>
      </c>
    </row>
    <row r="2" ht="27.75" customHeight="1">
      <c r="A2" s="64" t="s">
        <v>131</v>
      </c>
      <c r="B2" s="65" t="s">
        <v>132</v>
      </c>
      <c r="C2" s="64" t="s">
        <v>133</v>
      </c>
      <c r="D2" s="66" t="s">
        <v>2</v>
      </c>
      <c r="E2" s="66" t="s">
        <v>134</v>
      </c>
      <c r="F2" s="67" t="s">
        <v>135</v>
      </c>
      <c r="G2" s="68" t="s">
        <v>136</v>
      </c>
      <c r="H2" s="67" t="s">
        <v>137</v>
      </c>
      <c r="I2" s="68" t="s">
        <v>138</v>
      </c>
      <c r="J2" s="68" t="s">
        <v>139</v>
      </c>
      <c r="K2" s="67" t="s">
        <v>140</v>
      </c>
      <c r="L2" s="68" t="s">
        <v>141</v>
      </c>
      <c r="M2" s="67" t="s">
        <v>142</v>
      </c>
      <c r="N2" s="68" t="s">
        <v>143</v>
      </c>
      <c r="O2" s="67" t="s">
        <v>144</v>
      </c>
      <c r="P2" s="68" t="s">
        <v>145</v>
      </c>
      <c r="Q2" s="67" t="s">
        <v>146</v>
      </c>
      <c r="R2" s="68" t="s">
        <v>147</v>
      </c>
      <c r="S2" s="67" t="s">
        <v>148</v>
      </c>
      <c r="T2" s="68" t="s">
        <v>149</v>
      </c>
      <c r="U2" s="67" t="s">
        <v>150</v>
      </c>
      <c r="V2" s="68" t="s">
        <v>151</v>
      </c>
      <c r="W2" s="67" t="s">
        <v>152</v>
      </c>
      <c r="X2" s="68" t="s">
        <v>153</v>
      </c>
      <c r="Y2" s="67" t="s">
        <v>154</v>
      </c>
      <c r="Z2" s="68" t="s">
        <v>155</v>
      </c>
      <c r="AA2" s="67" t="s">
        <v>156</v>
      </c>
      <c r="AB2" s="68" t="s">
        <v>157</v>
      </c>
      <c r="AC2" s="67" t="s">
        <v>158</v>
      </c>
      <c r="AD2" s="68" t="s">
        <v>159</v>
      </c>
    </row>
    <row r="3" ht="27.75" customHeight="1">
      <c r="A3" s="69">
        <v>6.0</v>
      </c>
      <c r="B3" s="69" t="s">
        <v>160</v>
      </c>
      <c r="C3" s="70" t="s">
        <v>161</v>
      </c>
      <c r="D3" s="71" t="s">
        <v>162</v>
      </c>
      <c r="E3" s="71">
        <v>21367.0</v>
      </c>
      <c r="F3" s="71">
        <v>28.0</v>
      </c>
      <c r="G3" s="71">
        <f>MANPOWER!$E3/30*MANPOWER!$F3</f>
        <v>19942.53333</v>
      </c>
      <c r="H3" s="71">
        <v>29.0</v>
      </c>
      <c r="I3" s="71">
        <f>MANPOWER!$E3/31*MANPOWER!$H3</f>
        <v>19988.48387</v>
      </c>
      <c r="J3" s="71">
        <f>MANPOWER!$E3-MANPOWER!$I3</f>
        <v>1378.516129</v>
      </c>
      <c r="K3" s="71"/>
      <c r="L3" s="71">
        <f>MANPOWER!$E$3:$E$56</f>
        <v>21367</v>
      </c>
      <c r="M3" s="71"/>
      <c r="N3" s="71">
        <f>MANPOWER!$E$3:$E$56</f>
        <v>21367</v>
      </c>
      <c r="O3" s="71"/>
      <c r="P3" s="71">
        <f>MANPOWER!$E$3:$E$56</f>
        <v>21367</v>
      </c>
      <c r="Q3" s="71"/>
      <c r="R3" s="71">
        <f>MANPOWER!$E$3:$E$56</f>
        <v>21367</v>
      </c>
      <c r="S3" s="71"/>
      <c r="T3" s="71">
        <f>MANPOWER!$E$3:$E$56</f>
        <v>21367</v>
      </c>
      <c r="U3" s="71"/>
      <c r="V3" s="71">
        <f>MANPOWER!$E$3:$E$56</f>
        <v>21367</v>
      </c>
      <c r="W3" s="71"/>
      <c r="X3" s="72">
        <f>MANPOWER!$E$3:$E$56</f>
        <v>21367</v>
      </c>
      <c r="Y3" s="72"/>
      <c r="Z3" s="72">
        <f>MANPOWER!$E$3:$E$56</f>
        <v>21367</v>
      </c>
      <c r="AA3" s="72"/>
      <c r="AB3" s="72">
        <f>MANPOWER!$E$3:$E$56</f>
        <v>21367</v>
      </c>
      <c r="AC3" s="72"/>
      <c r="AD3" s="72">
        <f>MANPOWER!$E$3:$E$56</f>
        <v>21367</v>
      </c>
    </row>
    <row r="4" ht="27.75" customHeight="1">
      <c r="A4" s="69">
        <v>43.0</v>
      </c>
      <c r="B4" s="69" t="s">
        <v>163</v>
      </c>
      <c r="C4" s="73" t="s">
        <v>161</v>
      </c>
      <c r="D4" s="71" t="s">
        <v>4</v>
      </c>
      <c r="E4" s="71">
        <v>21367.0</v>
      </c>
      <c r="F4" s="71">
        <v>0.0</v>
      </c>
      <c r="G4" s="71">
        <f>MANPOWER!$E4/30*MANPOWER!$F4</f>
        <v>0</v>
      </c>
      <c r="H4" s="71">
        <v>19.0</v>
      </c>
      <c r="I4" s="71">
        <f>MANPOWER!$E4/31*MANPOWER!$H4</f>
        <v>13095.90323</v>
      </c>
      <c r="J4" s="71">
        <f>MANPOWER!$E4-MANPOWER!$I4</f>
        <v>8271.096774</v>
      </c>
      <c r="K4" s="71"/>
      <c r="L4" s="71">
        <f>MANPOWER!$E$3:$E$56</f>
        <v>21367</v>
      </c>
      <c r="M4" s="71"/>
      <c r="N4" s="71">
        <f>MANPOWER!$E$3:$E$56</f>
        <v>21367</v>
      </c>
      <c r="O4" s="71"/>
      <c r="P4" s="71">
        <f>MANPOWER!$E$3:$E$56</f>
        <v>21367</v>
      </c>
      <c r="Q4" s="71"/>
      <c r="R4" s="71">
        <f>MANPOWER!$E$3:$E$56</f>
        <v>21367</v>
      </c>
      <c r="S4" s="71"/>
      <c r="T4" s="71">
        <f>MANPOWER!$E$3:$E$56</f>
        <v>21367</v>
      </c>
      <c r="U4" s="71"/>
      <c r="V4" s="71">
        <f>MANPOWER!$E$3:$E$56</f>
        <v>21367</v>
      </c>
      <c r="W4" s="71"/>
      <c r="X4" s="72">
        <f>MANPOWER!$E$3:$E$56</f>
        <v>21367</v>
      </c>
      <c r="Y4" s="72"/>
      <c r="Z4" s="72">
        <f>MANPOWER!$E$3:$E$56</f>
        <v>21367</v>
      </c>
      <c r="AA4" s="72"/>
      <c r="AB4" s="72">
        <f>MANPOWER!$E$3:$E$56</f>
        <v>21367</v>
      </c>
      <c r="AC4" s="72"/>
      <c r="AD4" s="72">
        <f>MANPOWER!$E$3:$E$56</f>
        <v>21367</v>
      </c>
    </row>
    <row r="5" ht="27.75" customHeight="1">
      <c r="A5" s="69">
        <v>49.0</v>
      </c>
      <c r="B5" s="74" t="s">
        <v>164</v>
      </c>
      <c r="C5" s="69" t="s">
        <v>161</v>
      </c>
      <c r="D5" s="71"/>
      <c r="E5" s="71">
        <v>21367.0</v>
      </c>
      <c r="F5" s="71">
        <v>0.0</v>
      </c>
      <c r="G5" s="71">
        <f>MANPOWER!$E5/30*MANPOWER!$F5</f>
        <v>0</v>
      </c>
      <c r="H5" s="71">
        <v>0.0</v>
      </c>
      <c r="I5" s="71">
        <f>MANPOWER!$E5/31*MANPOWER!$H5</f>
        <v>0</v>
      </c>
      <c r="J5" s="71">
        <f>MANPOWER!$E5-MANPOWER!$I5</f>
        <v>21367</v>
      </c>
      <c r="K5" s="71"/>
      <c r="L5" s="71">
        <f>MANPOWER!$E$3:$E$56</f>
        <v>21367</v>
      </c>
      <c r="M5" s="71"/>
      <c r="N5" s="71">
        <f>MANPOWER!$E$3:$E$56</f>
        <v>21367</v>
      </c>
      <c r="O5" s="71"/>
      <c r="P5" s="71">
        <f>MANPOWER!$E$3:$E$56</f>
        <v>21367</v>
      </c>
      <c r="Q5" s="71"/>
      <c r="R5" s="71">
        <f>MANPOWER!$E$3:$E$56</f>
        <v>21367</v>
      </c>
      <c r="S5" s="71"/>
      <c r="T5" s="71">
        <f>MANPOWER!$E$3:$E$56</f>
        <v>21367</v>
      </c>
      <c r="U5" s="71"/>
      <c r="V5" s="71">
        <f>MANPOWER!$E$3:$E$56</f>
        <v>21367</v>
      </c>
      <c r="W5" s="71"/>
      <c r="X5" s="72">
        <f>MANPOWER!$E$3:$E$56</f>
        <v>21367</v>
      </c>
      <c r="Y5" s="72"/>
      <c r="Z5" s="72">
        <f>MANPOWER!$E$3:$E$56</f>
        <v>21367</v>
      </c>
      <c r="AA5" s="72"/>
      <c r="AB5" s="72">
        <f>MANPOWER!$E$3:$E$56</f>
        <v>21367</v>
      </c>
      <c r="AC5" s="72"/>
      <c r="AD5" s="72">
        <f>MANPOWER!$E$3:$E$56</f>
        <v>21367</v>
      </c>
    </row>
    <row r="6" ht="27.75" customHeight="1">
      <c r="A6" s="69">
        <v>37.0</v>
      </c>
      <c r="B6" s="69" t="s">
        <v>165</v>
      </c>
      <c r="C6" s="70" t="s">
        <v>166</v>
      </c>
      <c r="D6" s="71" t="s">
        <v>167</v>
      </c>
      <c r="E6" s="71">
        <v>22348.0</v>
      </c>
      <c r="F6" s="71">
        <v>27.0</v>
      </c>
      <c r="G6" s="71">
        <v>22348.0</v>
      </c>
      <c r="H6" s="71">
        <v>25.0</v>
      </c>
      <c r="I6" s="71">
        <v>21488.0</v>
      </c>
      <c r="J6" s="71">
        <f>MANPOWER!$E6-MANPOWER!$I6</f>
        <v>860</v>
      </c>
      <c r="K6" s="71"/>
      <c r="L6" s="71">
        <f>MANPOWER!$E$3:$E$56</f>
        <v>22348</v>
      </c>
      <c r="M6" s="71"/>
      <c r="N6" s="71">
        <f>MANPOWER!$E$3:$E$56</f>
        <v>22348</v>
      </c>
      <c r="O6" s="71"/>
      <c r="P6" s="71">
        <f>MANPOWER!$E$3:$E$56</f>
        <v>22348</v>
      </c>
      <c r="Q6" s="71"/>
      <c r="R6" s="71">
        <f>MANPOWER!$E$3:$E$56</f>
        <v>22348</v>
      </c>
      <c r="S6" s="71"/>
      <c r="T6" s="71">
        <f>MANPOWER!$E$3:$E$56</f>
        <v>22348</v>
      </c>
      <c r="U6" s="71"/>
      <c r="V6" s="71">
        <f>MANPOWER!$E$3:$E$56</f>
        <v>22348</v>
      </c>
      <c r="W6" s="71"/>
      <c r="X6" s="72">
        <f>MANPOWER!$E$3:$E$56</f>
        <v>22348</v>
      </c>
      <c r="Y6" s="72"/>
      <c r="Z6" s="72">
        <f>MANPOWER!$E$3:$E$56</f>
        <v>22348</v>
      </c>
      <c r="AA6" s="72"/>
      <c r="AB6" s="72">
        <f>MANPOWER!$E$3:$E$56</f>
        <v>22348</v>
      </c>
      <c r="AC6" s="72"/>
      <c r="AD6" s="72">
        <f>MANPOWER!$E$3:$E$56</f>
        <v>22348</v>
      </c>
    </row>
    <row r="7" ht="27.75" customHeight="1">
      <c r="A7" s="69">
        <v>38.0</v>
      </c>
      <c r="B7" s="69" t="s">
        <v>168</v>
      </c>
      <c r="C7" s="70" t="s">
        <v>166</v>
      </c>
      <c r="D7" s="71" t="s">
        <v>167</v>
      </c>
      <c r="E7" s="71">
        <v>22348.0</v>
      </c>
      <c r="F7" s="71">
        <v>20.0</v>
      </c>
      <c r="G7" s="71">
        <v>17191.0</v>
      </c>
      <c r="H7" s="71">
        <v>24.0</v>
      </c>
      <c r="I7" s="71">
        <v>20629.0</v>
      </c>
      <c r="J7" s="71">
        <f>MANPOWER!$E7-MANPOWER!$I7</f>
        <v>1719</v>
      </c>
      <c r="K7" s="71"/>
      <c r="L7" s="71">
        <f>MANPOWER!$E$3:$E$56</f>
        <v>22348</v>
      </c>
      <c r="M7" s="71"/>
      <c r="N7" s="71">
        <f>MANPOWER!$E$3:$E$56</f>
        <v>22348</v>
      </c>
      <c r="O7" s="71"/>
      <c r="P7" s="71">
        <f>MANPOWER!$E$3:$E$56</f>
        <v>22348</v>
      </c>
      <c r="Q7" s="71"/>
      <c r="R7" s="71">
        <f>MANPOWER!$E$3:$E$56</f>
        <v>22348</v>
      </c>
      <c r="S7" s="71"/>
      <c r="T7" s="71">
        <f>MANPOWER!$E$3:$E$56</f>
        <v>22348</v>
      </c>
      <c r="U7" s="71"/>
      <c r="V7" s="71">
        <f>MANPOWER!$E$3:$E$56</f>
        <v>22348</v>
      </c>
      <c r="W7" s="71"/>
      <c r="X7" s="72">
        <f>MANPOWER!$E$3:$E$56</f>
        <v>22348</v>
      </c>
      <c r="Y7" s="72"/>
      <c r="Z7" s="72">
        <f>MANPOWER!$E$3:$E$56</f>
        <v>22348</v>
      </c>
      <c r="AA7" s="72"/>
      <c r="AB7" s="72">
        <f>MANPOWER!$E$3:$E$56</f>
        <v>22348</v>
      </c>
      <c r="AC7" s="72"/>
      <c r="AD7" s="72">
        <f>MANPOWER!$E$3:$E$56</f>
        <v>22348</v>
      </c>
    </row>
    <row r="8" ht="30.0" customHeight="1">
      <c r="A8" s="69">
        <v>39.0</v>
      </c>
      <c r="B8" s="69" t="s">
        <v>169</v>
      </c>
      <c r="C8" s="70" t="s">
        <v>166</v>
      </c>
      <c r="D8" s="71" t="s">
        <v>167</v>
      </c>
      <c r="E8" s="71">
        <v>22348.0</v>
      </c>
      <c r="F8" s="71">
        <v>19.0</v>
      </c>
      <c r="G8" s="71">
        <v>16331.0</v>
      </c>
      <c r="H8" s="71">
        <v>0.0</v>
      </c>
      <c r="I8" s="71">
        <f>MANPOWER!$E8/31*MANPOWER!$H8</f>
        <v>0</v>
      </c>
      <c r="J8" s="71">
        <f>MANPOWER!$E8-MANPOWER!$I8</f>
        <v>22348</v>
      </c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2"/>
      <c r="Y8" s="72"/>
      <c r="Z8" s="72"/>
      <c r="AA8" s="72"/>
      <c r="AB8" s="72"/>
      <c r="AC8" s="72"/>
      <c r="AD8" s="72"/>
    </row>
    <row r="9" ht="27.75" customHeight="1">
      <c r="A9" s="69"/>
      <c r="B9" s="69" t="s">
        <v>170</v>
      </c>
      <c r="C9" s="70" t="s">
        <v>166</v>
      </c>
      <c r="D9" s="71" t="s">
        <v>167</v>
      </c>
      <c r="E9" s="71">
        <v>22348.0</v>
      </c>
      <c r="F9" s="71">
        <v>0.0</v>
      </c>
      <c r="G9" s="71">
        <f>MANPOWER!$E9/30*MANPOWER!$F9</f>
        <v>0</v>
      </c>
      <c r="H9" s="71">
        <v>18.0</v>
      </c>
      <c r="I9" s="71">
        <v>15472.0</v>
      </c>
      <c r="J9" s="71">
        <f>MANPOWER!$E9-MANPOWER!$I9</f>
        <v>6876</v>
      </c>
      <c r="K9" s="71"/>
      <c r="L9" s="71">
        <f>MANPOWER!$E$3:$E$56</f>
        <v>22348</v>
      </c>
      <c r="M9" s="71"/>
      <c r="N9" s="71">
        <f>MANPOWER!$E$3:$E$56</f>
        <v>22348</v>
      </c>
      <c r="O9" s="71"/>
      <c r="P9" s="71">
        <f>MANPOWER!$E$3:$E$56</f>
        <v>22348</v>
      </c>
      <c r="Q9" s="71"/>
      <c r="R9" s="71">
        <f>MANPOWER!$E$3:$E$56</f>
        <v>22348</v>
      </c>
      <c r="S9" s="71"/>
      <c r="T9" s="71">
        <f>MANPOWER!$E$3:$E$56</f>
        <v>22348</v>
      </c>
      <c r="U9" s="71"/>
      <c r="V9" s="71">
        <f>MANPOWER!$E$3:$E$56</f>
        <v>22348</v>
      </c>
      <c r="W9" s="71"/>
      <c r="X9" s="72">
        <f>MANPOWER!$E$3:$E$56</f>
        <v>22348</v>
      </c>
      <c r="Y9" s="72"/>
      <c r="Z9" s="72">
        <f>MANPOWER!$E$3:$E$56</f>
        <v>22348</v>
      </c>
      <c r="AA9" s="72"/>
      <c r="AB9" s="72">
        <f>MANPOWER!$E$3:$E$56</f>
        <v>22348</v>
      </c>
      <c r="AC9" s="72"/>
      <c r="AD9" s="72">
        <f>MANPOWER!$E$3:$E$56</f>
        <v>22348</v>
      </c>
    </row>
    <row r="10" ht="27.75" customHeight="1">
      <c r="A10" s="69">
        <v>5.0</v>
      </c>
      <c r="B10" s="69" t="s">
        <v>171</v>
      </c>
      <c r="C10" s="70" t="s">
        <v>161</v>
      </c>
      <c r="D10" s="71" t="s">
        <v>162</v>
      </c>
      <c r="E10" s="71">
        <v>22689.0</v>
      </c>
      <c r="F10" s="71">
        <v>28.5</v>
      </c>
      <c r="G10" s="71">
        <f>MANPOWER!$E10/30*MANPOWER!$F10</f>
        <v>21554.55</v>
      </c>
      <c r="H10" s="71">
        <v>30.0</v>
      </c>
      <c r="I10" s="71">
        <f>MANPOWER!$E10/31*MANPOWER!$H10</f>
        <v>21957.09677</v>
      </c>
      <c r="J10" s="71">
        <f>MANPOWER!$E10-MANPOWER!$I10</f>
        <v>731.9032258</v>
      </c>
      <c r="K10" s="71"/>
      <c r="L10" s="71">
        <f>MANPOWER!$E$3:$E$56</f>
        <v>22689</v>
      </c>
      <c r="M10" s="71"/>
      <c r="N10" s="71">
        <f>MANPOWER!$E$3:$E$56</f>
        <v>22689</v>
      </c>
      <c r="O10" s="71"/>
      <c r="P10" s="71">
        <f>MANPOWER!$E$3:$E$56</f>
        <v>22689</v>
      </c>
      <c r="Q10" s="71"/>
      <c r="R10" s="71">
        <f>MANPOWER!$E$3:$E$56</f>
        <v>22689</v>
      </c>
      <c r="S10" s="71"/>
      <c r="T10" s="71">
        <f>MANPOWER!$E$3:$E$56</f>
        <v>22689</v>
      </c>
      <c r="U10" s="71"/>
      <c r="V10" s="71">
        <f>MANPOWER!$E$3:$E$56</f>
        <v>22689</v>
      </c>
      <c r="W10" s="71"/>
      <c r="X10" s="72">
        <f>MANPOWER!$E$3:$E$56</f>
        <v>22689</v>
      </c>
      <c r="Y10" s="72"/>
      <c r="Z10" s="72">
        <f>MANPOWER!$E$3:$E$56</f>
        <v>22689</v>
      </c>
      <c r="AA10" s="72"/>
      <c r="AB10" s="72">
        <f>MANPOWER!$E$3:$E$56</f>
        <v>22689</v>
      </c>
      <c r="AC10" s="72"/>
      <c r="AD10" s="72">
        <f>MANPOWER!$E$3:$E$56</f>
        <v>22689</v>
      </c>
    </row>
    <row r="11" ht="27.75" customHeight="1">
      <c r="A11" s="69">
        <v>7.0</v>
      </c>
      <c r="B11" s="69" t="s">
        <v>172</v>
      </c>
      <c r="C11" s="70" t="s">
        <v>173</v>
      </c>
      <c r="D11" s="71" t="s">
        <v>162</v>
      </c>
      <c r="E11" s="71">
        <v>22689.0</v>
      </c>
      <c r="F11" s="71">
        <v>30.0</v>
      </c>
      <c r="G11" s="71">
        <f>MANPOWER!$E11/30*MANPOWER!$F11</f>
        <v>22689</v>
      </c>
      <c r="H11" s="71">
        <v>31.0</v>
      </c>
      <c r="I11" s="71">
        <f>MANPOWER!$E11/31*MANPOWER!$H11</f>
        <v>22689</v>
      </c>
      <c r="J11" s="71">
        <f>MANPOWER!$E11-MANPOWER!$I11</f>
        <v>0</v>
      </c>
      <c r="K11" s="71"/>
      <c r="L11" s="71">
        <f>MANPOWER!$E$3:$E$56</f>
        <v>22689</v>
      </c>
      <c r="M11" s="71"/>
      <c r="N11" s="71">
        <f>MANPOWER!$E$3:$E$56</f>
        <v>22689</v>
      </c>
      <c r="O11" s="71"/>
      <c r="P11" s="71">
        <f>MANPOWER!$E$3:$E$56</f>
        <v>22689</v>
      </c>
      <c r="Q11" s="71"/>
      <c r="R11" s="71">
        <f>MANPOWER!$E$3:$E$56</f>
        <v>22689</v>
      </c>
      <c r="S11" s="71"/>
      <c r="T11" s="71">
        <f>MANPOWER!$E$3:$E$56</f>
        <v>22689</v>
      </c>
      <c r="U11" s="71"/>
      <c r="V11" s="71">
        <f>MANPOWER!$E$3:$E$56</f>
        <v>22689</v>
      </c>
      <c r="W11" s="71"/>
      <c r="X11" s="72">
        <f>MANPOWER!$E$3:$E$56</f>
        <v>22689</v>
      </c>
      <c r="Y11" s="72"/>
      <c r="Z11" s="72">
        <f>MANPOWER!$E$3:$E$56</f>
        <v>22689</v>
      </c>
      <c r="AA11" s="72"/>
      <c r="AB11" s="72">
        <f>MANPOWER!$E$3:$E$56</f>
        <v>22689</v>
      </c>
      <c r="AC11" s="72"/>
      <c r="AD11" s="72">
        <f>MANPOWER!$E$3:$E$56</f>
        <v>22689</v>
      </c>
    </row>
    <row r="12" ht="27.75" customHeight="1">
      <c r="A12" s="69">
        <v>3.0</v>
      </c>
      <c r="B12" s="69" t="s">
        <v>174</v>
      </c>
      <c r="C12" s="70" t="s">
        <v>175</v>
      </c>
      <c r="D12" s="71" t="s">
        <v>162</v>
      </c>
      <c r="E12" s="71">
        <v>23309.0</v>
      </c>
      <c r="F12" s="71">
        <v>30.0</v>
      </c>
      <c r="G12" s="71">
        <f>MANPOWER!$E12/30*MANPOWER!$F12</f>
        <v>23309</v>
      </c>
      <c r="H12" s="71">
        <v>31.0</v>
      </c>
      <c r="I12" s="71">
        <f>MANPOWER!$E12/31*MANPOWER!$H12</f>
        <v>23309</v>
      </c>
      <c r="J12" s="71">
        <f>MANPOWER!$E12-MANPOWER!$I12</f>
        <v>0</v>
      </c>
      <c r="K12" s="71"/>
      <c r="L12" s="71">
        <f>MANPOWER!$E$3:$E$56</f>
        <v>23309</v>
      </c>
      <c r="M12" s="71"/>
      <c r="N12" s="71">
        <f>MANPOWER!$E$3:$E$56</f>
        <v>23309</v>
      </c>
      <c r="O12" s="71"/>
      <c r="P12" s="71">
        <f>MANPOWER!$E$3:$E$56</f>
        <v>23309</v>
      </c>
      <c r="Q12" s="71"/>
      <c r="R12" s="71">
        <f>MANPOWER!$E$3:$E$56</f>
        <v>23309</v>
      </c>
      <c r="S12" s="71"/>
      <c r="T12" s="71">
        <f>MANPOWER!$E$3:$E$56</f>
        <v>23309</v>
      </c>
      <c r="U12" s="71"/>
      <c r="V12" s="71">
        <f>MANPOWER!$E$3:$E$56</f>
        <v>23309</v>
      </c>
      <c r="W12" s="71"/>
      <c r="X12" s="72">
        <f>MANPOWER!$E$3:$E$56</f>
        <v>23309</v>
      </c>
      <c r="Y12" s="72"/>
      <c r="Z12" s="72">
        <f>MANPOWER!$E$3:$E$56</f>
        <v>23309</v>
      </c>
      <c r="AA12" s="72"/>
      <c r="AB12" s="72">
        <f>MANPOWER!$E$3:$E$56</f>
        <v>23309</v>
      </c>
      <c r="AC12" s="72"/>
      <c r="AD12" s="72">
        <f>MANPOWER!$E$3:$E$56</f>
        <v>23309</v>
      </c>
    </row>
    <row r="13" ht="27.75" customHeight="1">
      <c r="A13" s="69">
        <v>4.0</v>
      </c>
      <c r="B13" s="69" t="s">
        <v>176</v>
      </c>
      <c r="C13" s="70" t="s">
        <v>175</v>
      </c>
      <c r="D13" s="71" t="s">
        <v>162</v>
      </c>
      <c r="E13" s="71">
        <v>23309.0</v>
      </c>
      <c r="F13" s="71">
        <v>30.0</v>
      </c>
      <c r="G13" s="71">
        <f>MANPOWER!$E13/30*MANPOWER!$F13</f>
        <v>23309</v>
      </c>
      <c r="H13" s="71">
        <v>31.0</v>
      </c>
      <c r="I13" s="71">
        <f>MANPOWER!$E13/31*MANPOWER!$H13</f>
        <v>23309</v>
      </c>
      <c r="J13" s="71">
        <f>MANPOWER!$E13-MANPOWER!$I13</f>
        <v>0</v>
      </c>
      <c r="K13" s="71"/>
      <c r="L13" s="71">
        <f>MANPOWER!$E$3:$E$56</f>
        <v>23309</v>
      </c>
      <c r="M13" s="71"/>
      <c r="N13" s="71">
        <f>MANPOWER!$E$3:$E$56</f>
        <v>23309</v>
      </c>
      <c r="O13" s="71"/>
      <c r="P13" s="71">
        <f>MANPOWER!$E$3:$E$56</f>
        <v>23309</v>
      </c>
      <c r="Q13" s="71"/>
      <c r="R13" s="71">
        <f>MANPOWER!$E$3:$E$56</f>
        <v>23309</v>
      </c>
      <c r="S13" s="71"/>
      <c r="T13" s="71">
        <f>MANPOWER!$E$3:$E$56</f>
        <v>23309</v>
      </c>
      <c r="U13" s="71"/>
      <c r="V13" s="71">
        <f>MANPOWER!$E$3:$E$56</f>
        <v>23309</v>
      </c>
      <c r="W13" s="71"/>
      <c r="X13" s="72">
        <f>MANPOWER!$E$3:$E$56</f>
        <v>23309</v>
      </c>
      <c r="Y13" s="72"/>
      <c r="Z13" s="72">
        <f>MANPOWER!$E$3:$E$56</f>
        <v>23309</v>
      </c>
      <c r="AA13" s="72"/>
      <c r="AB13" s="72">
        <f>MANPOWER!$E$3:$E$56</f>
        <v>23309</v>
      </c>
      <c r="AC13" s="72"/>
      <c r="AD13" s="72">
        <f>MANPOWER!$E$3:$E$56</f>
        <v>23309</v>
      </c>
    </row>
    <row r="14" ht="27.75" customHeight="1">
      <c r="A14" s="69">
        <v>41.0</v>
      </c>
      <c r="B14" s="69" t="s">
        <v>177</v>
      </c>
      <c r="C14" s="70" t="s">
        <v>178</v>
      </c>
      <c r="D14" s="71" t="s">
        <v>179</v>
      </c>
      <c r="E14" s="71">
        <v>24508.0</v>
      </c>
      <c r="F14" s="71">
        <v>10.0</v>
      </c>
      <c r="G14" s="71">
        <f>MANPOWER!$E14/30*MANPOWER!$F14</f>
        <v>8169.333333</v>
      </c>
      <c r="H14" s="71">
        <v>30.0</v>
      </c>
      <c r="I14" s="71">
        <f>MANPOWER!$E14/31*MANPOWER!$H14</f>
        <v>23717.41935</v>
      </c>
      <c r="J14" s="71">
        <f>MANPOWER!$E14-MANPOWER!$I14</f>
        <v>790.5806452</v>
      </c>
      <c r="K14" s="71"/>
      <c r="L14" s="71">
        <f>MANPOWER!$E$3:$E$56</f>
        <v>24508</v>
      </c>
      <c r="M14" s="71"/>
      <c r="N14" s="71">
        <f>MANPOWER!$E$3:$E$56</f>
        <v>24508</v>
      </c>
      <c r="O14" s="71"/>
      <c r="P14" s="71">
        <f>MANPOWER!$E$3:$E$56</f>
        <v>24508</v>
      </c>
      <c r="Q14" s="71"/>
      <c r="R14" s="71">
        <f>MANPOWER!$E$3:$E$56</f>
        <v>24508</v>
      </c>
      <c r="S14" s="71"/>
      <c r="T14" s="71">
        <f>MANPOWER!$E$3:$E$56</f>
        <v>24508</v>
      </c>
      <c r="U14" s="71"/>
      <c r="V14" s="71">
        <f>MANPOWER!$E$3:$E$56</f>
        <v>24508</v>
      </c>
      <c r="W14" s="71"/>
      <c r="X14" s="72">
        <f>MANPOWER!$E$3:$E$56</f>
        <v>24508</v>
      </c>
      <c r="Y14" s="72"/>
      <c r="Z14" s="72">
        <f>MANPOWER!$E$3:$E$56</f>
        <v>24508</v>
      </c>
      <c r="AA14" s="72"/>
      <c r="AB14" s="72">
        <f>MANPOWER!$E$3:$E$56</f>
        <v>24508</v>
      </c>
      <c r="AC14" s="72"/>
      <c r="AD14" s="72">
        <f>MANPOWER!$E$3:$E$56</f>
        <v>24508</v>
      </c>
    </row>
    <row r="15" ht="27.75" customHeight="1">
      <c r="A15" s="69">
        <v>44.0</v>
      </c>
      <c r="B15" s="69" t="s">
        <v>180</v>
      </c>
      <c r="C15" s="70" t="s">
        <v>181</v>
      </c>
      <c r="D15" s="71" t="s">
        <v>182</v>
      </c>
      <c r="E15" s="71">
        <v>24508.0</v>
      </c>
      <c r="F15" s="71">
        <v>0.0</v>
      </c>
      <c r="G15" s="71">
        <f>MANPOWER!$E15/30*MANPOWER!$F15</f>
        <v>0</v>
      </c>
      <c r="H15" s="71">
        <v>0.0</v>
      </c>
      <c r="I15" s="71">
        <f>MANPOWER!$E15/31*MANPOWER!$H15</f>
        <v>0</v>
      </c>
      <c r="J15" s="71">
        <f>MANPOWER!$E15-MANPOWER!$I15</f>
        <v>24508</v>
      </c>
      <c r="K15" s="71"/>
      <c r="L15" s="71">
        <f>MANPOWER!$E$3:$E$56</f>
        <v>24508</v>
      </c>
      <c r="M15" s="71"/>
      <c r="N15" s="71">
        <f>MANPOWER!$E$3:$E$56</f>
        <v>24508</v>
      </c>
      <c r="O15" s="71"/>
      <c r="P15" s="71">
        <f>MANPOWER!$E$3:$E$56</f>
        <v>24508</v>
      </c>
      <c r="Q15" s="71"/>
      <c r="R15" s="71">
        <f>MANPOWER!$E$3:$E$56</f>
        <v>24508</v>
      </c>
      <c r="S15" s="71"/>
      <c r="T15" s="71">
        <f>MANPOWER!$E$3:$E$56</f>
        <v>24508</v>
      </c>
      <c r="U15" s="71"/>
      <c r="V15" s="71">
        <f>MANPOWER!$E$3:$E$56</f>
        <v>24508</v>
      </c>
      <c r="W15" s="71"/>
      <c r="X15" s="72">
        <f>MANPOWER!$E$3:$E$56</f>
        <v>24508</v>
      </c>
      <c r="Y15" s="72"/>
      <c r="Z15" s="72">
        <f>MANPOWER!$E$3:$E$56</f>
        <v>24508</v>
      </c>
      <c r="AA15" s="72"/>
      <c r="AB15" s="72">
        <f>MANPOWER!$E$3:$E$56</f>
        <v>24508</v>
      </c>
      <c r="AC15" s="72"/>
      <c r="AD15" s="72">
        <f>MANPOWER!$E$3:$E$56</f>
        <v>24508</v>
      </c>
    </row>
    <row r="16" ht="27.75" customHeight="1">
      <c r="A16" s="69">
        <v>48.0</v>
      </c>
      <c r="B16" s="74" t="s">
        <v>183</v>
      </c>
      <c r="C16" s="70" t="s">
        <v>181</v>
      </c>
      <c r="D16" s="71" t="s">
        <v>184</v>
      </c>
      <c r="E16" s="71">
        <v>24508.0</v>
      </c>
      <c r="F16" s="71">
        <v>0.0</v>
      </c>
      <c r="G16" s="71">
        <f>MANPOWER!$E16/30*MANPOWER!$F16</f>
        <v>0</v>
      </c>
      <c r="H16" s="71">
        <v>6.0</v>
      </c>
      <c r="I16" s="71">
        <f>MANPOWER!$E16/31*MANPOWER!$H16</f>
        <v>4743.483871</v>
      </c>
      <c r="J16" s="71">
        <f>MANPOWER!$E16-MANPOWER!$I16</f>
        <v>19764.51613</v>
      </c>
      <c r="K16" s="71"/>
      <c r="L16" s="71">
        <f>MANPOWER!$E$3:$E$56</f>
        <v>24508</v>
      </c>
      <c r="M16" s="71"/>
      <c r="N16" s="71">
        <f>MANPOWER!$E$3:$E$56</f>
        <v>24508</v>
      </c>
      <c r="O16" s="71"/>
      <c r="P16" s="71">
        <f>MANPOWER!$E$3:$E$56</f>
        <v>24508</v>
      </c>
      <c r="Q16" s="71"/>
      <c r="R16" s="71">
        <f>MANPOWER!$E$3:$E$56</f>
        <v>24508</v>
      </c>
      <c r="S16" s="71"/>
      <c r="T16" s="71">
        <f>MANPOWER!$E$3:$E$56</f>
        <v>24508</v>
      </c>
      <c r="U16" s="71"/>
      <c r="V16" s="71">
        <f>MANPOWER!$E$3:$E$56</f>
        <v>24508</v>
      </c>
      <c r="W16" s="71"/>
      <c r="X16" s="72">
        <f>MANPOWER!$E$3:$E$56</f>
        <v>24508</v>
      </c>
      <c r="Y16" s="72"/>
      <c r="Z16" s="72">
        <f>MANPOWER!$E$3:$E$56</f>
        <v>24508</v>
      </c>
      <c r="AA16" s="72"/>
      <c r="AB16" s="72">
        <f>MANPOWER!$E$3:$E$56</f>
        <v>24508</v>
      </c>
      <c r="AC16" s="72"/>
      <c r="AD16" s="72">
        <f>MANPOWER!$E$3:$E$56</f>
        <v>24508</v>
      </c>
    </row>
    <row r="17" ht="27.75" customHeight="1">
      <c r="A17" s="69">
        <v>50.0</v>
      </c>
      <c r="B17" s="69" t="s">
        <v>185</v>
      </c>
      <c r="C17" s="70" t="s">
        <v>181</v>
      </c>
      <c r="D17" s="71" t="s">
        <v>182</v>
      </c>
      <c r="E17" s="71">
        <v>24508.0</v>
      </c>
      <c r="F17" s="71">
        <v>0.0</v>
      </c>
      <c r="G17" s="71">
        <f>MANPOWER!$E17/30*MANPOWER!$F17</f>
        <v>0</v>
      </c>
      <c r="H17" s="71">
        <v>0.0</v>
      </c>
      <c r="I17" s="71">
        <f>MANPOWER!$E17/31*MANPOWER!$H17</f>
        <v>0</v>
      </c>
      <c r="J17" s="71">
        <f>MANPOWER!$E17-MANPOWER!$I17</f>
        <v>24508</v>
      </c>
      <c r="K17" s="71"/>
      <c r="L17" s="71">
        <f>MANPOWER!$E$3:$E$56</f>
        <v>24508</v>
      </c>
      <c r="M17" s="71"/>
      <c r="N17" s="71">
        <f>MANPOWER!$E$3:$E$56</f>
        <v>24508</v>
      </c>
      <c r="O17" s="71"/>
      <c r="P17" s="71">
        <f>MANPOWER!$E$3:$E$56</f>
        <v>24508</v>
      </c>
      <c r="Q17" s="71"/>
      <c r="R17" s="71">
        <f>MANPOWER!$E$3:$E$56</f>
        <v>24508</v>
      </c>
      <c r="S17" s="71"/>
      <c r="T17" s="71">
        <f>MANPOWER!$E$3:$E$56</f>
        <v>24508</v>
      </c>
      <c r="U17" s="71"/>
      <c r="V17" s="71">
        <f>MANPOWER!$E$3:$E$56</f>
        <v>24508</v>
      </c>
      <c r="W17" s="71"/>
      <c r="X17" s="72">
        <f>MANPOWER!$E$3:$E$56</f>
        <v>24508</v>
      </c>
      <c r="Y17" s="72"/>
      <c r="Z17" s="72">
        <f>MANPOWER!$E$3:$E$56</f>
        <v>24508</v>
      </c>
      <c r="AA17" s="72"/>
      <c r="AB17" s="72">
        <f>MANPOWER!$E$3:$E$56</f>
        <v>24508</v>
      </c>
      <c r="AC17" s="72"/>
      <c r="AD17" s="72">
        <f>MANPOWER!$E$3:$E$56</f>
        <v>24508</v>
      </c>
    </row>
    <row r="18" ht="27.75" customHeight="1">
      <c r="A18" s="69">
        <v>11.0</v>
      </c>
      <c r="B18" s="69" t="s">
        <v>186</v>
      </c>
      <c r="C18" s="70" t="s">
        <v>181</v>
      </c>
      <c r="D18" s="71" t="s">
        <v>4</v>
      </c>
      <c r="E18" s="71">
        <v>24509.0</v>
      </c>
      <c r="F18" s="71">
        <v>30.0</v>
      </c>
      <c r="G18" s="71">
        <f>MANPOWER!$E18/30*MANPOWER!$F18</f>
        <v>24509</v>
      </c>
      <c r="H18" s="71">
        <v>31.0</v>
      </c>
      <c r="I18" s="71">
        <f>MANPOWER!$E18/31*MANPOWER!$H18</f>
        <v>24509</v>
      </c>
      <c r="J18" s="71">
        <f>MANPOWER!$E18-MANPOWER!$I18</f>
        <v>0</v>
      </c>
      <c r="K18" s="71"/>
      <c r="L18" s="71">
        <f>MANPOWER!$E$3:$E$56</f>
        <v>24509</v>
      </c>
      <c r="M18" s="71"/>
      <c r="N18" s="71">
        <f>MANPOWER!$E$3:$E$56</f>
        <v>24509</v>
      </c>
      <c r="O18" s="71"/>
      <c r="P18" s="71">
        <f>MANPOWER!$E$3:$E$56</f>
        <v>24509</v>
      </c>
      <c r="Q18" s="71"/>
      <c r="R18" s="71">
        <f>MANPOWER!$E$3:$E$56</f>
        <v>24509</v>
      </c>
      <c r="S18" s="71"/>
      <c r="T18" s="71">
        <f>MANPOWER!$E$3:$E$56</f>
        <v>24509</v>
      </c>
      <c r="U18" s="71"/>
      <c r="V18" s="71">
        <f>MANPOWER!$E$3:$E$56</f>
        <v>24509</v>
      </c>
      <c r="W18" s="71"/>
      <c r="X18" s="72">
        <f>MANPOWER!$E$3:$E$56</f>
        <v>24509</v>
      </c>
      <c r="Y18" s="72"/>
      <c r="Z18" s="72">
        <f>MANPOWER!$E$3:$E$56</f>
        <v>24509</v>
      </c>
      <c r="AA18" s="72"/>
      <c r="AB18" s="72">
        <f>MANPOWER!$E$3:$E$56</f>
        <v>24509</v>
      </c>
      <c r="AC18" s="72"/>
      <c r="AD18" s="72">
        <f>MANPOWER!$E$3:$E$56</f>
        <v>24509</v>
      </c>
    </row>
    <row r="19" ht="27.75" customHeight="1">
      <c r="A19" s="69">
        <v>10.0</v>
      </c>
      <c r="B19" s="69" t="s">
        <v>187</v>
      </c>
      <c r="C19" s="70" t="s">
        <v>181</v>
      </c>
      <c r="D19" s="71" t="s">
        <v>188</v>
      </c>
      <c r="E19" s="71">
        <v>24523.0</v>
      </c>
      <c r="F19" s="71">
        <v>30.0</v>
      </c>
      <c r="G19" s="71">
        <f>MANPOWER!$E19/30*MANPOWER!$F19</f>
        <v>24523</v>
      </c>
      <c r="H19" s="71">
        <v>31.0</v>
      </c>
      <c r="I19" s="71">
        <f>MANPOWER!$E19/31*MANPOWER!$H19</f>
        <v>24523</v>
      </c>
      <c r="J19" s="71">
        <f>MANPOWER!$E19-MANPOWER!$I19</f>
        <v>0</v>
      </c>
      <c r="K19" s="71"/>
      <c r="L19" s="71">
        <f>MANPOWER!$E$3:$E$56</f>
        <v>24523</v>
      </c>
      <c r="M19" s="71"/>
      <c r="N19" s="71">
        <f>MANPOWER!$E$3:$E$56</f>
        <v>24523</v>
      </c>
      <c r="O19" s="71"/>
      <c r="P19" s="71">
        <f>MANPOWER!$E$3:$E$56</f>
        <v>24523</v>
      </c>
      <c r="Q19" s="71"/>
      <c r="R19" s="71">
        <f>MANPOWER!$E$3:$E$56</f>
        <v>24523</v>
      </c>
      <c r="S19" s="71"/>
      <c r="T19" s="71">
        <f>MANPOWER!$E$3:$E$56</f>
        <v>24523</v>
      </c>
      <c r="U19" s="71"/>
      <c r="V19" s="71">
        <f>MANPOWER!$E$3:$E$56</f>
        <v>24523</v>
      </c>
      <c r="W19" s="71"/>
      <c r="X19" s="72">
        <f>MANPOWER!$E$3:$E$56</f>
        <v>24523</v>
      </c>
      <c r="Y19" s="72"/>
      <c r="Z19" s="72">
        <f>MANPOWER!$E$3:$E$56</f>
        <v>24523</v>
      </c>
      <c r="AA19" s="72"/>
      <c r="AB19" s="72">
        <f>MANPOWER!$E$3:$E$56</f>
        <v>24523</v>
      </c>
      <c r="AC19" s="72"/>
      <c r="AD19" s="72">
        <f>MANPOWER!$E$3:$E$56</f>
        <v>24523</v>
      </c>
    </row>
    <row r="20" ht="27.75" customHeight="1">
      <c r="A20" s="69">
        <v>40.0</v>
      </c>
      <c r="B20" s="69" t="s">
        <v>189</v>
      </c>
      <c r="C20" s="70" t="s">
        <v>190</v>
      </c>
      <c r="D20" s="71" t="s">
        <v>191</v>
      </c>
      <c r="E20" s="71">
        <v>25317.0</v>
      </c>
      <c r="F20" s="71">
        <v>24.0</v>
      </c>
      <c r="G20" s="71">
        <f>MANPOWER!$E20/30*MANPOWER!$F20</f>
        <v>20253.6</v>
      </c>
      <c r="H20" s="71">
        <v>31.0</v>
      </c>
      <c r="I20" s="71">
        <f>MANPOWER!$E20/31*MANPOWER!$H20</f>
        <v>25317</v>
      </c>
      <c r="J20" s="71">
        <f>MANPOWER!$E20-MANPOWER!$I20</f>
        <v>0</v>
      </c>
      <c r="K20" s="71"/>
      <c r="L20" s="71">
        <f>MANPOWER!$E$3:$E$56</f>
        <v>25317</v>
      </c>
      <c r="M20" s="71"/>
      <c r="N20" s="71">
        <f>MANPOWER!$E$3:$E$56</f>
        <v>25317</v>
      </c>
      <c r="O20" s="71"/>
      <c r="P20" s="71">
        <f>MANPOWER!$E$3:$E$56</f>
        <v>25317</v>
      </c>
      <c r="Q20" s="71"/>
      <c r="R20" s="71">
        <f>MANPOWER!$E$3:$E$56</f>
        <v>25317</v>
      </c>
      <c r="S20" s="71"/>
      <c r="T20" s="71">
        <f>MANPOWER!$E$3:$E$56</f>
        <v>25317</v>
      </c>
      <c r="U20" s="71"/>
      <c r="V20" s="71">
        <f>MANPOWER!$E$3:$E$56</f>
        <v>25317</v>
      </c>
      <c r="W20" s="71"/>
      <c r="X20" s="72">
        <f>MANPOWER!$E$3:$E$56</f>
        <v>25317</v>
      </c>
      <c r="Y20" s="72"/>
      <c r="Z20" s="72">
        <f>MANPOWER!$E$3:$E$56</f>
        <v>25317</v>
      </c>
      <c r="AA20" s="72"/>
      <c r="AB20" s="72">
        <f>MANPOWER!$E$3:$E$56</f>
        <v>25317</v>
      </c>
      <c r="AC20" s="72"/>
      <c r="AD20" s="72">
        <f>MANPOWER!$E$3:$E$56</f>
        <v>25317</v>
      </c>
    </row>
    <row r="21" ht="27.75" customHeight="1">
      <c r="A21" s="69">
        <v>8.0</v>
      </c>
      <c r="B21" s="69" t="s">
        <v>192</v>
      </c>
      <c r="C21" s="70" t="s">
        <v>193</v>
      </c>
      <c r="D21" s="71" t="s">
        <v>162</v>
      </c>
      <c r="E21" s="71">
        <v>25318.0</v>
      </c>
      <c r="F21" s="71">
        <v>30.0</v>
      </c>
      <c r="G21" s="71">
        <f>MANPOWER!$E21/30*MANPOWER!$F21</f>
        <v>25318</v>
      </c>
      <c r="H21" s="71">
        <v>31.0</v>
      </c>
      <c r="I21" s="71">
        <f>MANPOWER!$E21/31*MANPOWER!$H21</f>
        <v>25318</v>
      </c>
      <c r="J21" s="71">
        <f>MANPOWER!$E21-MANPOWER!$I21</f>
        <v>0</v>
      </c>
      <c r="K21" s="71"/>
      <c r="L21" s="71">
        <f>MANPOWER!$E$3:$E$56</f>
        <v>25318</v>
      </c>
      <c r="M21" s="71"/>
      <c r="N21" s="71">
        <f>MANPOWER!$E$3:$E$56</f>
        <v>25318</v>
      </c>
      <c r="O21" s="71"/>
      <c r="P21" s="71">
        <f>MANPOWER!$E$3:$E$56</f>
        <v>25318</v>
      </c>
      <c r="Q21" s="71"/>
      <c r="R21" s="71">
        <f>MANPOWER!$E$3:$E$56</f>
        <v>25318</v>
      </c>
      <c r="S21" s="71"/>
      <c r="T21" s="71">
        <f>MANPOWER!$E$3:$E$56</f>
        <v>25318</v>
      </c>
      <c r="U21" s="71"/>
      <c r="V21" s="71">
        <f>MANPOWER!$E$3:$E$56</f>
        <v>25318</v>
      </c>
      <c r="W21" s="71"/>
      <c r="X21" s="72">
        <f>MANPOWER!$E$3:$E$56</f>
        <v>25318</v>
      </c>
      <c r="Y21" s="72"/>
      <c r="Z21" s="72">
        <f>MANPOWER!$E$3:$E$56</f>
        <v>25318</v>
      </c>
      <c r="AA21" s="72"/>
      <c r="AB21" s="72">
        <f>MANPOWER!$E$3:$E$56</f>
        <v>25318</v>
      </c>
      <c r="AC21" s="72"/>
      <c r="AD21" s="72">
        <f>MANPOWER!$E$3:$E$56</f>
        <v>25318</v>
      </c>
    </row>
    <row r="22" ht="27.75" customHeight="1">
      <c r="A22" s="69">
        <v>12.0</v>
      </c>
      <c r="B22" s="69" t="s">
        <v>194</v>
      </c>
      <c r="C22" s="70" t="s">
        <v>195</v>
      </c>
      <c r="D22" s="71" t="s">
        <v>162</v>
      </c>
      <c r="E22" s="71">
        <v>25802.0</v>
      </c>
      <c r="F22" s="71">
        <v>30.0</v>
      </c>
      <c r="G22" s="71">
        <f>MANPOWER!$E22/30*MANPOWER!$F22</f>
        <v>25802</v>
      </c>
      <c r="H22" s="71">
        <v>29.5</v>
      </c>
      <c r="I22" s="71">
        <f>MANPOWER!$E22/31*MANPOWER!$H22</f>
        <v>24553.51613</v>
      </c>
      <c r="J22" s="71">
        <f>MANPOWER!$E22-MANPOWER!$I22</f>
        <v>1248.483871</v>
      </c>
      <c r="K22" s="71"/>
      <c r="L22" s="71">
        <f>MANPOWER!$E$3:$E$56</f>
        <v>25802</v>
      </c>
      <c r="M22" s="71"/>
      <c r="N22" s="71">
        <f>MANPOWER!$E$3:$E$56</f>
        <v>25802</v>
      </c>
      <c r="O22" s="71"/>
      <c r="P22" s="71">
        <f>MANPOWER!$E$3:$E$56</f>
        <v>25802</v>
      </c>
      <c r="Q22" s="71"/>
      <c r="R22" s="71">
        <f>MANPOWER!$E$3:$E$56</f>
        <v>25802</v>
      </c>
      <c r="S22" s="71"/>
      <c r="T22" s="71">
        <f>MANPOWER!$E$3:$E$56</f>
        <v>25802</v>
      </c>
      <c r="U22" s="71"/>
      <c r="V22" s="71">
        <f>MANPOWER!$E$3:$E$56</f>
        <v>25802</v>
      </c>
      <c r="W22" s="71"/>
      <c r="X22" s="72">
        <f>MANPOWER!$E$3:$E$56</f>
        <v>25802</v>
      </c>
      <c r="Y22" s="72"/>
      <c r="Z22" s="72">
        <f>MANPOWER!$E$3:$E$56</f>
        <v>25802</v>
      </c>
      <c r="AA22" s="72"/>
      <c r="AB22" s="72">
        <f>MANPOWER!$E$3:$E$56</f>
        <v>25802</v>
      </c>
      <c r="AC22" s="72"/>
      <c r="AD22" s="72">
        <f>MANPOWER!$E$3:$E$56</f>
        <v>25802</v>
      </c>
    </row>
    <row r="23" ht="27.75" customHeight="1">
      <c r="A23" s="69">
        <v>9.0</v>
      </c>
      <c r="B23" s="69" t="s">
        <v>196</v>
      </c>
      <c r="C23" s="70" t="s">
        <v>181</v>
      </c>
      <c r="D23" s="71" t="s">
        <v>4</v>
      </c>
      <c r="E23" s="71">
        <v>26026.0</v>
      </c>
      <c r="F23" s="71">
        <v>28.0</v>
      </c>
      <c r="G23" s="71">
        <f>MANPOWER!$E23/30*MANPOWER!$F23</f>
        <v>24290.93333</v>
      </c>
      <c r="H23" s="71">
        <v>30.5</v>
      </c>
      <c r="I23" s="71">
        <f>MANPOWER!$E23/31*MANPOWER!$H23</f>
        <v>25606.22581</v>
      </c>
      <c r="J23" s="71">
        <f>MANPOWER!$E23-MANPOWER!$I23</f>
        <v>419.7741935</v>
      </c>
      <c r="K23" s="71"/>
      <c r="L23" s="71">
        <f>MANPOWER!$E$3:$E$56</f>
        <v>26026</v>
      </c>
      <c r="M23" s="71"/>
      <c r="N23" s="71">
        <f>MANPOWER!$E$3:$E$56</f>
        <v>26026</v>
      </c>
      <c r="O23" s="71"/>
      <c r="P23" s="71">
        <f>MANPOWER!$E$3:$E$56</f>
        <v>26026</v>
      </c>
      <c r="Q23" s="71"/>
      <c r="R23" s="71">
        <f>MANPOWER!$E$3:$E$56</f>
        <v>26026</v>
      </c>
      <c r="S23" s="71"/>
      <c r="T23" s="71">
        <f>MANPOWER!$E$3:$E$56</f>
        <v>26026</v>
      </c>
      <c r="U23" s="71"/>
      <c r="V23" s="71">
        <f>MANPOWER!$E$3:$E$56</f>
        <v>26026</v>
      </c>
      <c r="W23" s="71"/>
      <c r="X23" s="72">
        <f>MANPOWER!$E$3:$E$56</f>
        <v>26026</v>
      </c>
      <c r="Y23" s="72"/>
      <c r="Z23" s="72">
        <f>MANPOWER!$E$3:$E$56</f>
        <v>26026</v>
      </c>
      <c r="AA23" s="72"/>
      <c r="AB23" s="72">
        <f>MANPOWER!$E$3:$E$56</f>
        <v>26026</v>
      </c>
      <c r="AC23" s="72"/>
      <c r="AD23" s="72">
        <f>MANPOWER!$E$3:$E$56</f>
        <v>26026</v>
      </c>
    </row>
    <row r="24" ht="27.75" customHeight="1">
      <c r="A24" s="69">
        <v>1.0</v>
      </c>
      <c r="B24" s="69" t="s">
        <v>197</v>
      </c>
      <c r="C24" s="70" t="s">
        <v>190</v>
      </c>
      <c r="D24" s="71" t="s">
        <v>162</v>
      </c>
      <c r="E24" s="71">
        <v>26885.0</v>
      </c>
      <c r="F24" s="71">
        <v>27.5</v>
      </c>
      <c r="G24" s="71">
        <f>MANPOWER!$E24/30*MANPOWER!$F24</f>
        <v>24644.58333</v>
      </c>
      <c r="H24" s="71">
        <v>24.5</v>
      </c>
      <c r="I24" s="71">
        <f>MANPOWER!$E24/31*MANPOWER!$H24</f>
        <v>21247.82258</v>
      </c>
      <c r="J24" s="71">
        <f>MANPOWER!$E24-MANPOWER!$I24</f>
        <v>5637.177419</v>
      </c>
      <c r="K24" s="71"/>
      <c r="L24" s="71">
        <v>26885.0</v>
      </c>
      <c r="M24" s="71"/>
      <c r="N24" s="71">
        <f>MANPOWER!$E$3:$E$56</f>
        <v>26885</v>
      </c>
      <c r="O24" s="71"/>
      <c r="P24" s="71">
        <f>MANPOWER!$E$3:$E$56</f>
        <v>26885</v>
      </c>
      <c r="Q24" s="71"/>
      <c r="R24" s="71">
        <f>MANPOWER!$E$3:$E$56</f>
        <v>26885</v>
      </c>
      <c r="S24" s="71"/>
      <c r="T24" s="71">
        <f>MANPOWER!$E$3:$E$56</f>
        <v>26885</v>
      </c>
      <c r="U24" s="71"/>
      <c r="V24" s="71">
        <f>MANPOWER!$E$3:$E$56</f>
        <v>26885</v>
      </c>
      <c r="W24" s="71"/>
      <c r="X24" s="72">
        <f>MANPOWER!$E$3:$E$56</f>
        <v>26885</v>
      </c>
      <c r="Y24" s="72"/>
      <c r="Z24" s="72">
        <f>MANPOWER!$E$3:$E$56</f>
        <v>26885</v>
      </c>
      <c r="AA24" s="72"/>
      <c r="AB24" s="72">
        <f>MANPOWER!$E$3:$E$56</f>
        <v>26885</v>
      </c>
      <c r="AC24" s="72"/>
      <c r="AD24" s="72">
        <f>MANPOWER!$E$3:$E$56</f>
        <v>26885</v>
      </c>
    </row>
    <row r="25" ht="27.75" customHeight="1">
      <c r="A25" s="69">
        <v>2.0</v>
      </c>
      <c r="B25" s="69" t="s">
        <v>198</v>
      </c>
      <c r="C25" s="70" t="s">
        <v>190</v>
      </c>
      <c r="D25" s="71" t="s">
        <v>162</v>
      </c>
      <c r="E25" s="71">
        <v>26885.0</v>
      </c>
      <c r="F25" s="71">
        <v>30.0</v>
      </c>
      <c r="G25" s="71">
        <f>MANPOWER!$E25/30*MANPOWER!$F25</f>
        <v>26885</v>
      </c>
      <c r="H25" s="71">
        <v>30.0</v>
      </c>
      <c r="I25" s="71">
        <f>MANPOWER!$E25/31*MANPOWER!$H25</f>
        <v>26017.74194</v>
      </c>
      <c r="J25" s="71">
        <f>MANPOWER!$E25-MANPOWER!$I25</f>
        <v>867.2580645</v>
      </c>
      <c r="K25" s="71"/>
      <c r="L25" s="71">
        <f>MANPOWER!$E$3:$E$56</f>
        <v>26885</v>
      </c>
      <c r="M25" s="71"/>
      <c r="N25" s="71">
        <f>MANPOWER!$E$3:$E$56</f>
        <v>26885</v>
      </c>
      <c r="O25" s="71"/>
      <c r="P25" s="71">
        <f>MANPOWER!$E$3:$E$56</f>
        <v>26885</v>
      </c>
      <c r="Q25" s="71"/>
      <c r="R25" s="71">
        <f>MANPOWER!$E$3:$E$56</f>
        <v>26885</v>
      </c>
      <c r="S25" s="71"/>
      <c r="T25" s="71">
        <f>MANPOWER!$E$3:$E$56</f>
        <v>26885</v>
      </c>
      <c r="U25" s="71"/>
      <c r="V25" s="71">
        <f>MANPOWER!$E$3:$E$56</f>
        <v>26885</v>
      </c>
      <c r="W25" s="71"/>
      <c r="X25" s="72">
        <f>MANPOWER!$E$3:$E$56</f>
        <v>26885</v>
      </c>
      <c r="Y25" s="72"/>
      <c r="Z25" s="72">
        <f>MANPOWER!$E$3:$E$56</f>
        <v>26885</v>
      </c>
      <c r="AA25" s="72"/>
      <c r="AB25" s="72">
        <f>MANPOWER!$E$3:$E$56</f>
        <v>26885</v>
      </c>
      <c r="AC25" s="72"/>
      <c r="AD25" s="72">
        <f>MANPOWER!$E$3:$E$56</f>
        <v>26885</v>
      </c>
    </row>
    <row r="26" ht="27.75" customHeight="1">
      <c r="A26" s="69">
        <v>13.0</v>
      </c>
      <c r="B26" s="69" t="s">
        <v>199</v>
      </c>
      <c r="C26" s="70" t="s">
        <v>200</v>
      </c>
      <c r="D26" s="71" t="s">
        <v>201</v>
      </c>
      <c r="E26" s="71">
        <v>30096.0</v>
      </c>
      <c r="F26" s="71">
        <v>30.0</v>
      </c>
      <c r="G26" s="71">
        <f>MANPOWER!$E26/30*MANPOWER!$F26</f>
        <v>30096</v>
      </c>
      <c r="H26" s="71">
        <v>31.0</v>
      </c>
      <c r="I26" s="71">
        <f>MANPOWER!$E26/31*MANPOWER!$H26</f>
        <v>30096</v>
      </c>
      <c r="J26" s="71">
        <f>MANPOWER!$E26-MANPOWER!$I26</f>
        <v>0</v>
      </c>
      <c r="K26" s="71"/>
      <c r="L26" s="71">
        <f>MANPOWER!$E$3:$E$56</f>
        <v>30096</v>
      </c>
      <c r="M26" s="71"/>
      <c r="N26" s="71">
        <f>MANPOWER!$E$3:$E$56</f>
        <v>30096</v>
      </c>
      <c r="O26" s="71"/>
      <c r="P26" s="71">
        <f>MANPOWER!$E$3:$E$56</f>
        <v>30096</v>
      </c>
      <c r="Q26" s="71"/>
      <c r="R26" s="71">
        <f>MANPOWER!$E$3:$E$56</f>
        <v>30096</v>
      </c>
      <c r="S26" s="71"/>
      <c r="T26" s="71">
        <f>MANPOWER!$E$3:$E$56</f>
        <v>30096</v>
      </c>
      <c r="U26" s="71"/>
      <c r="V26" s="71">
        <f>MANPOWER!$E$3:$E$56</f>
        <v>30096</v>
      </c>
      <c r="W26" s="71"/>
      <c r="X26" s="72">
        <f>MANPOWER!$E$3:$E$56</f>
        <v>30096</v>
      </c>
      <c r="Y26" s="72"/>
      <c r="Z26" s="72">
        <f>MANPOWER!$E$3:$E$56</f>
        <v>30096</v>
      </c>
      <c r="AA26" s="72"/>
      <c r="AB26" s="72">
        <f>MANPOWER!$E$3:$E$56</f>
        <v>30096</v>
      </c>
      <c r="AC26" s="72"/>
      <c r="AD26" s="72">
        <f>MANPOWER!$E$3:$E$56</f>
        <v>30096</v>
      </c>
    </row>
    <row r="27" ht="27.75" customHeight="1">
      <c r="A27" s="69">
        <v>14.0</v>
      </c>
      <c r="B27" s="69" t="s">
        <v>202</v>
      </c>
      <c r="C27" s="70" t="s">
        <v>200</v>
      </c>
      <c r="D27" s="71" t="s">
        <v>201</v>
      </c>
      <c r="E27" s="71">
        <v>30096.0</v>
      </c>
      <c r="F27" s="71">
        <v>30.0</v>
      </c>
      <c r="G27" s="71">
        <f>MANPOWER!$E27/30*MANPOWER!$F27</f>
        <v>30096</v>
      </c>
      <c r="H27" s="71">
        <v>31.0</v>
      </c>
      <c r="I27" s="71">
        <f>MANPOWER!$E27/31*MANPOWER!$H27</f>
        <v>30096</v>
      </c>
      <c r="J27" s="71">
        <f>MANPOWER!$E27-MANPOWER!$I27</f>
        <v>0</v>
      </c>
      <c r="K27" s="71"/>
      <c r="L27" s="71">
        <f>MANPOWER!$E$3:$E$56</f>
        <v>30096</v>
      </c>
      <c r="M27" s="71"/>
      <c r="N27" s="71">
        <f>MANPOWER!$E$3:$E$56</f>
        <v>30096</v>
      </c>
      <c r="O27" s="71"/>
      <c r="P27" s="71">
        <f>MANPOWER!$E$3:$E$56</f>
        <v>30096</v>
      </c>
      <c r="Q27" s="71"/>
      <c r="R27" s="71">
        <f>MANPOWER!$E$3:$E$56</f>
        <v>30096</v>
      </c>
      <c r="S27" s="71"/>
      <c r="T27" s="71">
        <f>MANPOWER!$E$3:$E$56</f>
        <v>30096</v>
      </c>
      <c r="U27" s="71"/>
      <c r="V27" s="71">
        <f>MANPOWER!$E$3:$E$56</f>
        <v>30096</v>
      </c>
      <c r="W27" s="71"/>
      <c r="X27" s="72">
        <f>MANPOWER!$E$3:$E$56</f>
        <v>30096</v>
      </c>
      <c r="Y27" s="72"/>
      <c r="Z27" s="72">
        <f>MANPOWER!$E$3:$E$56</f>
        <v>30096</v>
      </c>
      <c r="AA27" s="72"/>
      <c r="AB27" s="72">
        <f>MANPOWER!$E$3:$E$56</f>
        <v>30096</v>
      </c>
      <c r="AC27" s="72"/>
      <c r="AD27" s="72">
        <f>MANPOWER!$E$3:$E$56</f>
        <v>30096</v>
      </c>
    </row>
    <row r="28" ht="27.75" customHeight="1">
      <c r="A28" s="69">
        <v>24.0</v>
      </c>
      <c r="B28" s="69" t="s">
        <v>203</v>
      </c>
      <c r="C28" s="70" t="s">
        <v>204</v>
      </c>
      <c r="D28" s="71" t="s">
        <v>205</v>
      </c>
      <c r="E28" s="71">
        <v>30096.0</v>
      </c>
      <c r="F28" s="71">
        <v>30.0</v>
      </c>
      <c r="G28" s="71">
        <f>MANPOWER!$E28/30*MANPOWER!$F28</f>
        <v>30096</v>
      </c>
      <c r="H28" s="71">
        <v>31.0</v>
      </c>
      <c r="I28" s="71">
        <f>MANPOWER!$E28/31*MANPOWER!$H28</f>
        <v>30096</v>
      </c>
      <c r="J28" s="71">
        <f>MANPOWER!$E28-MANPOWER!$I28</f>
        <v>0</v>
      </c>
      <c r="K28" s="71"/>
      <c r="L28" s="71">
        <f>MANPOWER!$E$3:$E$56</f>
        <v>30096</v>
      </c>
      <c r="M28" s="71"/>
      <c r="N28" s="71">
        <f>MANPOWER!$E$3:$E$56</f>
        <v>30096</v>
      </c>
      <c r="O28" s="71"/>
      <c r="P28" s="71">
        <f>MANPOWER!$E$3:$E$56</f>
        <v>30096</v>
      </c>
      <c r="Q28" s="71"/>
      <c r="R28" s="71">
        <f>MANPOWER!$E$3:$E$56</f>
        <v>30096</v>
      </c>
      <c r="S28" s="71"/>
      <c r="T28" s="71">
        <f>MANPOWER!$E$3:$E$56</f>
        <v>30096</v>
      </c>
      <c r="U28" s="71"/>
      <c r="V28" s="71">
        <f>MANPOWER!$E$3:$E$56</f>
        <v>30096</v>
      </c>
      <c r="W28" s="71"/>
      <c r="X28" s="72">
        <f>MANPOWER!$E$3:$E$56</f>
        <v>30096</v>
      </c>
      <c r="Y28" s="72"/>
      <c r="Z28" s="72">
        <f>MANPOWER!$E$3:$E$56</f>
        <v>30096</v>
      </c>
      <c r="AA28" s="72"/>
      <c r="AB28" s="72">
        <f>MANPOWER!$E$3:$E$56</f>
        <v>30096</v>
      </c>
      <c r="AC28" s="72"/>
      <c r="AD28" s="72">
        <f>MANPOWER!$E$3:$E$56</f>
        <v>30096</v>
      </c>
    </row>
    <row r="29" ht="27.75" customHeight="1">
      <c r="A29" s="69">
        <v>35.0</v>
      </c>
      <c r="B29" s="69" t="s">
        <v>206</v>
      </c>
      <c r="C29" s="70" t="s">
        <v>204</v>
      </c>
      <c r="D29" s="71" t="s">
        <v>207</v>
      </c>
      <c r="E29" s="71">
        <v>30096.0</v>
      </c>
      <c r="F29" s="71">
        <v>30.0</v>
      </c>
      <c r="G29" s="71">
        <f>MANPOWER!$E29/30*MANPOWER!$F29</f>
        <v>30096</v>
      </c>
      <c r="H29" s="71">
        <v>31.0</v>
      </c>
      <c r="I29" s="71">
        <f>MANPOWER!$E29/31*MANPOWER!$H29</f>
        <v>30096</v>
      </c>
      <c r="J29" s="71">
        <f>MANPOWER!$E29-MANPOWER!$I29</f>
        <v>0</v>
      </c>
      <c r="K29" s="71"/>
      <c r="L29" s="71">
        <f>MANPOWER!$E$3:$E$56</f>
        <v>30096</v>
      </c>
      <c r="M29" s="71"/>
      <c r="N29" s="71">
        <f>MANPOWER!$E$3:$E$56</f>
        <v>30096</v>
      </c>
      <c r="O29" s="71"/>
      <c r="P29" s="71">
        <f>MANPOWER!$E$3:$E$56</f>
        <v>30096</v>
      </c>
      <c r="Q29" s="71"/>
      <c r="R29" s="71">
        <f>MANPOWER!$E$3:$E$56</f>
        <v>30096</v>
      </c>
      <c r="S29" s="71"/>
      <c r="T29" s="71">
        <f>MANPOWER!$E$3:$E$56</f>
        <v>30096</v>
      </c>
      <c r="U29" s="71"/>
      <c r="V29" s="71">
        <f>MANPOWER!$E$3:$E$56</f>
        <v>30096</v>
      </c>
      <c r="W29" s="71"/>
      <c r="X29" s="72">
        <f>MANPOWER!$E$3:$E$56</f>
        <v>30096</v>
      </c>
      <c r="Y29" s="72"/>
      <c r="Z29" s="72">
        <f>MANPOWER!$E$3:$E$56</f>
        <v>30096</v>
      </c>
      <c r="AA29" s="72"/>
      <c r="AB29" s="72">
        <f>MANPOWER!$E$3:$E$56</f>
        <v>30096</v>
      </c>
      <c r="AC29" s="72"/>
      <c r="AD29" s="72">
        <f>MANPOWER!$E$3:$E$56</f>
        <v>30096</v>
      </c>
    </row>
    <row r="30" ht="27.75" customHeight="1">
      <c r="A30" s="69">
        <v>22.0</v>
      </c>
      <c r="B30" s="69" t="s">
        <v>208</v>
      </c>
      <c r="C30" s="70" t="s">
        <v>209</v>
      </c>
      <c r="D30" s="71" t="s">
        <v>210</v>
      </c>
      <c r="E30" s="71">
        <v>30156.0</v>
      </c>
      <c r="F30" s="71">
        <v>29.5</v>
      </c>
      <c r="G30" s="71">
        <f>MANPOWER!$E30/30*MANPOWER!$F30</f>
        <v>29653.4</v>
      </c>
      <c r="H30" s="71">
        <v>26.0</v>
      </c>
      <c r="I30" s="71">
        <f>MANPOWER!$E30/31*MANPOWER!$H30</f>
        <v>25292.12903</v>
      </c>
      <c r="J30" s="71">
        <f>MANPOWER!$E30-MANPOWER!$I30</f>
        <v>4863.870968</v>
      </c>
      <c r="K30" s="71"/>
      <c r="L30" s="71">
        <f>MANPOWER!$E$3:$E$56</f>
        <v>30156</v>
      </c>
      <c r="M30" s="71"/>
      <c r="N30" s="71">
        <f>MANPOWER!$E$3:$E$56</f>
        <v>30156</v>
      </c>
      <c r="O30" s="71"/>
      <c r="P30" s="71">
        <f>MANPOWER!$E$3:$E$56</f>
        <v>30156</v>
      </c>
      <c r="Q30" s="71"/>
      <c r="R30" s="71">
        <f>MANPOWER!$E$3:$E$56</f>
        <v>30156</v>
      </c>
      <c r="S30" s="71"/>
      <c r="T30" s="71">
        <f>MANPOWER!$E$3:$E$56</f>
        <v>30156</v>
      </c>
      <c r="U30" s="71"/>
      <c r="V30" s="71">
        <f>MANPOWER!$E$3:$E$56</f>
        <v>30156</v>
      </c>
      <c r="W30" s="71"/>
      <c r="X30" s="72">
        <f>MANPOWER!$E$3:$E$56</f>
        <v>30156</v>
      </c>
      <c r="Y30" s="72"/>
      <c r="Z30" s="72">
        <f>MANPOWER!$E$3:$E$56</f>
        <v>30156</v>
      </c>
      <c r="AA30" s="72"/>
      <c r="AB30" s="72">
        <f>MANPOWER!$E$3:$E$56</f>
        <v>30156</v>
      </c>
      <c r="AC30" s="72"/>
      <c r="AD30" s="72">
        <f>MANPOWER!$E$3:$E$56</f>
        <v>30156</v>
      </c>
    </row>
    <row r="31" ht="27.75" customHeight="1">
      <c r="A31" s="69">
        <v>34.0</v>
      </c>
      <c r="B31" s="69" t="s">
        <v>211</v>
      </c>
      <c r="C31" s="70" t="s">
        <v>204</v>
      </c>
      <c r="D31" s="71" t="s">
        <v>4</v>
      </c>
      <c r="E31" s="71">
        <v>30156.0</v>
      </c>
      <c r="F31" s="71">
        <v>30.0</v>
      </c>
      <c r="G31" s="71">
        <f>MANPOWER!$E31/30*MANPOWER!$F31</f>
        <v>30156</v>
      </c>
      <c r="H31" s="71">
        <v>31.0</v>
      </c>
      <c r="I31" s="71">
        <f>MANPOWER!$E31/31*MANPOWER!$H31</f>
        <v>30156</v>
      </c>
      <c r="J31" s="71">
        <f>MANPOWER!$E31-MANPOWER!$I31</f>
        <v>0</v>
      </c>
      <c r="K31" s="71"/>
      <c r="L31" s="71">
        <f>MANPOWER!$E$3:$E$56</f>
        <v>30156</v>
      </c>
      <c r="M31" s="71"/>
      <c r="N31" s="71">
        <f>MANPOWER!$E$3:$E$56</f>
        <v>30156</v>
      </c>
      <c r="O31" s="71"/>
      <c r="P31" s="71">
        <f>MANPOWER!$E$3:$E$56</f>
        <v>30156</v>
      </c>
      <c r="Q31" s="71"/>
      <c r="R31" s="71">
        <f>MANPOWER!$E$3:$E$56</f>
        <v>30156</v>
      </c>
      <c r="S31" s="71"/>
      <c r="T31" s="71">
        <f>MANPOWER!$E$3:$E$56</f>
        <v>30156</v>
      </c>
      <c r="U31" s="71"/>
      <c r="V31" s="71">
        <f>MANPOWER!$E$3:$E$56</f>
        <v>30156</v>
      </c>
      <c r="W31" s="71"/>
      <c r="X31" s="72">
        <f>MANPOWER!$E$3:$E$56</f>
        <v>30156</v>
      </c>
      <c r="Y31" s="72"/>
      <c r="Z31" s="72">
        <f>MANPOWER!$E$3:$E$56</f>
        <v>30156</v>
      </c>
      <c r="AA31" s="72"/>
      <c r="AB31" s="72">
        <f>MANPOWER!$E$3:$E$56</f>
        <v>30156</v>
      </c>
      <c r="AC31" s="72"/>
      <c r="AD31" s="72">
        <f>MANPOWER!$E$3:$E$56</f>
        <v>30156</v>
      </c>
    </row>
    <row r="32" ht="27.75" customHeight="1">
      <c r="A32" s="69">
        <v>42.0</v>
      </c>
      <c r="B32" s="69" t="s">
        <v>212</v>
      </c>
      <c r="C32" s="70" t="s">
        <v>213</v>
      </c>
      <c r="D32" s="71" t="s">
        <v>214</v>
      </c>
      <c r="E32" s="71">
        <v>30156.0</v>
      </c>
      <c r="F32" s="71">
        <v>0.0</v>
      </c>
      <c r="G32" s="71">
        <f>MANPOWER!$E32/30*MANPOWER!$F32</f>
        <v>0</v>
      </c>
      <c r="H32" s="71">
        <v>20.0</v>
      </c>
      <c r="I32" s="71">
        <f>MANPOWER!$E32/31*MANPOWER!$H32</f>
        <v>19455.48387</v>
      </c>
      <c r="J32" s="71">
        <f>MANPOWER!$E32-MANPOWER!$I32</f>
        <v>10700.51613</v>
      </c>
      <c r="K32" s="71"/>
      <c r="L32" s="71">
        <f>MANPOWER!$E$3:$E$56</f>
        <v>30156</v>
      </c>
      <c r="M32" s="71"/>
      <c r="N32" s="71">
        <f>MANPOWER!$E$3:$E$56</f>
        <v>30156</v>
      </c>
      <c r="O32" s="71"/>
      <c r="P32" s="71">
        <f>MANPOWER!$E$3:$E$56</f>
        <v>30156</v>
      </c>
      <c r="Q32" s="71"/>
      <c r="R32" s="71">
        <f>MANPOWER!$E$3:$E$56</f>
        <v>30156</v>
      </c>
      <c r="S32" s="71"/>
      <c r="T32" s="71">
        <f>MANPOWER!$E$3:$E$56</f>
        <v>30156</v>
      </c>
      <c r="U32" s="71"/>
      <c r="V32" s="71">
        <f>MANPOWER!$E$3:$E$56</f>
        <v>30156</v>
      </c>
      <c r="W32" s="71"/>
      <c r="X32" s="72">
        <f>MANPOWER!$E$3:$E$56</f>
        <v>30156</v>
      </c>
      <c r="Y32" s="72"/>
      <c r="Z32" s="72">
        <f>MANPOWER!$E$3:$E$56</f>
        <v>30156</v>
      </c>
      <c r="AA32" s="72"/>
      <c r="AB32" s="72">
        <f>MANPOWER!$E$3:$E$56</f>
        <v>30156</v>
      </c>
      <c r="AC32" s="72"/>
      <c r="AD32" s="72">
        <f>MANPOWER!$E$3:$E$56</f>
        <v>30156</v>
      </c>
    </row>
    <row r="33" ht="27.75" customHeight="1">
      <c r="A33" s="69">
        <v>45.0</v>
      </c>
      <c r="B33" s="74" t="s">
        <v>215</v>
      </c>
      <c r="C33" s="70" t="s">
        <v>213</v>
      </c>
      <c r="D33" s="71" t="s">
        <v>182</v>
      </c>
      <c r="E33" s="71">
        <v>30156.0</v>
      </c>
      <c r="F33" s="71">
        <v>0.0</v>
      </c>
      <c r="G33" s="71">
        <f>MANPOWER!$E33/30*MANPOWER!$F33</f>
        <v>0</v>
      </c>
      <c r="H33" s="71">
        <v>9.0</v>
      </c>
      <c r="I33" s="71">
        <f>MANPOWER!$E33/31*MANPOWER!$H33</f>
        <v>8754.967742</v>
      </c>
      <c r="J33" s="71">
        <f>MANPOWER!$E33-MANPOWER!$I33</f>
        <v>21401.03226</v>
      </c>
      <c r="K33" s="71"/>
      <c r="L33" s="71">
        <f>MANPOWER!$E$3:$E$56</f>
        <v>30156</v>
      </c>
      <c r="M33" s="71"/>
      <c r="N33" s="71">
        <f>MANPOWER!$E$3:$E$56</f>
        <v>30156</v>
      </c>
      <c r="O33" s="71"/>
      <c r="P33" s="71">
        <f>MANPOWER!$E$3:$E$56</f>
        <v>30156</v>
      </c>
      <c r="Q33" s="71"/>
      <c r="R33" s="71">
        <f>MANPOWER!$E$3:$E$56</f>
        <v>30156</v>
      </c>
      <c r="S33" s="71"/>
      <c r="T33" s="71">
        <f>MANPOWER!$E$3:$E$56</f>
        <v>30156</v>
      </c>
      <c r="U33" s="71"/>
      <c r="V33" s="71">
        <f>MANPOWER!$E$3:$E$56</f>
        <v>30156</v>
      </c>
      <c r="W33" s="71"/>
      <c r="X33" s="72">
        <f>MANPOWER!$E$3:$E$56</f>
        <v>30156</v>
      </c>
      <c r="Y33" s="72"/>
      <c r="Z33" s="72">
        <f>MANPOWER!$E$3:$E$56</f>
        <v>30156</v>
      </c>
      <c r="AA33" s="72"/>
      <c r="AB33" s="72">
        <f>MANPOWER!$E$3:$E$56</f>
        <v>30156</v>
      </c>
      <c r="AC33" s="72"/>
      <c r="AD33" s="72">
        <f>MANPOWER!$E$3:$E$56</f>
        <v>30156</v>
      </c>
    </row>
    <row r="34" ht="27.75" customHeight="1">
      <c r="A34" s="69">
        <v>46.0</v>
      </c>
      <c r="B34" s="74" t="s">
        <v>216</v>
      </c>
      <c r="C34" s="70" t="s">
        <v>213</v>
      </c>
      <c r="D34" s="71"/>
      <c r="E34" s="71">
        <v>30156.0</v>
      </c>
      <c r="F34" s="71">
        <v>0.0</v>
      </c>
      <c r="G34" s="71">
        <f>MANPOWER!$E34/30*MANPOWER!$F34</f>
        <v>0</v>
      </c>
      <c r="H34" s="71">
        <v>11.0</v>
      </c>
      <c r="I34" s="71">
        <f>MANPOWER!$E34/31*MANPOWER!$H34</f>
        <v>10700.51613</v>
      </c>
      <c r="J34" s="71">
        <f>MANPOWER!$E34-MANPOWER!$I34</f>
        <v>19455.48387</v>
      </c>
      <c r="K34" s="71"/>
      <c r="L34" s="71">
        <f>MANPOWER!$E$3:$E$56</f>
        <v>30156</v>
      </c>
      <c r="M34" s="71"/>
      <c r="N34" s="71">
        <f>MANPOWER!$E$3:$E$56</f>
        <v>30156</v>
      </c>
      <c r="O34" s="71"/>
      <c r="P34" s="71">
        <f>MANPOWER!$E$3:$E$56</f>
        <v>30156</v>
      </c>
      <c r="Q34" s="71"/>
      <c r="R34" s="71">
        <f>MANPOWER!$E$3:$E$56</f>
        <v>30156</v>
      </c>
      <c r="S34" s="71"/>
      <c r="T34" s="71">
        <f>MANPOWER!$E$3:$E$56</f>
        <v>30156</v>
      </c>
      <c r="U34" s="71"/>
      <c r="V34" s="71">
        <f>MANPOWER!$E$3:$E$56</f>
        <v>30156</v>
      </c>
      <c r="W34" s="71"/>
      <c r="X34" s="72">
        <f>MANPOWER!$E$3:$E$56</f>
        <v>30156</v>
      </c>
      <c r="Y34" s="72"/>
      <c r="Z34" s="72">
        <f>MANPOWER!$E$3:$E$56</f>
        <v>30156</v>
      </c>
      <c r="AA34" s="72"/>
      <c r="AB34" s="72">
        <f>MANPOWER!$E$3:$E$56</f>
        <v>30156</v>
      </c>
      <c r="AC34" s="72"/>
      <c r="AD34" s="72">
        <f>MANPOWER!$E$3:$E$56</f>
        <v>30156</v>
      </c>
    </row>
    <row r="35" ht="27.75" customHeight="1">
      <c r="A35" s="69">
        <v>47.0</v>
      </c>
      <c r="B35" s="74" t="s">
        <v>217</v>
      </c>
      <c r="C35" s="70" t="s">
        <v>213</v>
      </c>
      <c r="D35" s="71" t="s">
        <v>218</v>
      </c>
      <c r="E35" s="71">
        <v>30156.0</v>
      </c>
      <c r="F35" s="71">
        <v>0.0</v>
      </c>
      <c r="G35" s="71">
        <f>MANPOWER!$E35/30*MANPOWER!$F35</f>
        <v>0</v>
      </c>
      <c r="H35" s="71">
        <v>6.0</v>
      </c>
      <c r="I35" s="71">
        <f>MANPOWER!$E35/31*MANPOWER!$H35</f>
        <v>5836.645161</v>
      </c>
      <c r="J35" s="71">
        <f>MANPOWER!$E35-MANPOWER!$I35</f>
        <v>24319.35484</v>
      </c>
      <c r="K35" s="71"/>
      <c r="L35" s="71">
        <f>MANPOWER!$E$3:$E$56</f>
        <v>30156</v>
      </c>
      <c r="M35" s="71"/>
      <c r="N35" s="71">
        <f>MANPOWER!$E$3:$E$56</f>
        <v>30156</v>
      </c>
      <c r="O35" s="71"/>
      <c r="P35" s="71">
        <f>MANPOWER!$E$3:$E$56</f>
        <v>30156</v>
      </c>
      <c r="Q35" s="71"/>
      <c r="R35" s="71">
        <f>MANPOWER!$E$3:$E$56</f>
        <v>30156</v>
      </c>
      <c r="S35" s="71"/>
      <c r="T35" s="71">
        <f>MANPOWER!$E$3:$E$56</f>
        <v>30156</v>
      </c>
      <c r="U35" s="71"/>
      <c r="V35" s="71">
        <f>MANPOWER!$E$3:$E$56</f>
        <v>30156</v>
      </c>
      <c r="W35" s="71"/>
      <c r="X35" s="72">
        <f>MANPOWER!$E$3:$E$56</f>
        <v>30156</v>
      </c>
      <c r="Y35" s="72"/>
      <c r="Z35" s="72">
        <f>MANPOWER!$E$3:$E$56</f>
        <v>30156</v>
      </c>
      <c r="AA35" s="72"/>
      <c r="AB35" s="72">
        <f>MANPOWER!$E$3:$E$56</f>
        <v>30156</v>
      </c>
      <c r="AC35" s="72"/>
      <c r="AD35" s="72">
        <f>MANPOWER!$E$3:$E$56</f>
        <v>30156</v>
      </c>
    </row>
    <row r="36" ht="27.75" customHeight="1">
      <c r="A36" s="69">
        <v>51.0</v>
      </c>
      <c r="B36" s="69" t="s">
        <v>219</v>
      </c>
      <c r="C36" s="70" t="s">
        <v>213</v>
      </c>
      <c r="D36" s="71" t="s">
        <v>220</v>
      </c>
      <c r="E36" s="71">
        <v>30156.0</v>
      </c>
      <c r="F36" s="71">
        <v>0.0</v>
      </c>
      <c r="G36" s="71">
        <f>MANPOWER!$E36/30*MANPOWER!$F36</f>
        <v>0</v>
      </c>
      <c r="H36" s="71">
        <v>0.0</v>
      </c>
      <c r="I36" s="71">
        <f>MANPOWER!$E36/31*MANPOWER!$H36</f>
        <v>0</v>
      </c>
      <c r="J36" s="71">
        <f>MANPOWER!$E36-MANPOWER!$I36</f>
        <v>30156</v>
      </c>
      <c r="K36" s="71"/>
      <c r="L36" s="71">
        <f>MANPOWER!$E$3:$E$56</f>
        <v>30156</v>
      </c>
      <c r="M36" s="71"/>
      <c r="N36" s="71">
        <f>MANPOWER!$E$3:$E$56</f>
        <v>30156</v>
      </c>
      <c r="O36" s="71"/>
      <c r="P36" s="71">
        <f>MANPOWER!$E$3:$E$56</f>
        <v>30156</v>
      </c>
      <c r="Q36" s="71"/>
      <c r="R36" s="71">
        <f>MANPOWER!$E$3:$E$56</f>
        <v>30156</v>
      </c>
      <c r="S36" s="71"/>
      <c r="T36" s="71">
        <f>MANPOWER!$E$3:$E$56</f>
        <v>30156</v>
      </c>
      <c r="U36" s="71"/>
      <c r="V36" s="71">
        <f>MANPOWER!$E$3:$E$56</f>
        <v>30156</v>
      </c>
      <c r="W36" s="71"/>
      <c r="X36" s="72">
        <f>MANPOWER!$E$3:$E$56</f>
        <v>30156</v>
      </c>
      <c r="Y36" s="72"/>
      <c r="Z36" s="72">
        <f>MANPOWER!$E$3:$E$56</f>
        <v>30156</v>
      </c>
      <c r="AA36" s="72"/>
      <c r="AB36" s="72">
        <f>MANPOWER!$E$3:$E$56</f>
        <v>30156</v>
      </c>
      <c r="AC36" s="72"/>
      <c r="AD36" s="72">
        <f>MANPOWER!$E$3:$E$56</f>
        <v>30156</v>
      </c>
    </row>
    <row r="37" ht="27.75" customHeight="1">
      <c r="A37" s="69">
        <v>23.0</v>
      </c>
      <c r="B37" s="69" t="s">
        <v>221</v>
      </c>
      <c r="C37" s="70" t="s">
        <v>204</v>
      </c>
      <c r="D37" s="71" t="s">
        <v>222</v>
      </c>
      <c r="E37" s="71">
        <v>30156.0</v>
      </c>
      <c r="F37" s="71">
        <v>30.0</v>
      </c>
      <c r="G37" s="71">
        <f>MANPOWER!$E37/30*MANPOWER!$F37</f>
        <v>30156</v>
      </c>
      <c r="H37" s="71">
        <v>31.0</v>
      </c>
      <c r="I37" s="71">
        <f>MANPOWER!$E37/31*MANPOWER!$H37</f>
        <v>30156</v>
      </c>
      <c r="J37" s="71">
        <f>MANPOWER!$E37-MANPOWER!$I37</f>
        <v>0</v>
      </c>
      <c r="K37" s="71"/>
      <c r="L37" s="71">
        <f>MANPOWER!$E$3:$E$56</f>
        <v>30156</v>
      </c>
      <c r="M37" s="71"/>
      <c r="N37" s="71">
        <f>MANPOWER!$E$3:$E$56</f>
        <v>30156</v>
      </c>
      <c r="O37" s="71"/>
      <c r="P37" s="71">
        <f>MANPOWER!$E$3:$E$56</f>
        <v>30156</v>
      </c>
      <c r="Q37" s="71"/>
      <c r="R37" s="71">
        <f>MANPOWER!$E$3:$E$56</f>
        <v>30156</v>
      </c>
      <c r="S37" s="71"/>
      <c r="T37" s="71">
        <f>MANPOWER!$E$3:$E$56</f>
        <v>30156</v>
      </c>
      <c r="U37" s="71"/>
      <c r="V37" s="71">
        <f>MANPOWER!$E$3:$E$56</f>
        <v>30156</v>
      </c>
      <c r="W37" s="71"/>
      <c r="X37" s="72">
        <f>MANPOWER!$E$3:$E$56</f>
        <v>30156</v>
      </c>
      <c r="Y37" s="72"/>
      <c r="Z37" s="72">
        <f>MANPOWER!$E$3:$E$56</f>
        <v>30156</v>
      </c>
      <c r="AA37" s="72"/>
      <c r="AB37" s="72">
        <f>MANPOWER!$E$3:$E$56</f>
        <v>30156</v>
      </c>
      <c r="AC37" s="72"/>
      <c r="AD37" s="72">
        <f>MANPOWER!$E$3:$E$56</f>
        <v>30156</v>
      </c>
    </row>
    <row r="38" ht="27.75" customHeight="1">
      <c r="A38" s="69">
        <v>36.0</v>
      </c>
      <c r="B38" s="69" t="s">
        <v>223</v>
      </c>
      <c r="C38" s="70" t="s">
        <v>224</v>
      </c>
      <c r="D38" s="71" t="s">
        <v>162</v>
      </c>
      <c r="E38" s="71">
        <v>30635.0</v>
      </c>
      <c r="F38" s="71">
        <v>30.0</v>
      </c>
      <c r="G38" s="71">
        <f>MANPOWER!$E38/30*MANPOWER!$F38</f>
        <v>30635</v>
      </c>
      <c r="H38" s="71">
        <v>31.0</v>
      </c>
      <c r="I38" s="71">
        <f>MANPOWER!$E38/31*MANPOWER!$H38</f>
        <v>30635</v>
      </c>
      <c r="J38" s="71">
        <f>MANPOWER!$E38-MANPOWER!$I38</f>
        <v>0</v>
      </c>
      <c r="K38" s="71"/>
      <c r="L38" s="71">
        <f>MANPOWER!$E$3:$E$56</f>
        <v>30635</v>
      </c>
      <c r="M38" s="71"/>
      <c r="N38" s="71">
        <f>MANPOWER!$E$3:$E$56</f>
        <v>30635</v>
      </c>
      <c r="O38" s="71"/>
      <c r="P38" s="71">
        <f>MANPOWER!$E$3:$E$56</f>
        <v>30635</v>
      </c>
      <c r="Q38" s="71"/>
      <c r="R38" s="71">
        <f>MANPOWER!$E$3:$E$56</f>
        <v>30635</v>
      </c>
      <c r="S38" s="71"/>
      <c r="T38" s="71">
        <f>MANPOWER!$E$3:$E$56</f>
        <v>30635</v>
      </c>
      <c r="U38" s="71"/>
      <c r="V38" s="71">
        <f>MANPOWER!$E$3:$E$56</f>
        <v>30635</v>
      </c>
      <c r="W38" s="71"/>
      <c r="X38" s="72">
        <f>MANPOWER!$E$3:$E$56</f>
        <v>30635</v>
      </c>
      <c r="Y38" s="72"/>
      <c r="Z38" s="72">
        <f>MANPOWER!$E$3:$E$56</f>
        <v>30635</v>
      </c>
      <c r="AA38" s="72"/>
      <c r="AB38" s="72">
        <f>MANPOWER!$E$3:$E$56</f>
        <v>30635</v>
      </c>
      <c r="AC38" s="72"/>
      <c r="AD38" s="72">
        <f>MANPOWER!$E$3:$E$56</f>
        <v>30635</v>
      </c>
    </row>
    <row r="39" ht="27.75" customHeight="1">
      <c r="A39" s="69">
        <v>20.0</v>
      </c>
      <c r="B39" s="69" t="s">
        <v>225</v>
      </c>
      <c r="C39" s="70" t="s">
        <v>209</v>
      </c>
      <c r="D39" s="69" t="s">
        <v>4</v>
      </c>
      <c r="E39" s="71">
        <v>31064.0</v>
      </c>
      <c r="F39" s="71">
        <v>30.0</v>
      </c>
      <c r="G39" s="71">
        <f>MANPOWER!$E39/30*MANPOWER!$F39</f>
        <v>31064</v>
      </c>
      <c r="H39" s="71">
        <v>31.0</v>
      </c>
      <c r="I39" s="71">
        <f>MANPOWER!$E39/31*MANPOWER!$H39</f>
        <v>31064</v>
      </c>
      <c r="J39" s="71">
        <f>MANPOWER!$E39-MANPOWER!$I39</f>
        <v>0</v>
      </c>
      <c r="K39" s="71"/>
      <c r="L39" s="71">
        <f>MANPOWER!$E$3:$E$56</f>
        <v>31064</v>
      </c>
      <c r="M39" s="71"/>
      <c r="N39" s="71">
        <f>MANPOWER!$E$3:$E$56</f>
        <v>31064</v>
      </c>
      <c r="O39" s="71"/>
      <c r="P39" s="71">
        <f>MANPOWER!$E$3:$E$56</f>
        <v>31064</v>
      </c>
      <c r="Q39" s="71"/>
      <c r="R39" s="71">
        <f>MANPOWER!$E$3:$E$56</f>
        <v>31064</v>
      </c>
      <c r="S39" s="71"/>
      <c r="T39" s="71">
        <f>MANPOWER!$E$3:$E$56</f>
        <v>31064</v>
      </c>
      <c r="U39" s="71"/>
      <c r="V39" s="71">
        <f>MANPOWER!$E$3:$E$56</f>
        <v>31064</v>
      </c>
      <c r="W39" s="71"/>
      <c r="X39" s="72">
        <f>MANPOWER!$E$3:$E$56</f>
        <v>31064</v>
      </c>
      <c r="Y39" s="72"/>
      <c r="Z39" s="72">
        <f>MANPOWER!$E$3:$E$56</f>
        <v>31064</v>
      </c>
      <c r="AA39" s="72"/>
      <c r="AB39" s="72">
        <f>MANPOWER!$E$3:$E$56</f>
        <v>31064</v>
      </c>
      <c r="AC39" s="72"/>
      <c r="AD39" s="72">
        <f>MANPOWER!$E$3:$E$56</f>
        <v>31064</v>
      </c>
    </row>
    <row r="40" ht="27.75" customHeight="1">
      <c r="A40" s="69">
        <v>21.0</v>
      </c>
      <c r="B40" s="69" t="s">
        <v>226</v>
      </c>
      <c r="C40" s="70" t="s">
        <v>209</v>
      </c>
      <c r="D40" s="71" t="s">
        <v>4</v>
      </c>
      <c r="E40" s="71">
        <v>31064.0</v>
      </c>
      <c r="F40" s="71">
        <v>28.0</v>
      </c>
      <c r="G40" s="71">
        <f>MANPOWER!$E40/30*MANPOWER!$F40</f>
        <v>28993.06667</v>
      </c>
      <c r="H40" s="71">
        <v>31.0</v>
      </c>
      <c r="I40" s="71">
        <f>MANPOWER!$E40/31*MANPOWER!$H40</f>
        <v>31064</v>
      </c>
      <c r="J40" s="71">
        <f>MANPOWER!$E40-MANPOWER!$I40</f>
        <v>0</v>
      </c>
      <c r="K40" s="71"/>
      <c r="L40" s="71">
        <f>MANPOWER!$E$3:$E$56</f>
        <v>31064</v>
      </c>
      <c r="M40" s="71"/>
      <c r="N40" s="71">
        <f>MANPOWER!$E$3:$E$56</f>
        <v>31064</v>
      </c>
      <c r="O40" s="71"/>
      <c r="P40" s="71">
        <f>MANPOWER!$E$3:$E$56</f>
        <v>31064</v>
      </c>
      <c r="Q40" s="71"/>
      <c r="R40" s="71">
        <f>MANPOWER!$E$3:$E$56</f>
        <v>31064</v>
      </c>
      <c r="S40" s="71"/>
      <c r="T40" s="71">
        <f>MANPOWER!$E$3:$E$56</f>
        <v>31064</v>
      </c>
      <c r="U40" s="71"/>
      <c r="V40" s="71">
        <f>MANPOWER!$E$3:$E$56</f>
        <v>31064</v>
      </c>
      <c r="W40" s="71"/>
      <c r="X40" s="72">
        <f>MANPOWER!$E$3:$E$56</f>
        <v>31064</v>
      </c>
      <c r="Y40" s="72"/>
      <c r="Z40" s="72">
        <f>MANPOWER!$E$3:$E$56</f>
        <v>31064</v>
      </c>
      <c r="AA40" s="72"/>
      <c r="AB40" s="72">
        <f>MANPOWER!$E$3:$E$56</f>
        <v>31064</v>
      </c>
      <c r="AC40" s="72"/>
      <c r="AD40" s="72">
        <f>MANPOWER!$E$3:$E$56</f>
        <v>31064</v>
      </c>
    </row>
    <row r="41" ht="27.75" customHeight="1">
      <c r="A41" s="69">
        <v>15.0</v>
      </c>
      <c r="B41" s="69" t="s">
        <v>227</v>
      </c>
      <c r="C41" s="70" t="s">
        <v>209</v>
      </c>
      <c r="D41" s="71" t="s">
        <v>4</v>
      </c>
      <c r="E41" s="71">
        <v>31762.0</v>
      </c>
      <c r="F41" s="71">
        <v>25.0</v>
      </c>
      <c r="G41" s="71">
        <f>MANPOWER!$E41/30*MANPOWER!$F41</f>
        <v>26468.33333</v>
      </c>
      <c r="H41" s="71">
        <v>24.0</v>
      </c>
      <c r="I41" s="71">
        <f>MANPOWER!$E41/31*MANPOWER!$H41</f>
        <v>24589.93548</v>
      </c>
      <c r="J41" s="71">
        <f>MANPOWER!$E41-MANPOWER!$I41</f>
        <v>7172.064516</v>
      </c>
      <c r="K41" s="71"/>
      <c r="L41" s="71">
        <f>MANPOWER!$E$3:$E$56</f>
        <v>31762</v>
      </c>
      <c r="M41" s="71"/>
      <c r="N41" s="71">
        <f>MANPOWER!$E$3:$E$56</f>
        <v>31762</v>
      </c>
      <c r="O41" s="71"/>
      <c r="P41" s="71">
        <f>MANPOWER!$E$3:$E$56</f>
        <v>31762</v>
      </c>
      <c r="Q41" s="71"/>
      <c r="R41" s="71">
        <f>MANPOWER!$E$3:$E$56</f>
        <v>31762</v>
      </c>
      <c r="S41" s="71"/>
      <c r="T41" s="71">
        <f>MANPOWER!$E$3:$E$56</f>
        <v>31762</v>
      </c>
      <c r="U41" s="71"/>
      <c r="V41" s="71">
        <f>MANPOWER!$E$3:$E$56</f>
        <v>31762</v>
      </c>
      <c r="W41" s="71"/>
      <c r="X41" s="72">
        <f>MANPOWER!$E$3:$E$56</f>
        <v>31762</v>
      </c>
      <c r="Y41" s="72"/>
      <c r="Z41" s="72">
        <f>MANPOWER!$E$3:$E$56</f>
        <v>31762</v>
      </c>
      <c r="AA41" s="72"/>
      <c r="AB41" s="72">
        <f>MANPOWER!$E$3:$E$56</f>
        <v>31762</v>
      </c>
      <c r="AC41" s="72"/>
      <c r="AD41" s="72">
        <f>MANPOWER!$E$3:$E$56</f>
        <v>31762</v>
      </c>
    </row>
    <row r="42" ht="27.75" customHeight="1">
      <c r="A42" s="69">
        <v>27.0</v>
      </c>
      <c r="B42" s="69" t="s">
        <v>228</v>
      </c>
      <c r="C42" s="70" t="s">
        <v>204</v>
      </c>
      <c r="D42" s="71" t="s">
        <v>4</v>
      </c>
      <c r="E42" s="71">
        <v>31762.0</v>
      </c>
      <c r="F42" s="71">
        <v>30.0</v>
      </c>
      <c r="G42" s="71">
        <f>MANPOWER!$E42/30*MANPOWER!$F42</f>
        <v>31762</v>
      </c>
      <c r="H42" s="71">
        <v>31.0</v>
      </c>
      <c r="I42" s="71">
        <f>MANPOWER!$E42/31*MANPOWER!$H42</f>
        <v>31762</v>
      </c>
      <c r="J42" s="71">
        <f>MANPOWER!$E42-MANPOWER!$I42</f>
        <v>0</v>
      </c>
      <c r="K42" s="71"/>
      <c r="L42" s="71">
        <f>MANPOWER!$E$3:$E$56</f>
        <v>31762</v>
      </c>
      <c r="M42" s="71"/>
      <c r="N42" s="71">
        <f>MANPOWER!$E$3:$E$56</f>
        <v>31762</v>
      </c>
      <c r="O42" s="71"/>
      <c r="P42" s="71">
        <f>MANPOWER!$E$3:$E$56</f>
        <v>31762</v>
      </c>
      <c r="Q42" s="71"/>
      <c r="R42" s="71">
        <f>MANPOWER!$E$3:$E$56</f>
        <v>31762</v>
      </c>
      <c r="S42" s="71"/>
      <c r="T42" s="71">
        <f>MANPOWER!$E$3:$E$56</f>
        <v>31762</v>
      </c>
      <c r="U42" s="71"/>
      <c r="V42" s="71">
        <f>MANPOWER!$E$3:$E$56</f>
        <v>31762</v>
      </c>
      <c r="W42" s="71"/>
      <c r="X42" s="72">
        <f>MANPOWER!$E$3:$E$56</f>
        <v>31762</v>
      </c>
      <c r="Y42" s="72"/>
      <c r="Z42" s="72">
        <f>MANPOWER!$E$3:$E$56</f>
        <v>31762</v>
      </c>
      <c r="AA42" s="72"/>
      <c r="AB42" s="72">
        <f>MANPOWER!$E$3:$E$56</f>
        <v>31762</v>
      </c>
      <c r="AC42" s="72"/>
      <c r="AD42" s="72">
        <f>MANPOWER!$E$3:$E$56</f>
        <v>31762</v>
      </c>
    </row>
    <row r="43" ht="27.75" customHeight="1">
      <c r="A43" s="69">
        <v>28.0</v>
      </c>
      <c r="B43" s="69" t="s">
        <v>229</v>
      </c>
      <c r="C43" s="70" t="s">
        <v>204</v>
      </c>
      <c r="D43" s="71" t="s">
        <v>4</v>
      </c>
      <c r="E43" s="71">
        <v>31762.0</v>
      </c>
      <c r="F43" s="71">
        <v>27.0</v>
      </c>
      <c r="G43" s="71">
        <f>MANPOWER!$E43/30*MANPOWER!$F43</f>
        <v>28585.8</v>
      </c>
      <c r="H43" s="71">
        <v>30.0</v>
      </c>
      <c r="I43" s="71">
        <f>MANPOWER!$E43/31*MANPOWER!$H43</f>
        <v>30737.41935</v>
      </c>
      <c r="J43" s="71">
        <f>MANPOWER!$E43-MANPOWER!$I43</f>
        <v>1024.580645</v>
      </c>
      <c r="K43" s="71"/>
      <c r="L43" s="71">
        <f>MANPOWER!$E$3:$E$56</f>
        <v>31762</v>
      </c>
      <c r="M43" s="71"/>
      <c r="N43" s="71">
        <f>MANPOWER!$E$3:$E$56</f>
        <v>31762</v>
      </c>
      <c r="O43" s="71"/>
      <c r="P43" s="71">
        <f>MANPOWER!$E$3:$E$56</f>
        <v>31762</v>
      </c>
      <c r="Q43" s="71"/>
      <c r="R43" s="71">
        <f>MANPOWER!$E$3:$E$56</f>
        <v>31762</v>
      </c>
      <c r="S43" s="71"/>
      <c r="T43" s="71">
        <f>MANPOWER!$E$3:$E$56</f>
        <v>31762</v>
      </c>
      <c r="U43" s="71"/>
      <c r="V43" s="71">
        <f>MANPOWER!$E$3:$E$56</f>
        <v>31762</v>
      </c>
      <c r="W43" s="71"/>
      <c r="X43" s="72">
        <f>MANPOWER!$E$3:$E$56</f>
        <v>31762</v>
      </c>
      <c r="Y43" s="72"/>
      <c r="Z43" s="72">
        <f>MANPOWER!$E$3:$E$56</f>
        <v>31762</v>
      </c>
      <c r="AA43" s="72"/>
      <c r="AB43" s="72">
        <f>MANPOWER!$E$3:$E$56</f>
        <v>31762</v>
      </c>
      <c r="AC43" s="72"/>
      <c r="AD43" s="72">
        <f>MANPOWER!$E$3:$E$56</f>
        <v>31762</v>
      </c>
    </row>
    <row r="44" ht="27.75" customHeight="1">
      <c r="A44" s="69">
        <v>30.0</v>
      </c>
      <c r="B44" s="69" t="s">
        <v>230</v>
      </c>
      <c r="C44" s="70" t="s">
        <v>204</v>
      </c>
      <c r="D44" s="71" t="s">
        <v>4</v>
      </c>
      <c r="E44" s="71">
        <v>31762.0</v>
      </c>
      <c r="F44" s="71">
        <v>29.0</v>
      </c>
      <c r="G44" s="71">
        <f>MANPOWER!$E44/30*MANPOWER!$F44</f>
        <v>30703.26667</v>
      </c>
      <c r="H44" s="71">
        <v>31.0</v>
      </c>
      <c r="I44" s="71">
        <f>MANPOWER!$E44/31*MANPOWER!$H44</f>
        <v>31762</v>
      </c>
      <c r="J44" s="71">
        <f>MANPOWER!$E44-MANPOWER!$I44</f>
        <v>0</v>
      </c>
      <c r="K44" s="71"/>
      <c r="L44" s="71">
        <f>MANPOWER!$E$3:$E$56</f>
        <v>31762</v>
      </c>
      <c r="M44" s="71"/>
      <c r="N44" s="71">
        <f>MANPOWER!$E$3:$E$56</f>
        <v>31762</v>
      </c>
      <c r="O44" s="71"/>
      <c r="P44" s="71">
        <f>MANPOWER!$E$3:$E$56</f>
        <v>31762</v>
      </c>
      <c r="Q44" s="71"/>
      <c r="R44" s="71">
        <f>MANPOWER!$E$3:$E$56</f>
        <v>31762</v>
      </c>
      <c r="S44" s="71"/>
      <c r="T44" s="71">
        <f>MANPOWER!$E$3:$E$56</f>
        <v>31762</v>
      </c>
      <c r="U44" s="71"/>
      <c r="V44" s="71">
        <f>MANPOWER!$E$3:$E$56</f>
        <v>31762</v>
      </c>
      <c r="W44" s="71"/>
      <c r="X44" s="72">
        <f>MANPOWER!$E$3:$E$56</f>
        <v>31762</v>
      </c>
      <c r="Y44" s="72"/>
      <c r="Z44" s="72">
        <f>MANPOWER!$E$3:$E$56</f>
        <v>31762</v>
      </c>
      <c r="AA44" s="72"/>
      <c r="AB44" s="72">
        <f>MANPOWER!$E$3:$E$56</f>
        <v>31762</v>
      </c>
      <c r="AC44" s="72"/>
      <c r="AD44" s="72">
        <f>MANPOWER!$E$3:$E$56</f>
        <v>31762</v>
      </c>
    </row>
    <row r="45" ht="27.75" customHeight="1">
      <c r="A45" s="69">
        <v>31.0</v>
      </c>
      <c r="B45" s="69" t="s">
        <v>231</v>
      </c>
      <c r="C45" s="70" t="s">
        <v>204</v>
      </c>
      <c r="D45" s="71" t="s">
        <v>4</v>
      </c>
      <c r="E45" s="71">
        <v>31762.0</v>
      </c>
      <c r="F45" s="71">
        <v>30.0</v>
      </c>
      <c r="G45" s="71">
        <f>MANPOWER!$E45/30*MANPOWER!$F45</f>
        <v>31762</v>
      </c>
      <c r="H45" s="71">
        <v>29.5</v>
      </c>
      <c r="I45" s="71">
        <f>MANPOWER!$E45/31*MANPOWER!$H45</f>
        <v>30225.12903</v>
      </c>
      <c r="J45" s="71">
        <f>MANPOWER!$E45-MANPOWER!$I45</f>
        <v>1536.870968</v>
      </c>
      <c r="K45" s="71"/>
      <c r="L45" s="71">
        <f>MANPOWER!$E$3:$E$56</f>
        <v>31762</v>
      </c>
      <c r="M45" s="71"/>
      <c r="N45" s="71">
        <f>MANPOWER!$E$3:$E$56</f>
        <v>31762</v>
      </c>
      <c r="O45" s="71"/>
      <c r="P45" s="71">
        <f>MANPOWER!$E$3:$E$56</f>
        <v>31762</v>
      </c>
      <c r="Q45" s="71"/>
      <c r="R45" s="71">
        <f>MANPOWER!$E$3:$E$56</f>
        <v>31762</v>
      </c>
      <c r="S45" s="71"/>
      <c r="T45" s="71">
        <f>MANPOWER!$E$3:$E$56</f>
        <v>31762</v>
      </c>
      <c r="U45" s="71"/>
      <c r="V45" s="71">
        <f>MANPOWER!$E$3:$E$56</f>
        <v>31762</v>
      </c>
      <c r="W45" s="71"/>
      <c r="X45" s="72">
        <f>MANPOWER!$E$3:$E$56</f>
        <v>31762</v>
      </c>
      <c r="Y45" s="72"/>
      <c r="Z45" s="72">
        <f>MANPOWER!$E$3:$E$56</f>
        <v>31762</v>
      </c>
      <c r="AA45" s="72"/>
      <c r="AB45" s="72">
        <f>MANPOWER!$E$3:$E$56</f>
        <v>31762</v>
      </c>
      <c r="AC45" s="72"/>
      <c r="AD45" s="72">
        <f>MANPOWER!$E$3:$E$56</f>
        <v>31762</v>
      </c>
    </row>
    <row r="46" ht="27.75" customHeight="1">
      <c r="A46" s="69">
        <v>29.0</v>
      </c>
      <c r="B46" s="69" t="s">
        <v>232</v>
      </c>
      <c r="C46" s="70" t="s">
        <v>204</v>
      </c>
      <c r="D46" s="71" t="s">
        <v>162</v>
      </c>
      <c r="E46" s="71">
        <v>31974.0</v>
      </c>
      <c r="F46" s="71">
        <v>30.0</v>
      </c>
      <c r="G46" s="71">
        <f>MANPOWER!$E46/30*MANPOWER!$F46</f>
        <v>31974</v>
      </c>
      <c r="H46" s="71">
        <v>31.0</v>
      </c>
      <c r="I46" s="71">
        <f>MANPOWER!$E46/31*MANPOWER!$H46</f>
        <v>31974</v>
      </c>
      <c r="J46" s="71">
        <f>MANPOWER!$E46-MANPOWER!$I46</f>
        <v>0</v>
      </c>
      <c r="K46" s="71"/>
      <c r="L46" s="71">
        <f>MANPOWER!$E$3:$E$56</f>
        <v>31974</v>
      </c>
      <c r="M46" s="71"/>
      <c r="N46" s="71">
        <f>MANPOWER!$E$3:$E$56</f>
        <v>31974</v>
      </c>
      <c r="O46" s="71"/>
      <c r="P46" s="71">
        <f>MANPOWER!$E$3:$E$56</f>
        <v>31974</v>
      </c>
      <c r="Q46" s="71"/>
      <c r="R46" s="71">
        <f>MANPOWER!$E$3:$E$56</f>
        <v>31974</v>
      </c>
      <c r="S46" s="71"/>
      <c r="T46" s="71">
        <f>MANPOWER!$E$3:$E$56</f>
        <v>31974</v>
      </c>
      <c r="U46" s="71"/>
      <c r="V46" s="71">
        <f>MANPOWER!$E$3:$E$56</f>
        <v>31974</v>
      </c>
      <c r="W46" s="71"/>
      <c r="X46" s="72">
        <f>MANPOWER!$E$3:$E$56</f>
        <v>31974</v>
      </c>
      <c r="Y46" s="72"/>
      <c r="Z46" s="72">
        <f>MANPOWER!$E$3:$E$56</f>
        <v>31974</v>
      </c>
      <c r="AA46" s="72"/>
      <c r="AB46" s="72">
        <f>MANPOWER!$E$3:$E$56</f>
        <v>31974</v>
      </c>
      <c r="AC46" s="72"/>
      <c r="AD46" s="72">
        <f>MANPOWER!$E$3:$E$56</f>
        <v>31974</v>
      </c>
    </row>
    <row r="47" ht="27.75" customHeight="1">
      <c r="A47" s="69">
        <v>16.0</v>
      </c>
      <c r="B47" s="69" t="s">
        <v>233</v>
      </c>
      <c r="C47" s="70" t="s">
        <v>209</v>
      </c>
      <c r="D47" s="71" t="s">
        <v>162</v>
      </c>
      <c r="E47" s="71">
        <v>32035.0</v>
      </c>
      <c r="F47" s="71">
        <v>28.0</v>
      </c>
      <c r="G47" s="71">
        <f>MANPOWER!$E47/30*MANPOWER!$F47</f>
        <v>29899.33333</v>
      </c>
      <c r="H47" s="71">
        <v>30.5</v>
      </c>
      <c r="I47" s="71">
        <f>MANPOWER!$E47/31*MANPOWER!$H47</f>
        <v>31518.30645</v>
      </c>
      <c r="J47" s="71">
        <f>MANPOWER!$E47-MANPOWER!$I47</f>
        <v>516.6935484</v>
      </c>
      <c r="K47" s="71"/>
      <c r="L47" s="71">
        <f>MANPOWER!$E$3:$E$56</f>
        <v>32035</v>
      </c>
      <c r="M47" s="71"/>
      <c r="N47" s="71">
        <f>MANPOWER!$E$3:$E$56</f>
        <v>32035</v>
      </c>
      <c r="O47" s="71"/>
      <c r="P47" s="71">
        <f>MANPOWER!$E$3:$E$56</f>
        <v>32035</v>
      </c>
      <c r="Q47" s="71"/>
      <c r="R47" s="71">
        <f>MANPOWER!$E$3:$E$56</f>
        <v>32035</v>
      </c>
      <c r="S47" s="71"/>
      <c r="T47" s="71">
        <f>MANPOWER!$E$3:$E$56</f>
        <v>32035</v>
      </c>
      <c r="U47" s="71"/>
      <c r="V47" s="71">
        <f>MANPOWER!$E$3:$E$56</f>
        <v>32035</v>
      </c>
      <c r="W47" s="71"/>
      <c r="X47" s="72">
        <f>MANPOWER!$E$3:$E$56</f>
        <v>32035</v>
      </c>
      <c r="Y47" s="72"/>
      <c r="Z47" s="72">
        <f>MANPOWER!$E$3:$E$56</f>
        <v>32035</v>
      </c>
      <c r="AA47" s="72"/>
      <c r="AB47" s="72">
        <f>MANPOWER!$E$3:$E$56</f>
        <v>32035</v>
      </c>
      <c r="AC47" s="72"/>
      <c r="AD47" s="72">
        <f>MANPOWER!$E$3:$E$56</f>
        <v>32035</v>
      </c>
    </row>
    <row r="48" ht="27.75" customHeight="1">
      <c r="A48" s="69">
        <v>17.0</v>
      </c>
      <c r="B48" s="69" t="s">
        <v>234</v>
      </c>
      <c r="C48" s="70" t="s">
        <v>209</v>
      </c>
      <c r="D48" s="71" t="s">
        <v>4</v>
      </c>
      <c r="E48" s="71">
        <v>32035.0</v>
      </c>
      <c r="F48" s="71">
        <v>30.0</v>
      </c>
      <c r="G48" s="71">
        <f>MANPOWER!$E48/30*MANPOWER!$F48</f>
        <v>32035</v>
      </c>
      <c r="H48" s="71">
        <v>30.5</v>
      </c>
      <c r="I48" s="71">
        <f>MANPOWER!$E48/31*MANPOWER!$H48</f>
        <v>31518.30645</v>
      </c>
      <c r="J48" s="71">
        <f>MANPOWER!$E48-MANPOWER!$I48</f>
        <v>516.6935484</v>
      </c>
      <c r="K48" s="71"/>
      <c r="L48" s="71">
        <f>MANPOWER!$E$3:$E$56</f>
        <v>32035</v>
      </c>
      <c r="M48" s="71"/>
      <c r="N48" s="71">
        <f>MANPOWER!$E$3:$E$56</f>
        <v>32035</v>
      </c>
      <c r="O48" s="71"/>
      <c r="P48" s="71">
        <f>MANPOWER!$E$3:$E$56</f>
        <v>32035</v>
      </c>
      <c r="Q48" s="71"/>
      <c r="R48" s="71">
        <f>MANPOWER!$E$3:$E$56</f>
        <v>32035</v>
      </c>
      <c r="S48" s="71"/>
      <c r="T48" s="71">
        <f>MANPOWER!$E$3:$E$56</f>
        <v>32035</v>
      </c>
      <c r="U48" s="71"/>
      <c r="V48" s="71">
        <f>MANPOWER!$E$3:$E$56</f>
        <v>32035</v>
      </c>
      <c r="W48" s="71"/>
      <c r="X48" s="72">
        <f>MANPOWER!$E$3:$E$56</f>
        <v>32035</v>
      </c>
      <c r="Y48" s="72"/>
      <c r="Z48" s="72">
        <f>MANPOWER!$E$3:$E$56</f>
        <v>32035</v>
      </c>
      <c r="AA48" s="72"/>
      <c r="AB48" s="72">
        <f>MANPOWER!$E$3:$E$56</f>
        <v>32035</v>
      </c>
      <c r="AC48" s="72"/>
      <c r="AD48" s="72">
        <f>MANPOWER!$E$3:$E$56</f>
        <v>32035</v>
      </c>
    </row>
    <row r="49" ht="27.75" customHeight="1">
      <c r="A49" s="69">
        <v>18.0</v>
      </c>
      <c r="B49" s="69" t="s">
        <v>235</v>
      </c>
      <c r="C49" s="70" t="s">
        <v>209</v>
      </c>
      <c r="D49" s="69" t="s">
        <v>162</v>
      </c>
      <c r="E49" s="71">
        <v>32035.0</v>
      </c>
      <c r="F49" s="71">
        <v>30.0</v>
      </c>
      <c r="G49" s="71">
        <f>MANPOWER!$E49/30*MANPOWER!$F49</f>
        <v>32035</v>
      </c>
      <c r="H49" s="71">
        <v>31.0</v>
      </c>
      <c r="I49" s="71">
        <f>MANPOWER!$E49/31*MANPOWER!$H49</f>
        <v>32035</v>
      </c>
      <c r="J49" s="71">
        <f>MANPOWER!$E49-MANPOWER!$I49</f>
        <v>0</v>
      </c>
      <c r="K49" s="71"/>
      <c r="L49" s="71">
        <f>MANPOWER!$E$3:$E$56</f>
        <v>32035</v>
      </c>
      <c r="M49" s="71"/>
      <c r="N49" s="71">
        <f>MANPOWER!$E$3:$E$56</f>
        <v>32035</v>
      </c>
      <c r="O49" s="71"/>
      <c r="P49" s="71">
        <f>MANPOWER!$E$3:$E$56</f>
        <v>32035</v>
      </c>
      <c r="Q49" s="71"/>
      <c r="R49" s="71">
        <f>MANPOWER!$E$3:$E$56</f>
        <v>32035</v>
      </c>
      <c r="S49" s="71"/>
      <c r="T49" s="71">
        <f>MANPOWER!$E$3:$E$56</f>
        <v>32035</v>
      </c>
      <c r="U49" s="71"/>
      <c r="V49" s="71">
        <f>MANPOWER!$E$3:$E$56</f>
        <v>32035</v>
      </c>
      <c r="W49" s="71"/>
      <c r="X49" s="72">
        <f>MANPOWER!$E$3:$E$56</f>
        <v>32035</v>
      </c>
      <c r="Y49" s="72"/>
      <c r="Z49" s="72">
        <f>MANPOWER!$E$3:$E$56</f>
        <v>32035</v>
      </c>
      <c r="AA49" s="72"/>
      <c r="AB49" s="72">
        <f>MANPOWER!$E$3:$E$56</f>
        <v>32035</v>
      </c>
      <c r="AC49" s="72"/>
      <c r="AD49" s="72">
        <f>MANPOWER!$E$3:$E$56</f>
        <v>32035</v>
      </c>
    </row>
    <row r="50" ht="27.75" customHeight="1">
      <c r="A50" s="69">
        <v>19.0</v>
      </c>
      <c r="B50" s="69" t="s">
        <v>236</v>
      </c>
      <c r="C50" s="70" t="s">
        <v>209</v>
      </c>
      <c r="D50" s="71" t="s">
        <v>162</v>
      </c>
      <c r="E50" s="71">
        <v>32035.0</v>
      </c>
      <c r="F50" s="71">
        <v>27.5</v>
      </c>
      <c r="G50" s="71">
        <f>MANPOWER!$E50/30*MANPOWER!$F50</f>
        <v>29365.41667</v>
      </c>
      <c r="H50" s="71">
        <v>31.0</v>
      </c>
      <c r="I50" s="71">
        <f>MANPOWER!$E50/31*MANPOWER!$H50</f>
        <v>32035</v>
      </c>
      <c r="J50" s="71">
        <f>MANPOWER!$E50-MANPOWER!$I50</f>
        <v>0</v>
      </c>
      <c r="K50" s="71"/>
      <c r="L50" s="71">
        <f>MANPOWER!$E$3:$E$56</f>
        <v>32035</v>
      </c>
      <c r="M50" s="71"/>
      <c r="N50" s="71">
        <f>MANPOWER!$E$3:$E$56</f>
        <v>32035</v>
      </c>
      <c r="O50" s="71"/>
      <c r="P50" s="71">
        <f>MANPOWER!$E$3:$E$56</f>
        <v>32035</v>
      </c>
      <c r="Q50" s="71"/>
      <c r="R50" s="71">
        <f>MANPOWER!$E$3:$E$56</f>
        <v>32035</v>
      </c>
      <c r="S50" s="71"/>
      <c r="T50" s="71">
        <f>MANPOWER!$E$3:$E$56</f>
        <v>32035</v>
      </c>
      <c r="U50" s="71"/>
      <c r="V50" s="71">
        <f>MANPOWER!$E$3:$E$56</f>
        <v>32035</v>
      </c>
      <c r="W50" s="71"/>
      <c r="X50" s="72">
        <f>MANPOWER!$E$3:$E$56</f>
        <v>32035</v>
      </c>
      <c r="Y50" s="72"/>
      <c r="Z50" s="72">
        <f>MANPOWER!$E$3:$E$56</f>
        <v>32035</v>
      </c>
      <c r="AA50" s="72"/>
      <c r="AB50" s="72">
        <f>MANPOWER!$E$3:$E$56</f>
        <v>32035</v>
      </c>
      <c r="AC50" s="72"/>
      <c r="AD50" s="72">
        <f>MANPOWER!$E$3:$E$56</f>
        <v>32035</v>
      </c>
    </row>
    <row r="51" ht="27.75" customHeight="1">
      <c r="A51" s="69">
        <v>25.0</v>
      </c>
      <c r="B51" s="69" t="s">
        <v>237</v>
      </c>
      <c r="C51" s="70" t="s">
        <v>204</v>
      </c>
      <c r="D51" s="71" t="s">
        <v>162</v>
      </c>
      <c r="E51" s="71">
        <v>32035.0</v>
      </c>
      <c r="F51" s="71">
        <v>30.0</v>
      </c>
      <c r="G51" s="71">
        <f>MANPOWER!$E51/30*MANPOWER!$F51</f>
        <v>32035</v>
      </c>
      <c r="H51" s="71">
        <v>31.0</v>
      </c>
      <c r="I51" s="71">
        <f>MANPOWER!$E51/31*MANPOWER!$H51</f>
        <v>32035</v>
      </c>
      <c r="J51" s="71">
        <f>MANPOWER!$E51-MANPOWER!$I51</f>
        <v>0</v>
      </c>
      <c r="K51" s="71"/>
      <c r="L51" s="71">
        <f>MANPOWER!$E$3:$E$56</f>
        <v>32035</v>
      </c>
      <c r="M51" s="71"/>
      <c r="N51" s="71">
        <f>MANPOWER!$E$3:$E$56</f>
        <v>32035</v>
      </c>
      <c r="O51" s="71"/>
      <c r="P51" s="71">
        <f>MANPOWER!$E$3:$E$56</f>
        <v>32035</v>
      </c>
      <c r="Q51" s="71"/>
      <c r="R51" s="71">
        <f>MANPOWER!$E$3:$E$56</f>
        <v>32035</v>
      </c>
      <c r="S51" s="71"/>
      <c r="T51" s="71">
        <f>MANPOWER!$E$3:$E$56</f>
        <v>32035</v>
      </c>
      <c r="U51" s="71"/>
      <c r="V51" s="71">
        <f>MANPOWER!$E$3:$E$56</f>
        <v>32035</v>
      </c>
      <c r="W51" s="71"/>
      <c r="X51" s="72">
        <f>MANPOWER!$E$3:$E$56</f>
        <v>32035</v>
      </c>
      <c r="Y51" s="72"/>
      <c r="Z51" s="72">
        <f>MANPOWER!$E$3:$E$56</f>
        <v>32035</v>
      </c>
      <c r="AA51" s="72"/>
      <c r="AB51" s="72">
        <f>MANPOWER!$E$3:$E$56</f>
        <v>32035</v>
      </c>
      <c r="AC51" s="72"/>
      <c r="AD51" s="72">
        <f>MANPOWER!$E$3:$E$56</f>
        <v>32035</v>
      </c>
    </row>
    <row r="52" ht="27.75" customHeight="1">
      <c r="A52" s="69">
        <v>26.0</v>
      </c>
      <c r="B52" s="69" t="s">
        <v>238</v>
      </c>
      <c r="C52" s="70" t="s">
        <v>204</v>
      </c>
      <c r="D52" s="71" t="s">
        <v>162</v>
      </c>
      <c r="E52" s="71">
        <v>32035.0</v>
      </c>
      <c r="F52" s="71">
        <v>29.0</v>
      </c>
      <c r="G52" s="71">
        <f>MANPOWER!$E52/30*MANPOWER!$F52</f>
        <v>30967.16667</v>
      </c>
      <c r="H52" s="71">
        <v>31.0</v>
      </c>
      <c r="I52" s="71">
        <f>MANPOWER!$E52/31*MANPOWER!$H52</f>
        <v>32035</v>
      </c>
      <c r="J52" s="71">
        <f>MANPOWER!$E52-MANPOWER!$I52</f>
        <v>0</v>
      </c>
      <c r="K52" s="71"/>
      <c r="L52" s="71">
        <f>MANPOWER!$E$3:$E$56</f>
        <v>32035</v>
      </c>
      <c r="M52" s="71"/>
      <c r="N52" s="71">
        <f>MANPOWER!$E$3:$E$56</f>
        <v>32035</v>
      </c>
      <c r="O52" s="71"/>
      <c r="P52" s="71">
        <f>MANPOWER!$E$3:$E$56</f>
        <v>32035</v>
      </c>
      <c r="Q52" s="71"/>
      <c r="R52" s="71">
        <f>MANPOWER!$E$3:$E$56</f>
        <v>32035</v>
      </c>
      <c r="S52" s="71"/>
      <c r="T52" s="71">
        <f>MANPOWER!$E$3:$E$56</f>
        <v>32035</v>
      </c>
      <c r="U52" s="71"/>
      <c r="V52" s="71">
        <f>MANPOWER!$E$3:$E$56</f>
        <v>32035</v>
      </c>
      <c r="W52" s="71"/>
      <c r="X52" s="72">
        <f>MANPOWER!$E$3:$E$56</f>
        <v>32035</v>
      </c>
      <c r="Y52" s="72"/>
      <c r="Z52" s="72">
        <f>MANPOWER!$E$3:$E$56</f>
        <v>32035</v>
      </c>
      <c r="AA52" s="72"/>
      <c r="AB52" s="72">
        <f>MANPOWER!$E$3:$E$56</f>
        <v>32035</v>
      </c>
      <c r="AC52" s="72"/>
      <c r="AD52" s="72">
        <f>MANPOWER!$E$3:$E$56</f>
        <v>32035</v>
      </c>
    </row>
    <row r="53" ht="27.75" customHeight="1">
      <c r="A53" s="69">
        <v>32.0</v>
      </c>
      <c r="B53" s="69" t="s">
        <v>239</v>
      </c>
      <c r="C53" s="70" t="s">
        <v>204</v>
      </c>
      <c r="D53" s="71" t="s">
        <v>4</v>
      </c>
      <c r="E53" s="71">
        <v>32035.0</v>
      </c>
      <c r="F53" s="71">
        <v>30.0</v>
      </c>
      <c r="G53" s="71">
        <f>MANPOWER!$E53/30*MANPOWER!$F53</f>
        <v>32035</v>
      </c>
      <c r="H53" s="71">
        <v>31.0</v>
      </c>
      <c r="I53" s="71">
        <f>MANPOWER!$E53/31*MANPOWER!$H53</f>
        <v>32035</v>
      </c>
      <c r="J53" s="71">
        <f>MANPOWER!$E53-MANPOWER!$I53</f>
        <v>0</v>
      </c>
      <c r="K53" s="71"/>
      <c r="L53" s="71">
        <f>MANPOWER!$E$3:$E$56</f>
        <v>32035</v>
      </c>
      <c r="M53" s="71"/>
      <c r="N53" s="71">
        <f>MANPOWER!$E$3:$E$56</f>
        <v>32035</v>
      </c>
      <c r="O53" s="71"/>
      <c r="P53" s="71">
        <f>MANPOWER!$E$3:$E$56</f>
        <v>32035</v>
      </c>
      <c r="Q53" s="71"/>
      <c r="R53" s="71">
        <f>MANPOWER!$E$3:$E$56</f>
        <v>32035</v>
      </c>
      <c r="S53" s="71"/>
      <c r="T53" s="71">
        <f>MANPOWER!$E$3:$E$56</f>
        <v>32035</v>
      </c>
      <c r="U53" s="71"/>
      <c r="V53" s="71">
        <f>MANPOWER!$E$3:$E$56</f>
        <v>32035</v>
      </c>
      <c r="W53" s="71"/>
      <c r="X53" s="72">
        <f>MANPOWER!$E$3:$E$56</f>
        <v>32035</v>
      </c>
      <c r="Y53" s="72"/>
      <c r="Z53" s="72">
        <f>MANPOWER!$E$3:$E$56</f>
        <v>32035</v>
      </c>
      <c r="AA53" s="72"/>
      <c r="AB53" s="72">
        <f>MANPOWER!$E$3:$E$56</f>
        <v>32035</v>
      </c>
      <c r="AC53" s="72"/>
      <c r="AD53" s="72">
        <f>MANPOWER!$E$3:$E$56</f>
        <v>32035</v>
      </c>
    </row>
    <row r="54" ht="27.75" customHeight="1">
      <c r="A54" s="69">
        <v>33.0</v>
      </c>
      <c r="B54" s="69" t="s">
        <v>240</v>
      </c>
      <c r="C54" s="70" t="s">
        <v>204</v>
      </c>
      <c r="D54" s="69" t="s">
        <v>4</v>
      </c>
      <c r="E54" s="71">
        <v>32035.0</v>
      </c>
      <c r="F54" s="71">
        <v>29.5</v>
      </c>
      <c r="G54" s="71">
        <f>MANPOWER!$E54/30*MANPOWER!$F54</f>
        <v>31501.08333</v>
      </c>
      <c r="H54" s="71">
        <v>31.0</v>
      </c>
      <c r="I54" s="71">
        <f>MANPOWER!$E54/31*MANPOWER!$H54</f>
        <v>32035</v>
      </c>
      <c r="J54" s="71">
        <f>MANPOWER!$E54-MANPOWER!$I54</f>
        <v>0</v>
      </c>
      <c r="K54" s="71"/>
      <c r="L54" s="71">
        <f>MANPOWER!$E$3:$E$56</f>
        <v>32035</v>
      </c>
      <c r="M54" s="71"/>
      <c r="N54" s="71">
        <f>MANPOWER!$E$3:$E$56</f>
        <v>32035</v>
      </c>
      <c r="O54" s="71"/>
      <c r="P54" s="71">
        <f>MANPOWER!$E$3:$E$56</f>
        <v>32035</v>
      </c>
      <c r="Q54" s="71"/>
      <c r="R54" s="71">
        <f>MANPOWER!$E$3:$E$56</f>
        <v>32035</v>
      </c>
      <c r="S54" s="71"/>
      <c r="T54" s="71">
        <f>MANPOWER!$E$3:$E$56</f>
        <v>32035</v>
      </c>
      <c r="U54" s="71"/>
      <c r="V54" s="71">
        <f>MANPOWER!$E$3:$E$56</f>
        <v>32035</v>
      </c>
      <c r="W54" s="71"/>
      <c r="X54" s="72">
        <f>MANPOWER!$E$3:$E$56</f>
        <v>32035</v>
      </c>
      <c r="Y54" s="72"/>
      <c r="Z54" s="72">
        <f>MANPOWER!$E$3:$E$56</f>
        <v>32035</v>
      </c>
      <c r="AA54" s="72"/>
      <c r="AB54" s="72">
        <f>MANPOWER!$E$3:$E$56</f>
        <v>32035</v>
      </c>
      <c r="AC54" s="72"/>
      <c r="AD54" s="72">
        <f>MANPOWER!$E$3:$E$56</f>
        <v>32035</v>
      </c>
    </row>
    <row r="55" ht="27.75" customHeight="1">
      <c r="A55" s="69">
        <v>52.0</v>
      </c>
      <c r="B55" s="69" t="s">
        <v>241</v>
      </c>
      <c r="C55" s="70" t="s">
        <v>213</v>
      </c>
      <c r="D55" s="71" t="s">
        <v>4</v>
      </c>
      <c r="E55" s="71">
        <v>32035.0</v>
      </c>
      <c r="F55" s="71">
        <v>29.5</v>
      </c>
      <c r="G55" s="71">
        <f>MANPOWER!$E55/30*MANPOWER!$F55</f>
        <v>31501.08333</v>
      </c>
      <c r="H55" s="71">
        <v>2.0</v>
      </c>
      <c r="I55" s="71">
        <f>MANPOWER!$E55/31*MANPOWER!$H55</f>
        <v>2066.774194</v>
      </c>
      <c r="J55" s="71">
        <f>MANPOWER!$E55-MANPOWER!$I55</f>
        <v>29968.22581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2"/>
      <c r="Y55" s="72"/>
      <c r="Z55" s="72"/>
      <c r="AA55" s="72"/>
      <c r="AB55" s="72"/>
      <c r="AC55" s="72"/>
      <c r="AD55" s="72"/>
    </row>
    <row r="56" ht="27.75" customHeight="1">
      <c r="A56" s="69">
        <v>53.0</v>
      </c>
      <c r="B56" s="69" t="s">
        <v>242</v>
      </c>
      <c r="C56" s="70" t="s">
        <v>213</v>
      </c>
      <c r="D56" s="71"/>
      <c r="E56" s="71">
        <v>32035.0</v>
      </c>
      <c r="F56" s="71">
        <v>29.5</v>
      </c>
      <c r="G56" s="71">
        <f>MANPOWER!$E56/30*MANPOWER!$F56</f>
        <v>31501.08333</v>
      </c>
      <c r="H56" s="71">
        <v>30.0</v>
      </c>
      <c r="I56" s="71">
        <f>MANPOWER!$E56/31*MANPOWER!$H56</f>
        <v>31001.6129</v>
      </c>
      <c r="J56" s="71">
        <f>MANPOWER!$E56-MANPOWER!$I56</f>
        <v>1033.387097</v>
      </c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2"/>
      <c r="Y56" s="72"/>
      <c r="Z56" s="72"/>
      <c r="AA56" s="72"/>
      <c r="AB56" s="72"/>
      <c r="AC56" s="72"/>
      <c r="AD56" s="72"/>
    </row>
    <row r="57" ht="27.75" customHeight="1">
      <c r="A57" s="75"/>
      <c r="B57" s="76"/>
      <c r="C57" s="76"/>
      <c r="D57" s="75"/>
      <c r="E57" s="75"/>
      <c r="F57" s="75"/>
      <c r="G57" s="75">
        <f>SUM(G3:G56)</f>
        <v>1166241.567</v>
      </c>
      <c r="H57" s="75"/>
      <c r="I57" s="75">
        <f>SUM(I3:I56)</f>
        <v>1220354.919</v>
      </c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7"/>
      <c r="Y57" s="77"/>
      <c r="Z57" s="77"/>
      <c r="AA57" s="77"/>
      <c r="AB57" s="77"/>
      <c r="AC57" s="77"/>
      <c r="AD57" s="77"/>
    </row>
    <row r="58" ht="27.75" customHeight="1">
      <c r="A58" s="78"/>
      <c r="B58" s="79"/>
      <c r="C58" s="79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62"/>
      <c r="Y58" s="62"/>
      <c r="Z58" s="62"/>
      <c r="AA58" s="62"/>
      <c r="AB58" s="62"/>
      <c r="AC58" s="62"/>
      <c r="AD58" s="62"/>
    </row>
    <row r="59" ht="27.75" customHeight="1">
      <c r="A59" s="78"/>
      <c r="B59" s="79"/>
      <c r="C59" s="79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62"/>
      <c r="Y59" s="62"/>
      <c r="Z59" s="62"/>
      <c r="AA59" s="62"/>
      <c r="AB59" s="62"/>
      <c r="AC59" s="62"/>
      <c r="AD59" s="62"/>
    </row>
    <row r="60" ht="27.75" customHeight="1">
      <c r="A60" s="78"/>
      <c r="B60" s="79"/>
      <c r="C60" s="79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62"/>
      <c r="Y60" s="62"/>
      <c r="Z60" s="62"/>
      <c r="AA60" s="62"/>
      <c r="AB60" s="62"/>
      <c r="AC60" s="62"/>
      <c r="AD60" s="62"/>
    </row>
    <row r="61" ht="27.75" customHeight="1">
      <c r="A61" s="78"/>
      <c r="B61" s="79"/>
      <c r="C61" s="79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62"/>
      <c r="Y61" s="62"/>
      <c r="Z61" s="62"/>
      <c r="AA61" s="62"/>
      <c r="AB61" s="62"/>
      <c r="AC61" s="62"/>
      <c r="AD61" s="62"/>
    </row>
    <row r="62" ht="27.75" customHeight="1">
      <c r="A62" s="78"/>
      <c r="B62" s="79"/>
      <c r="C62" s="79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62"/>
      <c r="Y62" s="62"/>
      <c r="Z62" s="62"/>
      <c r="AA62" s="62"/>
      <c r="AB62" s="62"/>
      <c r="AC62" s="62"/>
      <c r="AD62" s="62"/>
    </row>
    <row r="63" ht="27.75" customHeight="1">
      <c r="A63" s="78"/>
      <c r="B63" s="79"/>
      <c r="C63" s="79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62"/>
      <c r="Y63" s="62"/>
      <c r="Z63" s="62"/>
      <c r="AA63" s="62"/>
      <c r="AB63" s="62"/>
      <c r="AC63" s="62"/>
      <c r="AD63" s="62"/>
    </row>
    <row r="64" ht="27.75" customHeight="1">
      <c r="A64" s="78"/>
      <c r="B64" s="79"/>
      <c r="C64" s="79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62"/>
      <c r="Y64" s="62"/>
      <c r="Z64" s="62"/>
      <c r="AA64" s="62"/>
      <c r="AB64" s="62"/>
      <c r="AC64" s="62"/>
      <c r="AD64" s="62"/>
    </row>
    <row r="65" ht="27.75" customHeight="1">
      <c r="A65" s="78"/>
      <c r="B65" s="79"/>
      <c r="C65" s="79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62"/>
      <c r="Y65" s="62"/>
      <c r="Z65" s="62"/>
      <c r="AA65" s="62"/>
      <c r="AB65" s="62"/>
      <c r="AC65" s="62"/>
      <c r="AD65" s="62"/>
    </row>
    <row r="66" ht="27.75" customHeight="1">
      <c r="A66" s="78"/>
      <c r="B66" s="79"/>
      <c r="C66" s="79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62"/>
      <c r="Y66" s="62"/>
      <c r="Z66" s="62"/>
      <c r="AA66" s="62"/>
      <c r="AB66" s="62"/>
      <c r="AC66" s="62"/>
      <c r="AD66" s="62"/>
    </row>
    <row r="67" ht="27.75" customHeight="1">
      <c r="A67" s="78"/>
      <c r="B67" s="79"/>
      <c r="C67" s="79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62"/>
      <c r="Y67" s="62"/>
      <c r="Z67" s="62"/>
      <c r="AA67" s="62"/>
      <c r="AB67" s="62"/>
      <c r="AC67" s="62"/>
      <c r="AD67" s="62"/>
    </row>
    <row r="68" ht="27.75" customHeight="1">
      <c r="A68" s="78"/>
      <c r="B68" s="79"/>
      <c r="C68" s="79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62"/>
      <c r="Y68" s="62"/>
      <c r="Z68" s="62"/>
      <c r="AA68" s="62"/>
      <c r="AB68" s="62"/>
      <c r="AC68" s="62"/>
      <c r="AD68" s="62"/>
    </row>
    <row r="69" ht="27.75" customHeight="1">
      <c r="A69" s="78"/>
      <c r="B69" s="79"/>
      <c r="C69" s="79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62"/>
      <c r="Y69" s="62"/>
      <c r="Z69" s="62"/>
      <c r="AA69" s="62"/>
      <c r="AB69" s="62"/>
      <c r="AC69" s="62"/>
      <c r="AD69" s="62"/>
    </row>
    <row r="70" ht="27.75" customHeight="1">
      <c r="A70" s="78"/>
      <c r="B70" s="79"/>
      <c r="C70" s="79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62"/>
      <c r="Y70" s="62"/>
      <c r="Z70" s="62"/>
      <c r="AA70" s="62"/>
      <c r="AB70" s="62"/>
      <c r="AC70" s="62"/>
      <c r="AD70" s="62"/>
    </row>
    <row r="71" ht="27.75" customHeight="1">
      <c r="A71" s="78"/>
      <c r="B71" s="79"/>
      <c r="C71" s="79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62"/>
      <c r="Y71" s="62"/>
      <c r="Z71" s="62"/>
      <c r="AA71" s="62"/>
      <c r="AB71" s="62"/>
      <c r="AC71" s="62"/>
      <c r="AD71" s="62"/>
    </row>
    <row r="72" ht="27.75" customHeight="1">
      <c r="A72" s="78"/>
      <c r="B72" s="79"/>
      <c r="C72" s="79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62"/>
      <c r="Y72" s="62"/>
      <c r="Z72" s="62"/>
      <c r="AA72" s="62"/>
      <c r="AB72" s="62"/>
      <c r="AC72" s="62"/>
      <c r="AD72" s="62"/>
    </row>
    <row r="73" ht="27.75" customHeight="1">
      <c r="A73" s="78"/>
      <c r="B73" s="79"/>
      <c r="C73" s="79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62"/>
      <c r="Y73" s="62"/>
      <c r="Z73" s="62"/>
      <c r="AA73" s="62"/>
      <c r="AB73" s="62"/>
      <c r="AC73" s="62"/>
      <c r="AD73" s="62"/>
    </row>
    <row r="74" ht="27.75" customHeight="1">
      <c r="A74" s="78"/>
      <c r="B74" s="79"/>
      <c r="C74" s="79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62"/>
      <c r="Y74" s="62"/>
      <c r="Z74" s="62"/>
      <c r="AA74" s="62"/>
      <c r="AB74" s="62"/>
      <c r="AC74" s="62"/>
      <c r="AD74" s="62"/>
    </row>
    <row r="75" ht="27.75" customHeight="1">
      <c r="A75" s="78"/>
      <c r="B75" s="79"/>
      <c r="C75" s="79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62"/>
      <c r="Y75" s="62"/>
      <c r="Z75" s="62"/>
      <c r="AA75" s="62"/>
      <c r="AB75" s="62"/>
      <c r="AC75" s="62"/>
      <c r="AD75" s="62"/>
    </row>
    <row r="76" ht="27.75" customHeight="1">
      <c r="A76" s="78"/>
      <c r="B76" s="79"/>
      <c r="C76" s="79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62"/>
      <c r="Y76" s="62"/>
      <c r="Z76" s="62"/>
      <c r="AA76" s="62"/>
      <c r="AB76" s="62"/>
      <c r="AC76" s="62"/>
      <c r="AD76" s="62"/>
    </row>
    <row r="77" ht="27.75" customHeight="1">
      <c r="A77" s="78"/>
      <c r="B77" s="79"/>
      <c r="C77" s="79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62"/>
      <c r="Y77" s="62"/>
      <c r="Z77" s="62"/>
      <c r="AA77" s="62"/>
      <c r="AB77" s="62"/>
      <c r="AC77" s="62"/>
      <c r="AD77" s="62"/>
    </row>
    <row r="78" ht="27.75" customHeight="1">
      <c r="A78" s="78"/>
      <c r="B78" s="79"/>
      <c r="C78" s="79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62"/>
      <c r="Y78" s="62"/>
      <c r="Z78" s="62"/>
      <c r="AA78" s="62"/>
      <c r="AB78" s="62"/>
      <c r="AC78" s="62"/>
      <c r="AD78" s="62"/>
    </row>
    <row r="79" ht="27.75" customHeight="1">
      <c r="A79" s="78"/>
      <c r="B79" s="79"/>
      <c r="C79" s="79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62"/>
      <c r="Y79" s="62"/>
      <c r="Z79" s="62"/>
      <c r="AA79" s="62"/>
      <c r="AB79" s="62"/>
      <c r="AC79" s="62"/>
      <c r="AD79" s="62"/>
    </row>
    <row r="80" ht="27.75" customHeight="1">
      <c r="A80" s="78"/>
      <c r="B80" s="79"/>
      <c r="C80" s="79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62"/>
      <c r="Y80" s="62"/>
      <c r="Z80" s="62"/>
      <c r="AA80" s="62"/>
      <c r="AB80" s="62"/>
      <c r="AC80" s="62"/>
      <c r="AD80" s="62"/>
    </row>
    <row r="81" ht="27.75" customHeight="1">
      <c r="A81" s="78"/>
      <c r="B81" s="79"/>
      <c r="C81" s="79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62"/>
      <c r="Y81" s="62"/>
      <c r="Z81" s="62"/>
      <c r="AA81" s="62"/>
      <c r="AB81" s="62"/>
      <c r="AC81" s="62"/>
      <c r="AD81" s="62"/>
    </row>
    <row r="82" ht="27.75" customHeight="1">
      <c r="A82" s="78"/>
      <c r="B82" s="79"/>
      <c r="C82" s="79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62"/>
      <c r="Y82" s="62"/>
      <c r="Z82" s="62"/>
      <c r="AA82" s="62"/>
      <c r="AB82" s="62"/>
      <c r="AC82" s="62"/>
      <c r="AD82" s="62"/>
    </row>
    <row r="83" ht="27.75" customHeight="1">
      <c r="A83" s="78"/>
      <c r="B83" s="79"/>
      <c r="C83" s="79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62"/>
      <c r="Y83" s="62"/>
      <c r="Z83" s="62"/>
      <c r="AA83" s="62"/>
      <c r="AB83" s="62"/>
      <c r="AC83" s="62"/>
      <c r="AD83" s="62"/>
    </row>
    <row r="84" ht="27.75" customHeight="1">
      <c r="A84" s="78"/>
      <c r="B84" s="79"/>
      <c r="C84" s="79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62"/>
      <c r="Y84" s="62"/>
      <c r="Z84" s="62"/>
      <c r="AA84" s="62"/>
      <c r="AB84" s="62"/>
      <c r="AC84" s="62"/>
      <c r="AD84" s="62"/>
    </row>
    <row r="85" ht="27.75" customHeight="1">
      <c r="A85" s="78"/>
      <c r="B85" s="79"/>
      <c r="C85" s="79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62"/>
      <c r="Y85" s="62"/>
      <c r="Z85" s="62"/>
      <c r="AA85" s="62"/>
      <c r="AB85" s="62"/>
      <c r="AC85" s="62"/>
      <c r="AD85" s="62"/>
    </row>
    <row r="86" ht="27.75" customHeight="1">
      <c r="A86" s="78"/>
      <c r="B86" s="79"/>
      <c r="C86" s="79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62"/>
      <c r="Y86" s="62"/>
      <c r="Z86" s="62"/>
      <c r="AA86" s="62"/>
      <c r="AB86" s="62"/>
      <c r="AC86" s="62"/>
      <c r="AD86" s="62"/>
    </row>
    <row r="87" ht="27.75" customHeight="1">
      <c r="A87" s="78"/>
      <c r="B87" s="79"/>
      <c r="C87" s="79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62"/>
      <c r="Y87" s="62"/>
      <c r="Z87" s="62"/>
      <c r="AA87" s="62"/>
      <c r="AB87" s="62"/>
      <c r="AC87" s="62"/>
      <c r="AD87" s="62"/>
    </row>
    <row r="88" ht="27.75" customHeight="1">
      <c r="A88" s="78"/>
      <c r="B88" s="79"/>
      <c r="C88" s="79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62"/>
      <c r="Y88" s="62"/>
      <c r="Z88" s="62"/>
      <c r="AA88" s="62"/>
      <c r="AB88" s="62"/>
      <c r="AC88" s="62"/>
      <c r="AD88" s="62"/>
    </row>
    <row r="89" ht="27.75" customHeight="1">
      <c r="A89" s="78"/>
      <c r="B89" s="79"/>
      <c r="C89" s="79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62"/>
      <c r="Y89" s="62"/>
      <c r="Z89" s="62"/>
      <c r="AA89" s="62"/>
      <c r="AB89" s="62"/>
      <c r="AC89" s="62"/>
      <c r="AD89" s="62"/>
    </row>
    <row r="90" ht="27.75" customHeight="1">
      <c r="A90" s="78"/>
      <c r="B90" s="79"/>
      <c r="C90" s="79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62"/>
      <c r="Y90" s="62"/>
      <c r="Z90" s="62"/>
      <c r="AA90" s="62"/>
      <c r="AB90" s="62"/>
      <c r="AC90" s="62"/>
      <c r="AD90" s="62"/>
    </row>
    <row r="91" ht="27.75" customHeight="1">
      <c r="A91" s="78"/>
      <c r="B91" s="79"/>
      <c r="C91" s="79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62"/>
      <c r="Y91" s="62"/>
      <c r="Z91" s="62"/>
      <c r="AA91" s="62"/>
      <c r="AB91" s="62"/>
      <c r="AC91" s="62"/>
      <c r="AD91" s="62"/>
    </row>
    <row r="92" ht="27.75" customHeight="1">
      <c r="A92" s="78"/>
      <c r="B92" s="79"/>
      <c r="C92" s="79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62"/>
      <c r="Y92" s="62"/>
      <c r="Z92" s="62"/>
      <c r="AA92" s="62"/>
      <c r="AB92" s="62"/>
      <c r="AC92" s="62"/>
      <c r="AD92" s="62"/>
    </row>
    <row r="93" ht="27.75" customHeight="1">
      <c r="A93" s="78"/>
      <c r="B93" s="79"/>
      <c r="C93" s="79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62"/>
      <c r="Y93" s="62"/>
      <c r="Z93" s="62"/>
      <c r="AA93" s="62"/>
      <c r="AB93" s="62"/>
      <c r="AC93" s="62"/>
      <c r="AD93" s="62"/>
    </row>
    <row r="94" ht="27.75" customHeight="1">
      <c r="A94" s="78"/>
      <c r="B94" s="79"/>
      <c r="C94" s="79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62"/>
      <c r="Y94" s="62"/>
      <c r="Z94" s="62"/>
      <c r="AA94" s="62"/>
      <c r="AB94" s="62"/>
      <c r="AC94" s="62"/>
      <c r="AD94" s="62"/>
    </row>
    <row r="95" ht="27.75" customHeight="1">
      <c r="A95" s="78"/>
      <c r="B95" s="79"/>
      <c r="C95" s="79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62"/>
      <c r="Y95" s="62"/>
      <c r="Z95" s="62"/>
      <c r="AA95" s="62"/>
      <c r="AB95" s="62"/>
      <c r="AC95" s="62"/>
      <c r="AD95" s="62"/>
    </row>
    <row r="96" ht="27.75" customHeight="1">
      <c r="A96" s="78"/>
      <c r="B96" s="79"/>
      <c r="C96" s="79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62"/>
      <c r="Y96" s="62"/>
      <c r="Z96" s="62"/>
      <c r="AA96" s="62"/>
      <c r="AB96" s="62"/>
      <c r="AC96" s="62"/>
      <c r="AD96" s="62"/>
    </row>
    <row r="97" ht="27.75" customHeight="1">
      <c r="A97" s="78"/>
      <c r="B97" s="79"/>
      <c r="C97" s="79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62"/>
      <c r="Y97" s="62"/>
      <c r="Z97" s="62"/>
      <c r="AA97" s="62"/>
      <c r="AB97" s="62"/>
      <c r="AC97" s="62"/>
      <c r="AD97" s="62"/>
    </row>
    <row r="98" ht="27.75" customHeight="1">
      <c r="A98" s="78"/>
      <c r="B98" s="79"/>
      <c r="C98" s="79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62"/>
      <c r="Y98" s="62"/>
      <c r="Z98" s="62"/>
      <c r="AA98" s="62"/>
      <c r="AB98" s="62"/>
      <c r="AC98" s="62"/>
      <c r="AD98" s="62"/>
    </row>
    <row r="99" ht="27.75" customHeight="1">
      <c r="A99" s="78"/>
      <c r="B99" s="79"/>
      <c r="C99" s="79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62"/>
      <c r="Y99" s="62"/>
      <c r="Z99" s="62"/>
      <c r="AA99" s="62"/>
      <c r="AB99" s="62"/>
      <c r="AC99" s="62"/>
      <c r="AD99" s="62"/>
    </row>
    <row r="100" ht="27.75" customHeight="1">
      <c r="A100" s="78"/>
      <c r="B100" s="79"/>
      <c r="C100" s="79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62"/>
      <c r="Y100" s="62"/>
      <c r="Z100" s="62"/>
      <c r="AA100" s="62"/>
      <c r="AB100" s="62"/>
      <c r="AC100" s="62"/>
      <c r="AD100" s="62"/>
    </row>
    <row r="101" ht="27.75" customHeight="1">
      <c r="A101" s="78"/>
      <c r="B101" s="79"/>
      <c r="C101" s="79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62"/>
      <c r="Y101" s="62"/>
      <c r="Z101" s="62"/>
      <c r="AA101" s="62"/>
      <c r="AB101" s="62"/>
      <c r="AC101" s="62"/>
      <c r="AD101" s="62"/>
    </row>
    <row r="102" ht="27.75" customHeight="1">
      <c r="A102" s="78"/>
      <c r="B102" s="79"/>
      <c r="C102" s="79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62"/>
      <c r="Y102" s="62"/>
      <c r="Z102" s="62"/>
      <c r="AA102" s="62"/>
      <c r="AB102" s="62"/>
      <c r="AC102" s="62"/>
      <c r="AD102" s="62"/>
    </row>
    <row r="103" ht="27.75" customHeight="1">
      <c r="A103" s="78"/>
      <c r="B103" s="79"/>
      <c r="C103" s="79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62"/>
      <c r="Y103" s="62"/>
      <c r="Z103" s="62"/>
      <c r="AA103" s="62"/>
      <c r="AB103" s="62"/>
      <c r="AC103" s="62"/>
      <c r="AD103" s="62"/>
    </row>
    <row r="104" ht="27.75" customHeight="1">
      <c r="A104" s="78"/>
      <c r="B104" s="79"/>
      <c r="C104" s="79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62"/>
      <c r="Y104" s="62"/>
      <c r="Z104" s="62"/>
      <c r="AA104" s="62"/>
      <c r="AB104" s="62"/>
      <c r="AC104" s="62"/>
      <c r="AD104" s="62"/>
    </row>
    <row r="105" ht="27.75" customHeight="1">
      <c r="A105" s="78"/>
      <c r="B105" s="79"/>
      <c r="C105" s="79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62"/>
      <c r="Y105" s="62"/>
      <c r="Z105" s="62"/>
      <c r="AA105" s="62"/>
      <c r="AB105" s="62"/>
      <c r="AC105" s="62"/>
      <c r="AD105" s="62"/>
    </row>
    <row r="106" ht="27.75" customHeight="1">
      <c r="A106" s="78"/>
      <c r="B106" s="79"/>
      <c r="C106" s="79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62"/>
      <c r="Y106" s="62"/>
      <c r="Z106" s="62"/>
      <c r="AA106" s="62"/>
      <c r="AB106" s="62"/>
      <c r="AC106" s="62"/>
      <c r="AD106" s="62"/>
    </row>
    <row r="107" ht="27.75" customHeight="1">
      <c r="A107" s="78"/>
      <c r="B107" s="79"/>
      <c r="C107" s="79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62"/>
      <c r="Y107" s="62"/>
      <c r="Z107" s="62"/>
      <c r="AA107" s="62"/>
      <c r="AB107" s="62"/>
      <c r="AC107" s="62"/>
      <c r="AD107" s="62"/>
    </row>
    <row r="108" ht="27.75" customHeight="1">
      <c r="A108" s="78"/>
      <c r="B108" s="79"/>
      <c r="C108" s="79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62"/>
      <c r="Y108" s="62"/>
      <c r="Z108" s="62"/>
      <c r="AA108" s="62"/>
      <c r="AB108" s="62"/>
      <c r="AC108" s="62"/>
      <c r="AD108" s="62"/>
    </row>
    <row r="109" ht="27.75" customHeight="1">
      <c r="A109" s="78"/>
      <c r="B109" s="79"/>
      <c r="C109" s="79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62"/>
      <c r="Y109" s="62"/>
      <c r="Z109" s="62"/>
      <c r="AA109" s="62"/>
      <c r="AB109" s="62"/>
      <c r="AC109" s="62"/>
      <c r="AD109" s="62"/>
    </row>
    <row r="110" ht="27.75" customHeight="1">
      <c r="A110" s="78"/>
      <c r="B110" s="79"/>
      <c r="C110" s="79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62"/>
      <c r="Y110" s="62"/>
      <c r="Z110" s="62"/>
      <c r="AA110" s="62"/>
      <c r="AB110" s="62"/>
      <c r="AC110" s="62"/>
      <c r="AD110" s="62"/>
    </row>
    <row r="111" ht="27.75" customHeight="1">
      <c r="A111" s="78"/>
      <c r="B111" s="79"/>
      <c r="C111" s="79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62"/>
      <c r="Y111" s="62"/>
      <c r="Z111" s="62"/>
      <c r="AA111" s="62"/>
      <c r="AB111" s="62"/>
      <c r="AC111" s="62"/>
      <c r="AD111" s="62"/>
    </row>
    <row r="112" ht="27.75" customHeight="1">
      <c r="A112" s="78"/>
      <c r="B112" s="79"/>
      <c r="C112" s="79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62"/>
      <c r="Y112" s="62"/>
      <c r="Z112" s="62"/>
      <c r="AA112" s="62"/>
      <c r="AB112" s="62"/>
      <c r="AC112" s="62"/>
      <c r="AD112" s="62"/>
    </row>
    <row r="113" ht="27.75" customHeight="1">
      <c r="A113" s="78"/>
      <c r="B113" s="79"/>
      <c r="C113" s="79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62"/>
      <c r="Y113" s="62"/>
      <c r="Z113" s="62"/>
      <c r="AA113" s="62"/>
      <c r="AB113" s="62"/>
      <c r="AC113" s="62"/>
      <c r="AD113" s="62"/>
    </row>
    <row r="114" ht="27.75" customHeight="1">
      <c r="A114" s="78"/>
      <c r="B114" s="79"/>
      <c r="C114" s="79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62"/>
      <c r="Y114" s="62"/>
      <c r="Z114" s="62"/>
      <c r="AA114" s="62"/>
      <c r="AB114" s="62"/>
      <c r="AC114" s="62"/>
      <c r="AD114" s="62"/>
    </row>
    <row r="115" ht="27.75" customHeight="1">
      <c r="A115" s="78"/>
      <c r="B115" s="79"/>
      <c r="C115" s="79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62"/>
      <c r="Y115" s="62"/>
      <c r="Z115" s="62"/>
      <c r="AA115" s="62"/>
      <c r="AB115" s="62"/>
      <c r="AC115" s="62"/>
      <c r="AD115" s="62"/>
    </row>
    <row r="116" ht="27.75" customHeight="1">
      <c r="A116" s="78"/>
      <c r="B116" s="79"/>
      <c r="C116" s="79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62"/>
      <c r="Y116" s="62"/>
      <c r="Z116" s="62"/>
      <c r="AA116" s="62"/>
      <c r="AB116" s="62"/>
      <c r="AC116" s="62"/>
      <c r="AD116" s="62"/>
    </row>
    <row r="117" ht="27.75" customHeight="1">
      <c r="A117" s="78"/>
      <c r="B117" s="79"/>
      <c r="C117" s="79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62"/>
      <c r="Y117" s="62"/>
      <c r="Z117" s="62"/>
      <c r="AA117" s="62"/>
      <c r="AB117" s="62"/>
      <c r="AC117" s="62"/>
      <c r="AD117" s="62"/>
    </row>
    <row r="118" ht="27.75" customHeight="1">
      <c r="A118" s="78"/>
      <c r="B118" s="79"/>
      <c r="C118" s="79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62"/>
      <c r="Y118" s="62"/>
      <c r="Z118" s="62"/>
      <c r="AA118" s="62"/>
      <c r="AB118" s="62"/>
      <c r="AC118" s="62"/>
      <c r="AD118" s="62"/>
    </row>
    <row r="119" ht="27.75" customHeight="1">
      <c r="A119" s="78"/>
      <c r="B119" s="79"/>
      <c r="C119" s="79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62"/>
      <c r="Y119" s="62"/>
      <c r="Z119" s="62"/>
      <c r="AA119" s="62"/>
      <c r="AB119" s="62"/>
      <c r="AC119" s="62"/>
      <c r="AD119" s="62"/>
    </row>
    <row r="120" ht="27.75" customHeight="1">
      <c r="A120" s="78"/>
      <c r="B120" s="79"/>
      <c r="C120" s="79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62"/>
      <c r="Y120" s="62"/>
      <c r="Z120" s="62"/>
      <c r="AA120" s="62"/>
      <c r="AB120" s="62"/>
      <c r="AC120" s="62"/>
      <c r="AD120" s="62"/>
    </row>
    <row r="121" ht="27.75" customHeight="1">
      <c r="A121" s="78"/>
      <c r="B121" s="79"/>
      <c r="C121" s="79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62"/>
      <c r="Y121" s="62"/>
      <c r="Z121" s="62"/>
      <c r="AA121" s="62"/>
      <c r="AB121" s="62"/>
      <c r="AC121" s="62"/>
      <c r="AD121" s="62"/>
    </row>
    <row r="122" ht="27.75" customHeight="1">
      <c r="A122" s="78"/>
      <c r="B122" s="79"/>
      <c r="C122" s="79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62"/>
      <c r="Y122" s="62"/>
      <c r="Z122" s="62"/>
      <c r="AA122" s="62"/>
      <c r="AB122" s="62"/>
      <c r="AC122" s="62"/>
      <c r="AD122" s="62"/>
    </row>
    <row r="123" ht="27.75" customHeight="1">
      <c r="A123" s="78"/>
      <c r="B123" s="79"/>
      <c r="C123" s="79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62"/>
      <c r="Y123" s="62"/>
      <c r="Z123" s="62"/>
      <c r="AA123" s="62"/>
      <c r="AB123" s="62"/>
      <c r="AC123" s="62"/>
      <c r="AD123" s="62"/>
    </row>
    <row r="124" ht="27.75" customHeight="1">
      <c r="A124" s="78"/>
      <c r="B124" s="79"/>
      <c r="C124" s="79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62"/>
      <c r="Y124" s="62"/>
      <c r="Z124" s="62"/>
      <c r="AA124" s="62"/>
      <c r="AB124" s="62"/>
      <c r="AC124" s="62"/>
      <c r="AD124" s="62"/>
    </row>
    <row r="125" ht="27.75" customHeight="1">
      <c r="A125" s="78"/>
      <c r="B125" s="79"/>
      <c r="C125" s="79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62"/>
      <c r="Y125" s="62"/>
      <c r="Z125" s="62"/>
      <c r="AA125" s="62"/>
      <c r="AB125" s="62"/>
      <c r="AC125" s="62"/>
      <c r="AD125" s="62"/>
    </row>
    <row r="126" ht="27.75" customHeight="1">
      <c r="A126" s="78"/>
      <c r="B126" s="79"/>
      <c r="C126" s="79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62"/>
      <c r="Y126" s="62"/>
      <c r="Z126" s="62"/>
      <c r="AA126" s="62"/>
      <c r="AB126" s="62"/>
      <c r="AC126" s="62"/>
      <c r="AD126" s="62"/>
    </row>
    <row r="127" ht="27.75" customHeight="1">
      <c r="A127" s="78"/>
      <c r="B127" s="79"/>
      <c r="C127" s="79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62"/>
      <c r="Y127" s="62"/>
      <c r="Z127" s="62"/>
      <c r="AA127" s="62"/>
      <c r="AB127" s="62"/>
      <c r="AC127" s="62"/>
      <c r="AD127" s="62"/>
    </row>
    <row r="128" ht="27.75" customHeight="1">
      <c r="A128" s="78"/>
      <c r="B128" s="79"/>
      <c r="C128" s="79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62"/>
      <c r="Y128" s="62"/>
      <c r="Z128" s="62"/>
      <c r="AA128" s="62"/>
      <c r="AB128" s="62"/>
      <c r="AC128" s="62"/>
      <c r="AD128" s="62"/>
    </row>
    <row r="129" ht="27.75" customHeight="1">
      <c r="A129" s="78"/>
      <c r="B129" s="79"/>
      <c r="C129" s="79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62"/>
      <c r="Y129" s="62"/>
      <c r="Z129" s="62"/>
      <c r="AA129" s="62"/>
      <c r="AB129" s="62"/>
      <c r="AC129" s="62"/>
      <c r="AD129" s="62"/>
    </row>
    <row r="130" ht="27.75" customHeight="1">
      <c r="A130" s="78"/>
      <c r="B130" s="79"/>
      <c r="C130" s="79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62"/>
      <c r="Y130" s="62"/>
      <c r="Z130" s="62"/>
      <c r="AA130" s="62"/>
      <c r="AB130" s="62"/>
      <c r="AC130" s="62"/>
      <c r="AD130" s="62"/>
    </row>
    <row r="131" ht="27.75" customHeight="1">
      <c r="A131" s="78"/>
      <c r="B131" s="79"/>
      <c r="C131" s="79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62"/>
      <c r="Y131" s="62"/>
      <c r="Z131" s="62"/>
      <c r="AA131" s="62"/>
      <c r="AB131" s="62"/>
      <c r="AC131" s="62"/>
      <c r="AD131" s="62"/>
    </row>
    <row r="132" ht="27.75" customHeight="1">
      <c r="A132" s="78"/>
      <c r="B132" s="79"/>
      <c r="C132" s="79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62"/>
      <c r="Y132" s="62"/>
      <c r="Z132" s="62"/>
      <c r="AA132" s="62"/>
      <c r="AB132" s="62"/>
      <c r="AC132" s="62"/>
      <c r="AD132" s="62"/>
    </row>
    <row r="133" ht="27.75" customHeight="1">
      <c r="A133" s="78"/>
      <c r="B133" s="79"/>
      <c r="C133" s="79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62"/>
      <c r="Y133" s="62"/>
      <c r="Z133" s="62"/>
      <c r="AA133" s="62"/>
      <c r="AB133" s="62"/>
      <c r="AC133" s="62"/>
      <c r="AD133" s="62"/>
    </row>
    <row r="134" ht="27.75" customHeight="1">
      <c r="A134" s="78"/>
      <c r="B134" s="79"/>
      <c r="C134" s="79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62"/>
      <c r="Y134" s="62"/>
      <c r="Z134" s="62"/>
      <c r="AA134" s="62"/>
      <c r="AB134" s="62"/>
      <c r="AC134" s="62"/>
      <c r="AD134" s="62"/>
    </row>
    <row r="135" ht="27.75" customHeight="1">
      <c r="A135" s="78"/>
      <c r="B135" s="79"/>
      <c r="C135" s="79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62"/>
      <c r="Y135" s="62"/>
      <c r="Z135" s="62"/>
      <c r="AA135" s="62"/>
      <c r="AB135" s="62"/>
      <c r="AC135" s="62"/>
      <c r="AD135" s="62"/>
    </row>
    <row r="136" ht="27.75" customHeight="1">
      <c r="A136" s="78"/>
      <c r="B136" s="79"/>
      <c r="C136" s="79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62"/>
      <c r="Y136" s="62"/>
      <c r="Z136" s="62"/>
      <c r="AA136" s="62"/>
      <c r="AB136" s="62"/>
      <c r="AC136" s="62"/>
      <c r="AD136" s="62"/>
    </row>
    <row r="137" ht="27.75" customHeight="1">
      <c r="A137" s="78"/>
      <c r="B137" s="79"/>
      <c r="C137" s="79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62"/>
      <c r="Y137" s="62"/>
      <c r="Z137" s="62"/>
      <c r="AA137" s="62"/>
      <c r="AB137" s="62"/>
      <c r="AC137" s="62"/>
      <c r="AD137" s="62"/>
    </row>
    <row r="138" ht="27.75" customHeight="1">
      <c r="A138" s="78"/>
      <c r="B138" s="79"/>
      <c r="C138" s="79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62"/>
      <c r="Y138" s="62"/>
      <c r="Z138" s="62"/>
      <c r="AA138" s="62"/>
      <c r="AB138" s="62"/>
      <c r="AC138" s="62"/>
      <c r="AD138" s="62"/>
    </row>
    <row r="139" ht="27.75" customHeight="1">
      <c r="A139" s="78"/>
      <c r="B139" s="79"/>
      <c r="C139" s="79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62"/>
      <c r="Y139" s="62"/>
      <c r="Z139" s="62"/>
      <c r="AA139" s="62"/>
      <c r="AB139" s="62"/>
      <c r="AC139" s="62"/>
      <c r="AD139" s="62"/>
    </row>
    <row r="140" ht="27.75" customHeight="1">
      <c r="A140" s="78"/>
      <c r="B140" s="79"/>
      <c r="C140" s="79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62"/>
      <c r="Y140" s="62"/>
      <c r="Z140" s="62"/>
      <c r="AA140" s="62"/>
      <c r="AB140" s="62"/>
      <c r="AC140" s="62"/>
      <c r="AD140" s="62"/>
    </row>
    <row r="141" ht="27.75" customHeight="1">
      <c r="A141" s="78"/>
      <c r="B141" s="79"/>
      <c r="C141" s="79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62"/>
      <c r="Y141" s="62"/>
      <c r="Z141" s="62"/>
      <c r="AA141" s="62"/>
      <c r="AB141" s="62"/>
      <c r="AC141" s="62"/>
      <c r="AD141" s="62"/>
    </row>
    <row r="142" ht="27.75" customHeight="1">
      <c r="A142" s="78"/>
      <c r="B142" s="79"/>
      <c r="C142" s="79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62"/>
      <c r="Y142" s="62"/>
      <c r="Z142" s="62"/>
      <c r="AA142" s="62"/>
      <c r="AB142" s="62"/>
      <c r="AC142" s="62"/>
      <c r="AD142" s="62"/>
    </row>
    <row r="143" ht="27.75" customHeight="1">
      <c r="A143" s="78"/>
      <c r="B143" s="79"/>
      <c r="C143" s="79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62"/>
      <c r="Y143" s="62"/>
      <c r="Z143" s="62"/>
      <c r="AA143" s="62"/>
      <c r="AB143" s="62"/>
      <c r="AC143" s="62"/>
      <c r="AD143" s="62"/>
    </row>
    <row r="144" ht="27.75" customHeight="1">
      <c r="A144" s="78"/>
      <c r="B144" s="79"/>
      <c r="C144" s="79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62"/>
      <c r="Y144" s="62"/>
      <c r="Z144" s="62"/>
      <c r="AA144" s="62"/>
      <c r="AB144" s="62"/>
      <c r="AC144" s="62"/>
      <c r="AD144" s="62"/>
    </row>
    <row r="145" ht="27.75" customHeight="1">
      <c r="A145" s="78"/>
      <c r="B145" s="79"/>
      <c r="C145" s="79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62"/>
      <c r="Y145" s="62"/>
      <c r="Z145" s="62"/>
      <c r="AA145" s="62"/>
      <c r="AB145" s="62"/>
      <c r="AC145" s="62"/>
      <c r="AD145" s="62"/>
    </row>
    <row r="146" ht="27.75" customHeight="1">
      <c r="A146" s="78"/>
      <c r="B146" s="79"/>
      <c r="C146" s="79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62"/>
      <c r="Y146" s="62"/>
      <c r="Z146" s="62"/>
      <c r="AA146" s="62"/>
      <c r="AB146" s="62"/>
      <c r="AC146" s="62"/>
      <c r="AD146" s="62"/>
    </row>
    <row r="147" ht="27.75" customHeight="1">
      <c r="A147" s="78"/>
      <c r="B147" s="79"/>
      <c r="C147" s="79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62"/>
      <c r="Y147" s="62"/>
      <c r="Z147" s="62"/>
      <c r="AA147" s="62"/>
      <c r="AB147" s="62"/>
      <c r="AC147" s="62"/>
      <c r="AD147" s="62"/>
    </row>
    <row r="148" ht="27.75" customHeight="1">
      <c r="A148" s="78"/>
      <c r="B148" s="79"/>
      <c r="C148" s="79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62"/>
      <c r="Y148" s="62"/>
      <c r="Z148" s="62"/>
      <c r="AA148" s="62"/>
      <c r="AB148" s="62"/>
      <c r="AC148" s="62"/>
      <c r="AD148" s="62"/>
    </row>
    <row r="149" ht="27.75" customHeight="1">
      <c r="A149" s="78"/>
      <c r="B149" s="79"/>
      <c r="C149" s="79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62"/>
      <c r="Y149" s="62"/>
      <c r="Z149" s="62"/>
      <c r="AA149" s="62"/>
      <c r="AB149" s="62"/>
      <c r="AC149" s="62"/>
      <c r="AD149" s="62"/>
    </row>
    <row r="150" ht="27.75" customHeight="1">
      <c r="A150" s="78"/>
      <c r="B150" s="79"/>
      <c r="C150" s="79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62"/>
      <c r="Y150" s="62"/>
      <c r="Z150" s="62"/>
      <c r="AA150" s="62"/>
      <c r="AB150" s="62"/>
      <c r="AC150" s="62"/>
      <c r="AD150" s="62"/>
    </row>
    <row r="151" ht="27.75" customHeight="1">
      <c r="A151" s="78"/>
      <c r="B151" s="79"/>
      <c r="C151" s="79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62"/>
      <c r="Y151" s="62"/>
      <c r="Z151" s="62"/>
      <c r="AA151" s="62"/>
      <c r="AB151" s="62"/>
      <c r="AC151" s="62"/>
      <c r="AD151" s="62"/>
    </row>
    <row r="152" ht="27.75" customHeight="1">
      <c r="A152" s="78"/>
      <c r="B152" s="79"/>
      <c r="C152" s="79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62"/>
      <c r="Y152" s="62"/>
      <c r="Z152" s="62"/>
      <c r="AA152" s="62"/>
      <c r="AB152" s="62"/>
      <c r="AC152" s="62"/>
      <c r="AD152" s="62"/>
    </row>
    <row r="153" ht="27.75" customHeight="1">
      <c r="A153" s="78"/>
      <c r="B153" s="79"/>
      <c r="C153" s="79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62"/>
      <c r="Y153" s="62"/>
      <c r="Z153" s="62"/>
      <c r="AA153" s="62"/>
      <c r="AB153" s="62"/>
      <c r="AC153" s="62"/>
      <c r="AD153" s="62"/>
    </row>
    <row r="154" ht="27.75" customHeight="1">
      <c r="A154" s="78"/>
      <c r="B154" s="79"/>
      <c r="C154" s="79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62"/>
      <c r="Y154" s="62"/>
      <c r="Z154" s="62"/>
      <c r="AA154" s="62"/>
      <c r="AB154" s="62"/>
      <c r="AC154" s="62"/>
      <c r="AD154" s="62"/>
    </row>
    <row r="155" ht="27.75" customHeight="1">
      <c r="A155" s="78"/>
      <c r="B155" s="79"/>
      <c r="C155" s="79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62"/>
      <c r="Y155" s="62"/>
      <c r="Z155" s="62"/>
      <c r="AA155" s="62"/>
      <c r="AB155" s="62"/>
      <c r="AC155" s="62"/>
      <c r="AD155" s="62"/>
    </row>
    <row r="156" ht="27.75" customHeight="1">
      <c r="A156" s="78"/>
      <c r="B156" s="79"/>
      <c r="C156" s="79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62"/>
      <c r="Y156" s="62"/>
      <c r="Z156" s="62"/>
      <c r="AA156" s="62"/>
      <c r="AB156" s="62"/>
      <c r="AC156" s="62"/>
      <c r="AD156" s="62"/>
    </row>
    <row r="157" ht="27.75" customHeight="1">
      <c r="A157" s="78"/>
      <c r="B157" s="79"/>
      <c r="C157" s="79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62"/>
      <c r="Y157" s="62"/>
      <c r="Z157" s="62"/>
      <c r="AA157" s="62"/>
      <c r="AB157" s="62"/>
      <c r="AC157" s="62"/>
      <c r="AD157" s="62"/>
    </row>
    <row r="158" ht="27.75" customHeight="1">
      <c r="A158" s="78"/>
      <c r="B158" s="79"/>
      <c r="C158" s="79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62"/>
      <c r="Y158" s="62"/>
      <c r="Z158" s="62"/>
      <c r="AA158" s="62"/>
      <c r="AB158" s="62"/>
      <c r="AC158" s="62"/>
      <c r="AD158" s="62"/>
    </row>
    <row r="159" ht="27.75" customHeight="1">
      <c r="A159" s="78"/>
      <c r="B159" s="79"/>
      <c r="C159" s="79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62"/>
      <c r="Y159" s="62"/>
      <c r="Z159" s="62"/>
      <c r="AA159" s="62"/>
      <c r="AB159" s="62"/>
      <c r="AC159" s="62"/>
      <c r="AD159" s="62"/>
    </row>
    <row r="160" ht="27.75" customHeight="1">
      <c r="A160" s="78"/>
      <c r="B160" s="79"/>
      <c r="C160" s="79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62"/>
      <c r="Y160" s="62"/>
      <c r="Z160" s="62"/>
      <c r="AA160" s="62"/>
      <c r="AB160" s="62"/>
      <c r="AC160" s="62"/>
      <c r="AD160" s="62"/>
    </row>
    <row r="161" ht="27.75" customHeight="1">
      <c r="A161" s="78"/>
      <c r="B161" s="79"/>
      <c r="C161" s="79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62"/>
      <c r="Y161" s="62"/>
      <c r="Z161" s="62"/>
      <c r="AA161" s="62"/>
      <c r="AB161" s="62"/>
      <c r="AC161" s="62"/>
      <c r="AD161" s="62"/>
    </row>
    <row r="162" ht="27.75" customHeight="1">
      <c r="A162" s="78"/>
      <c r="B162" s="79"/>
      <c r="C162" s="79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62"/>
      <c r="Y162" s="62"/>
      <c r="Z162" s="62"/>
      <c r="AA162" s="62"/>
      <c r="AB162" s="62"/>
      <c r="AC162" s="62"/>
      <c r="AD162" s="62"/>
    </row>
    <row r="163" ht="27.75" customHeight="1">
      <c r="A163" s="78"/>
      <c r="B163" s="79"/>
      <c r="C163" s="79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62"/>
      <c r="Y163" s="62"/>
      <c r="Z163" s="62"/>
      <c r="AA163" s="62"/>
      <c r="AB163" s="62"/>
      <c r="AC163" s="62"/>
      <c r="AD163" s="62"/>
    </row>
    <row r="164" ht="27.75" customHeight="1">
      <c r="A164" s="78"/>
      <c r="B164" s="79"/>
      <c r="C164" s="79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62"/>
      <c r="Y164" s="62"/>
      <c r="Z164" s="62"/>
      <c r="AA164" s="62"/>
      <c r="AB164" s="62"/>
      <c r="AC164" s="62"/>
      <c r="AD164" s="62"/>
    </row>
    <row r="165" ht="27.75" customHeight="1">
      <c r="A165" s="78"/>
      <c r="B165" s="79"/>
      <c r="C165" s="79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62"/>
      <c r="Y165" s="62"/>
      <c r="Z165" s="62"/>
      <c r="AA165" s="62"/>
      <c r="AB165" s="62"/>
      <c r="AC165" s="62"/>
      <c r="AD165" s="62"/>
    </row>
    <row r="166" ht="27.75" customHeight="1">
      <c r="A166" s="78"/>
      <c r="B166" s="79"/>
      <c r="C166" s="79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62"/>
      <c r="Y166" s="62"/>
      <c r="Z166" s="62"/>
      <c r="AA166" s="62"/>
      <c r="AB166" s="62"/>
      <c r="AC166" s="62"/>
      <c r="AD166" s="62"/>
    </row>
    <row r="167" ht="27.75" customHeight="1">
      <c r="A167" s="78"/>
      <c r="B167" s="79"/>
      <c r="C167" s="79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62"/>
      <c r="Y167" s="62"/>
      <c r="Z167" s="62"/>
      <c r="AA167" s="62"/>
      <c r="AB167" s="62"/>
      <c r="AC167" s="62"/>
      <c r="AD167" s="62"/>
    </row>
    <row r="168" ht="27.75" customHeight="1">
      <c r="A168" s="78"/>
      <c r="B168" s="79"/>
      <c r="C168" s="79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62"/>
      <c r="Y168" s="62"/>
      <c r="Z168" s="62"/>
      <c r="AA168" s="62"/>
      <c r="AB168" s="62"/>
      <c r="AC168" s="62"/>
      <c r="AD168" s="62"/>
    </row>
    <row r="169" ht="27.75" customHeight="1">
      <c r="A169" s="78"/>
      <c r="B169" s="79"/>
      <c r="C169" s="79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62"/>
      <c r="Y169" s="62"/>
      <c r="Z169" s="62"/>
      <c r="AA169" s="62"/>
      <c r="AB169" s="62"/>
      <c r="AC169" s="62"/>
      <c r="AD169" s="62"/>
    </row>
    <row r="170" ht="27.75" customHeight="1">
      <c r="A170" s="78"/>
      <c r="B170" s="79"/>
      <c r="C170" s="79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62"/>
      <c r="Y170" s="62"/>
      <c r="Z170" s="62"/>
      <c r="AA170" s="62"/>
      <c r="AB170" s="62"/>
      <c r="AC170" s="62"/>
      <c r="AD170" s="62"/>
    </row>
    <row r="171" ht="27.75" customHeight="1">
      <c r="A171" s="78"/>
      <c r="B171" s="79"/>
      <c r="C171" s="79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62"/>
      <c r="Y171" s="62"/>
      <c r="Z171" s="62"/>
      <c r="AA171" s="62"/>
      <c r="AB171" s="62"/>
      <c r="AC171" s="62"/>
      <c r="AD171" s="62"/>
    </row>
    <row r="172" ht="27.75" customHeight="1">
      <c r="A172" s="78"/>
      <c r="B172" s="79"/>
      <c r="C172" s="79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62"/>
      <c r="Y172" s="62"/>
      <c r="Z172" s="62"/>
      <c r="AA172" s="62"/>
      <c r="AB172" s="62"/>
      <c r="AC172" s="62"/>
      <c r="AD172" s="62"/>
    </row>
    <row r="173" ht="27.75" customHeight="1">
      <c r="A173" s="78"/>
      <c r="B173" s="79"/>
      <c r="C173" s="79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62"/>
      <c r="Y173" s="62"/>
      <c r="Z173" s="62"/>
      <c r="AA173" s="62"/>
      <c r="AB173" s="62"/>
      <c r="AC173" s="62"/>
      <c r="AD173" s="62"/>
    </row>
    <row r="174" ht="27.75" customHeight="1">
      <c r="A174" s="78"/>
      <c r="B174" s="79"/>
      <c r="C174" s="79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62"/>
      <c r="Y174" s="62"/>
      <c r="Z174" s="62"/>
      <c r="AA174" s="62"/>
      <c r="AB174" s="62"/>
      <c r="AC174" s="62"/>
      <c r="AD174" s="62"/>
    </row>
    <row r="175" ht="27.75" customHeight="1">
      <c r="A175" s="78"/>
      <c r="B175" s="79"/>
      <c r="C175" s="79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62"/>
      <c r="Y175" s="62"/>
      <c r="Z175" s="62"/>
      <c r="AA175" s="62"/>
      <c r="AB175" s="62"/>
      <c r="AC175" s="62"/>
      <c r="AD175" s="62"/>
    </row>
    <row r="176" ht="27.75" customHeight="1">
      <c r="A176" s="78"/>
      <c r="B176" s="79"/>
      <c r="C176" s="79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62"/>
      <c r="Y176" s="62"/>
      <c r="Z176" s="62"/>
      <c r="AA176" s="62"/>
      <c r="AB176" s="62"/>
      <c r="AC176" s="62"/>
      <c r="AD176" s="62"/>
    </row>
    <row r="177" ht="27.75" customHeight="1">
      <c r="A177" s="78"/>
      <c r="B177" s="79"/>
      <c r="C177" s="79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62"/>
      <c r="Y177" s="62"/>
      <c r="Z177" s="62"/>
      <c r="AA177" s="62"/>
      <c r="AB177" s="62"/>
      <c r="AC177" s="62"/>
      <c r="AD177" s="62"/>
    </row>
    <row r="178" ht="27.75" customHeight="1">
      <c r="A178" s="78"/>
      <c r="B178" s="79"/>
      <c r="C178" s="79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62"/>
      <c r="Y178" s="62"/>
      <c r="Z178" s="62"/>
      <c r="AA178" s="62"/>
      <c r="AB178" s="62"/>
      <c r="AC178" s="62"/>
      <c r="AD178" s="62"/>
    </row>
    <row r="179" ht="27.75" customHeight="1">
      <c r="A179" s="78"/>
      <c r="B179" s="79"/>
      <c r="C179" s="79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62"/>
      <c r="Y179" s="62"/>
      <c r="Z179" s="62"/>
      <c r="AA179" s="62"/>
      <c r="AB179" s="62"/>
      <c r="AC179" s="62"/>
      <c r="AD179" s="62"/>
    </row>
    <row r="180" ht="27.75" customHeight="1">
      <c r="A180" s="78"/>
      <c r="B180" s="79"/>
      <c r="C180" s="79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62"/>
      <c r="Y180" s="62"/>
      <c r="Z180" s="62"/>
      <c r="AA180" s="62"/>
      <c r="AB180" s="62"/>
      <c r="AC180" s="62"/>
      <c r="AD180" s="62"/>
    </row>
    <row r="181" ht="27.75" customHeight="1">
      <c r="A181" s="78"/>
      <c r="B181" s="79"/>
      <c r="C181" s="79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62"/>
      <c r="Y181" s="62"/>
      <c r="Z181" s="62"/>
      <c r="AA181" s="62"/>
      <c r="AB181" s="62"/>
      <c r="AC181" s="62"/>
      <c r="AD181" s="62"/>
    </row>
    <row r="182" ht="27.75" customHeight="1">
      <c r="A182" s="78"/>
      <c r="B182" s="79"/>
      <c r="C182" s="79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62"/>
      <c r="Y182" s="62"/>
      <c r="Z182" s="62"/>
      <c r="AA182" s="62"/>
      <c r="AB182" s="62"/>
      <c r="AC182" s="62"/>
      <c r="AD182" s="62"/>
    </row>
    <row r="183" ht="27.75" customHeight="1">
      <c r="A183" s="78"/>
      <c r="B183" s="79"/>
      <c r="C183" s="79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62"/>
      <c r="Y183" s="62"/>
      <c r="Z183" s="62"/>
      <c r="AA183" s="62"/>
      <c r="AB183" s="62"/>
      <c r="AC183" s="62"/>
      <c r="AD183" s="62"/>
    </row>
    <row r="184" ht="27.75" customHeight="1">
      <c r="A184" s="78"/>
      <c r="B184" s="79"/>
      <c r="C184" s="79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62"/>
      <c r="Y184" s="62"/>
      <c r="Z184" s="62"/>
      <c r="AA184" s="62"/>
      <c r="AB184" s="62"/>
      <c r="AC184" s="62"/>
      <c r="AD184" s="62"/>
    </row>
    <row r="185" ht="27.75" customHeight="1">
      <c r="A185" s="78"/>
      <c r="B185" s="79"/>
      <c r="C185" s="79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62"/>
      <c r="Y185" s="62"/>
      <c r="Z185" s="62"/>
      <c r="AA185" s="62"/>
      <c r="AB185" s="62"/>
      <c r="AC185" s="62"/>
      <c r="AD185" s="62"/>
    </row>
    <row r="186" ht="27.75" customHeight="1">
      <c r="A186" s="78"/>
      <c r="B186" s="79"/>
      <c r="C186" s="79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62"/>
      <c r="Y186" s="62"/>
      <c r="Z186" s="62"/>
      <c r="AA186" s="62"/>
      <c r="AB186" s="62"/>
      <c r="AC186" s="62"/>
      <c r="AD186" s="62"/>
    </row>
    <row r="187" ht="27.75" customHeight="1">
      <c r="A187" s="78"/>
      <c r="B187" s="79"/>
      <c r="C187" s="79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62"/>
      <c r="Y187" s="62"/>
      <c r="Z187" s="62"/>
      <c r="AA187" s="62"/>
      <c r="AB187" s="62"/>
      <c r="AC187" s="62"/>
      <c r="AD187" s="62"/>
    </row>
    <row r="188" ht="27.75" customHeight="1">
      <c r="A188" s="78"/>
      <c r="B188" s="79"/>
      <c r="C188" s="79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62"/>
      <c r="Y188" s="62"/>
      <c r="Z188" s="62"/>
      <c r="AA188" s="62"/>
      <c r="AB188" s="62"/>
      <c r="AC188" s="62"/>
      <c r="AD188" s="62"/>
    </row>
    <row r="189" ht="27.75" customHeight="1">
      <c r="A189" s="78"/>
      <c r="B189" s="79"/>
      <c r="C189" s="79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62"/>
      <c r="Y189" s="62"/>
      <c r="Z189" s="62"/>
      <c r="AA189" s="62"/>
      <c r="AB189" s="62"/>
      <c r="AC189" s="62"/>
      <c r="AD189" s="62"/>
    </row>
    <row r="190" ht="27.75" customHeight="1">
      <c r="A190" s="78"/>
      <c r="B190" s="79"/>
      <c r="C190" s="79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62"/>
      <c r="Y190" s="62"/>
      <c r="Z190" s="62"/>
      <c r="AA190" s="62"/>
      <c r="AB190" s="62"/>
      <c r="AC190" s="62"/>
      <c r="AD190" s="62"/>
    </row>
    <row r="191" ht="27.75" customHeight="1">
      <c r="A191" s="78"/>
      <c r="B191" s="79"/>
      <c r="C191" s="79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62"/>
      <c r="Y191" s="62"/>
      <c r="Z191" s="62"/>
      <c r="AA191" s="62"/>
      <c r="AB191" s="62"/>
      <c r="AC191" s="62"/>
      <c r="AD191" s="62"/>
    </row>
    <row r="192" ht="27.75" customHeight="1">
      <c r="A192" s="78"/>
      <c r="B192" s="79"/>
      <c r="C192" s="79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62"/>
      <c r="Y192" s="62"/>
      <c r="Z192" s="62"/>
      <c r="AA192" s="62"/>
      <c r="AB192" s="62"/>
      <c r="AC192" s="62"/>
      <c r="AD192" s="62"/>
    </row>
    <row r="193" ht="27.75" customHeight="1">
      <c r="A193" s="78"/>
      <c r="B193" s="79"/>
      <c r="C193" s="79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62"/>
      <c r="Y193" s="62"/>
      <c r="Z193" s="62"/>
      <c r="AA193" s="62"/>
      <c r="AB193" s="62"/>
      <c r="AC193" s="62"/>
      <c r="AD193" s="62"/>
    </row>
    <row r="194" ht="27.75" customHeight="1">
      <c r="A194" s="78"/>
      <c r="B194" s="79"/>
      <c r="C194" s="79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62"/>
      <c r="Y194" s="62"/>
      <c r="Z194" s="62"/>
      <c r="AA194" s="62"/>
      <c r="AB194" s="62"/>
      <c r="AC194" s="62"/>
      <c r="AD194" s="62"/>
    </row>
    <row r="195" ht="27.75" customHeight="1">
      <c r="A195" s="78"/>
      <c r="B195" s="79"/>
      <c r="C195" s="79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62"/>
      <c r="Y195" s="62"/>
      <c r="Z195" s="62"/>
      <c r="AA195" s="62"/>
      <c r="AB195" s="62"/>
      <c r="AC195" s="62"/>
      <c r="AD195" s="62"/>
    </row>
    <row r="196" ht="27.75" customHeight="1">
      <c r="A196" s="78"/>
      <c r="B196" s="79"/>
      <c r="C196" s="79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62"/>
      <c r="Y196" s="62"/>
      <c r="Z196" s="62"/>
      <c r="AA196" s="62"/>
      <c r="AB196" s="62"/>
      <c r="AC196" s="62"/>
      <c r="AD196" s="62"/>
    </row>
    <row r="197" ht="27.75" customHeight="1">
      <c r="A197" s="78"/>
      <c r="B197" s="79"/>
      <c r="C197" s="79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62"/>
      <c r="Y197" s="62"/>
      <c r="Z197" s="62"/>
      <c r="AA197" s="62"/>
      <c r="AB197" s="62"/>
      <c r="AC197" s="62"/>
      <c r="AD197" s="62"/>
    </row>
    <row r="198" ht="27.75" customHeight="1">
      <c r="A198" s="78"/>
      <c r="B198" s="79"/>
      <c r="C198" s="79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62"/>
      <c r="Y198" s="62"/>
      <c r="Z198" s="62"/>
      <c r="AA198" s="62"/>
      <c r="AB198" s="62"/>
      <c r="AC198" s="62"/>
      <c r="AD198" s="62"/>
    </row>
    <row r="199" ht="27.75" customHeight="1">
      <c r="A199" s="78"/>
      <c r="B199" s="79"/>
      <c r="C199" s="79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62"/>
      <c r="Y199" s="62"/>
      <c r="Z199" s="62"/>
      <c r="AA199" s="62"/>
      <c r="AB199" s="62"/>
      <c r="AC199" s="62"/>
      <c r="AD199" s="62"/>
    </row>
    <row r="200" ht="27.75" customHeight="1">
      <c r="A200" s="78"/>
      <c r="B200" s="79"/>
      <c r="C200" s="79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62"/>
      <c r="Y200" s="62"/>
      <c r="Z200" s="62"/>
      <c r="AA200" s="62"/>
      <c r="AB200" s="62"/>
      <c r="AC200" s="62"/>
      <c r="AD200" s="62"/>
    </row>
    <row r="201" ht="27.75" customHeight="1">
      <c r="A201" s="78"/>
      <c r="B201" s="79"/>
      <c r="C201" s="79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62"/>
      <c r="Y201" s="62"/>
      <c r="Z201" s="62"/>
      <c r="AA201" s="62"/>
      <c r="AB201" s="62"/>
      <c r="AC201" s="62"/>
      <c r="AD201" s="62"/>
    </row>
    <row r="202" ht="27.75" customHeight="1">
      <c r="A202" s="78"/>
      <c r="B202" s="79"/>
      <c r="C202" s="79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62"/>
      <c r="Y202" s="62"/>
      <c r="Z202" s="62"/>
      <c r="AA202" s="62"/>
      <c r="AB202" s="62"/>
      <c r="AC202" s="62"/>
      <c r="AD202" s="62"/>
    </row>
    <row r="203" ht="27.75" customHeight="1">
      <c r="A203" s="78"/>
      <c r="B203" s="79"/>
      <c r="C203" s="79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62"/>
      <c r="Y203" s="62"/>
      <c r="Z203" s="62"/>
      <c r="AA203" s="62"/>
      <c r="AB203" s="62"/>
      <c r="AC203" s="62"/>
      <c r="AD203" s="62"/>
    </row>
    <row r="204" ht="27.75" customHeight="1">
      <c r="A204" s="78"/>
      <c r="B204" s="79"/>
      <c r="C204" s="79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62"/>
      <c r="Y204" s="62"/>
      <c r="Z204" s="62"/>
      <c r="AA204" s="62"/>
      <c r="AB204" s="62"/>
      <c r="AC204" s="62"/>
      <c r="AD204" s="62"/>
    </row>
    <row r="205" ht="27.75" customHeight="1">
      <c r="A205" s="78"/>
      <c r="B205" s="79"/>
      <c r="C205" s="79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62"/>
      <c r="Y205" s="62"/>
      <c r="Z205" s="62"/>
      <c r="AA205" s="62"/>
      <c r="AB205" s="62"/>
      <c r="AC205" s="62"/>
      <c r="AD205" s="62"/>
    </row>
    <row r="206" ht="27.75" customHeight="1">
      <c r="A206" s="78"/>
      <c r="B206" s="79"/>
      <c r="C206" s="79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62"/>
      <c r="Y206" s="62"/>
      <c r="Z206" s="62"/>
      <c r="AA206" s="62"/>
      <c r="AB206" s="62"/>
      <c r="AC206" s="62"/>
      <c r="AD206" s="62"/>
    </row>
    <row r="207" ht="27.75" customHeight="1">
      <c r="A207" s="78"/>
      <c r="B207" s="79"/>
      <c r="C207" s="79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62"/>
      <c r="Y207" s="62"/>
      <c r="Z207" s="62"/>
      <c r="AA207" s="62"/>
      <c r="AB207" s="62"/>
      <c r="AC207" s="62"/>
      <c r="AD207" s="62"/>
    </row>
    <row r="208" ht="27.75" customHeight="1">
      <c r="A208" s="78"/>
      <c r="B208" s="79"/>
      <c r="C208" s="79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62"/>
      <c r="Y208" s="62"/>
      <c r="Z208" s="62"/>
      <c r="AA208" s="62"/>
      <c r="AB208" s="62"/>
      <c r="AC208" s="62"/>
      <c r="AD208" s="62"/>
    </row>
    <row r="209" ht="27.75" customHeight="1">
      <c r="A209" s="78"/>
      <c r="B209" s="79"/>
      <c r="C209" s="79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62"/>
      <c r="Y209" s="62"/>
      <c r="Z209" s="62"/>
      <c r="AA209" s="62"/>
      <c r="AB209" s="62"/>
      <c r="AC209" s="62"/>
      <c r="AD209" s="62"/>
    </row>
    <row r="210" ht="27.75" customHeight="1">
      <c r="A210" s="78"/>
      <c r="B210" s="79"/>
      <c r="C210" s="79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62"/>
      <c r="Y210" s="62"/>
      <c r="Z210" s="62"/>
      <c r="AA210" s="62"/>
      <c r="AB210" s="62"/>
      <c r="AC210" s="62"/>
      <c r="AD210" s="62"/>
    </row>
    <row r="211" ht="27.75" customHeight="1">
      <c r="A211" s="78"/>
      <c r="B211" s="79"/>
      <c r="C211" s="79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62"/>
      <c r="Y211" s="62"/>
      <c r="Z211" s="62"/>
      <c r="AA211" s="62"/>
      <c r="AB211" s="62"/>
      <c r="AC211" s="62"/>
      <c r="AD211" s="62"/>
    </row>
    <row r="212" ht="27.75" customHeight="1">
      <c r="A212" s="78"/>
      <c r="B212" s="79"/>
      <c r="C212" s="79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62"/>
      <c r="Y212" s="62"/>
      <c r="Z212" s="62"/>
      <c r="AA212" s="62"/>
      <c r="AB212" s="62"/>
      <c r="AC212" s="62"/>
      <c r="AD212" s="62"/>
    </row>
    <row r="213" ht="27.75" customHeight="1">
      <c r="A213" s="78"/>
      <c r="B213" s="79"/>
      <c r="C213" s="79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62"/>
      <c r="Y213" s="62"/>
      <c r="Z213" s="62"/>
      <c r="AA213" s="62"/>
      <c r="AB213" s="62"/>
      <c r="AC213" s="62"/>
      <c r="AD213" s="62"/>
    </row>
    <row r="214" ht="27.75" customHeight="1">
      <c r="A214" s="78"/>
      <c r="B214" s="79"/>
      <c r="C214" s="79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62"/>
      <c r="Y214" s="62"/>
      <c r="Z214" s="62"/>
      <c r="AA214" s="62"/>
      <c r="AB214" s="62"/>
      <c r="AC214" s="62"/>
      <c r="AD214" s="62"/>
    </row>
    <row r="215" ht="27.75" customHeight="1">
      <c r="A215" s="78"/>
      <c r="B215" s="79"/>
      <c r="C215" s="79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62"/>
      <c r="Y215" s="62"/>
      <c r="Z215" s="62"/>
      <c r="AA215" s="62"/>
      <c r="AB215" s="62"/>
      <c r="AC215" s="62"/>
      <c r="AD215" s="62"/>
    </row>
    <row r="216" ht="27.75" customHeight="1">
      <c r="A216" s="78"/>
      <c r="B216" s="79"/>
      <c r="C216" s="79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62"/>
      <c r="Y216" s="62"/>
      <c r="Z216" s="62"/>
      <c r="AA216" s="62"/>
      <c r="AB216" s="62"/>
      <c r="AC216" s="62"/>
      <c r="AD216" s="62"/>
    </row>
    <row r="217" ht="27.75" customHeight="1">
      <c r="A217" s="78"/>
      <c r="B217" s="79"/>
      <c r="C217" s="79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62"/>
      <c r="Y217" s="62"/>
      <c r="Z217" s="62"/>
      <c r="AA217" s="62"/>
      <c r="AB217" s="62"/>
      <c r="AC217" s="62"/>
      <c r="AD217" s="62"/>
    </row>
    <row r="218" ht="27.75" customHeight="1">
      <c r="A218" s="78"/>
      <c r="B218" s="79"/>
      <c r="C218" s="79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62"/>
      <c r="Y218" s="62"/>
      <c r="Z218" s="62"/>
      <c r="AA218" s="62"/>
      <c r="AB218" s="62"/>
      <c r="AC218" s="62"/>
      <c r="AD218" s="62"/>
    </row>
    <row r="219" ht="27.75" customHeight="1">
      <c r="A219" s="78"/>
      <c r="B219" s="79"/>
      <c r="C219" s="79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62"/>
      <c r="Y219" s="62"/>
      <c r="Z219" s="62"/>
      <c r="AA219" s="62"/>
      <c r="AB219" s="62"/>
      <c r="AC219" s="62"/>
      <c r="AD219" s="62"/>
    </row>
    <row r="220" ht="27.75" customHeight="1">
      <c r="A220" s="78"/>
      <c r="B220" s="79"/>
      <c r="C220" s="79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62"/>
      <c r="Y220" s="62"/>
      <c r="Z220" s="62"/>
      <c r="AA220" s="62"/>
      <c r="AB220" s="62"/>
      <c r="AC220" s="62"/>
      <c r="AD220" s="62"/>
    </row>
    <row r="221" ht="27.75" customHeight="1">
      <c r="A221" s="78"/>
      <c r="B221" s="79"/>
      <c r="C221" s="79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62"/>
      <c r="Y221" s="62"/>
      <c r="Z221" s="62"/>
      <c r="AA221" s="62"/>
      <c r="AB221" s="62"/>
      <c r="AC221" s="62"/>
      <c r="AD221" s="62"/>
    </row>
    <row r="222" ht="27.75" customHeight="1">
      <c r="A222" s="78"/>
      <c r="B222" s="79"/>
      <c r="C222" s="79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62"/>
      <c r="Y222" s="62"/>
      <c r="Z222" s="62"/>
      <c r="AA222" s="62"/>
      <c r="AB222" s="62"/>
      <c r="AC222" s="62"/>
      <c r="AD222" s="62"/>
    </row>
    <row r="223" ht="27.75" customHeight="1">
      <c r="A223" s="78"/>
      <c r="B223" s="79"/>
      <c r="C223" s="79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62"/>
      <c r="Y223" s="62"/>
      <c r="Z223" s="62"/>
      <c r="AA223" s="62"/>
      <c r="AB223" s="62"/>
      <c r="AC223" s="62"/>
      <c r="AD223" s="62"/>
    </row>
    <row r="224" ht="27.75" customHeight="1">
      <c r="A224" s="78"/>
      <c r="B224" s="79"/>
      <c r="C224" s="79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62"/>
      <c r="Y224" s="62"/>
      <c r="Z224" s="62"/>
      <c r="AA224" s="62"/>
      <c r="AB224" s="62"/>
      <c r="AC224" s="62"/>
      <c r="AD224" s="62"/>
    </row>
    <row r="225" ht="27.75" customHeight="1">
      <c r="A225" s="78"/>
      <c r="B225" s="79"/>
      <c r="C225" s="79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62"/>
      <c r="Y225" s="62"/>
      <c r="Z225" s="62"/>
      <c r="AA225" s="62"/>
      <c r="AB225" s="62"/>
      <c r="AC225" s="62"/>
      <c r="AD225" s="62"/>
    </row>
    <row r="226" ht="27.75" customHeight="1">
      <c r="A226" s="78"/>
      <c r="B226" s="79"/>
      <c r="C226" s="79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62"/>
      <c r="Y226" s="62"/>
      <c r="Z226" s="62"/>
      <c r="AA226" s="62"/>
      <c r="AB226" s="62"/>
      <c r="AC226" s="62"/>
      <c r="AD226" s="62"/>
    </row>
    <row r="227" ht="27.75" customHeight="1">
      <c r="A227" s="78"/>
      <c r="B227" s="79"/>
      <c r="C227" s="79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62"/>
      <c r="Y227" s="62"/>
      <c r="Z227" s="62"/>
      <c r="AA227" s="62"/>
      <c r="AB227" s="62"/>
      <c r="AC227" s="62"/>
      <c r="AD227" s="62"/>
    </row>
    <row r="228" ht="27.75" customHeight="1">
      <c r="A228" s="78"/>
      <c r="B228" s="79"/>
      <c r="C228" s="79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62"/>
      <c r="Y228" s="62"/>
      <c r="Z228" s="62"/>
      <c r="AA228" s="62"/>
      <c r="AB228" s="62"/>
      <c r="AC228" s="62"/>
      <c r="AD228" s="62"/>
    </row>
    <row r="229" ht="27.75" customHeight="1">
      <c r="A229" s="78"/>
      <c r="B229" s="79"/>
      <c r="C229" s="79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62"/>
      <c r="Y229" s="62"/>
      <c r="Z229" s="62"/>
      <c r="AA229" s="62"/>
      <c r="AB229" s="62"/>
      <c r="AC229" s="62"/>
      <c r="AD229" s="62"/>
    </row>
    <row r="230" ht="27.75" customHeight="1">
      <c r="A230" s="78"/>
      <c r="B230" s="79"/>
      <c r="C230" s="79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62"/>
      <c r="Y230" s="62"/>
      <c r="Z230" s="62"/>
      <c r="AA230" s="62"/>
      <c r="AB230" s="62"/>
      <c r="AC230" s="62"/>
      <c r="AD230" s="62"/>
    </row>
    <row r="231" ht="27.75" customHeight="1">
      <c r="A231" s="78"/>
      <c r="B231" s="79"/>
      <c r="C231" s="79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62"/>
      <c r="Y231" s="62"/>
      <c r="Z231" s="62"/>
      <c r="AA231" s="62"/>
      <c r="AB231" s="62"/>
      <c r="AC231" s="62"/>
      <c r="AD231" s="62"/>
    </row>
    <row r="232" ht="27.75" customHeight="1">
      <c r="A232" s="78"/>
      <c r="B232" s="79"/>
      <c r="C232" s="79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62"/>
      <c r="Y232" s="62"/>
      <c r="Z232" s="62"/>
      <c r="AA232" s="62"/>
      <c r="AB232" s="62"/>
      <c r="AC232" s="62"/>
      <c r="AD232" s="62"/>
    </row>
    <row r="233" ht="27.75" customHeight="1">
      <c r="A233" s="78"/>
      <c r="B233" s="79"/>
      <c r="C233" s="79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62"/>
      <c r="Y233" s="62"/>
      <c r="Z233" s="62"/>
      <c r="AA233" s="62"/>
      <c r="AB233" s="62"/>
      <c r="AC233" s="62"/>
      <c r="AD233" s="62"/>
    </row>
    <row r="234" ht="27.75" customHeight="1">
      <c r="A234" s="78"/>
      <c r="B234" s="79"/>
      <c r="C234" s="79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62"/>
      <c r="Y234" s="62"/>
      <c r="Z234" s="62"/>
      <c r="AA234" s="62"/>
      <c r="AB234" s="62"/>
      <c r="AC234" s="62"/>
      <c r="AD234" s="62"/>
    </row>
    <row r="235" ht="27.75" customHeight="1">
      <c r="A235" s="78"/>
      <c r="B235" s="79"/>
      <c r="C235" s="79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62"/>
      <c r="Y235" s="62"/>
      <c r="Z235" s="62"/>
      <c r="AA235" s="62"/>
      <c r="AB235" s="62"/>
      <c r="AC235" s="62"/>
      <c r="AD235" s="62"/>
    </row>
    <row r="236" ht="27.75" customHeight="1">
      <c r="A236" s="78"/>
      <c r="B236" s="79"/>
      <c r="C236" s="79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62"/>
      <c r="Y236" s="62"/>
      <c r="Z236" s="62"/>
      <c r="AA236" s="62"/>
      <c r="AB236" s="62"/>
      <c r="AC236" s="62"/>
      <c r="AD236" s="62"/>
    </row>
    <row r="237" ht="27.75" customHeight="1">
      <c r="A237" s="78"/>
      <c r="B237" s="79"/>
      <c r="C237" s="79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62"/>
      <c r="Y237" s="62"/>
      <c r="Z237" s="62"/>
      <c r="AA237" s="62"/>
      <c r="AB237" s="62"/>
      <c r="AC237" s="62"/>
      <c r="AD237" s="62"/>
    </row>
    <row r="238" ht="27.75" customHeight="1">
      <c r="A238" s="78"/>
      <c r="B238" s="79"/>
      <c r="C238" s="79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62"/>
      <c r="Y238" s="62"/>
      <c r="Z238" s="62"/>
      <c r="AA238" s="62"/>
      <c r="AB238" s="62"/>
      <c r="AC238" s="62"/>
      <c r="AD238" s="62"/>
    </row>
    <row r="239" ht="27.75" customHeight="1">
      <c r="A239" s="78"/>
      <c r="B239" s="79"/>
      <c r="C239" s="79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62"/>
      <c r="Y239" s="62"/>
      <c r="Z239" s="62"/>
      <c r="AA239" s="62"/>
      <c r="AB239" s="62"/>
      <c r="AC239" s="62"/>
      <c r="AD239" s="62"/>
    </row>
    <row r="240" ht="27.75" customHeight="1">
      <c r="A240" s="78"/>
      <c r="B240" s="79"/>
      <c r="C240" s="79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62"/>
      <c r="Y240" s="62"/>
      <c r="Z240" s="62"/>
      <c r="AA240" s="62"/>
      <c r="AB240" s="62"/>
      <c r="AC240" s="62"/>
      <c r="AD240" s="62"/>
    </row>
    <row r="241" ht="27.75" customHeight="1">
      <c r="A241" s="78"/>
      <c r="B241" s="79"/>
      <c r="C241" s="79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62"/>
      <c r="Y241" s="62"/>
      <c r="Z241" s="62"/>
      <c r="AA241" s="62"/>
      <c r="AB241" s="62"/>
      <c r="AC241" s="62"/>
      <c r="AD241" s="62"/>
    </row>
    <row r="242" ht="27.75" customHeight="1">
      <c r="A242" s="78"/>
      <c r="B242" s="79"/>
      <c r="C242" s="79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62"/>
      <c r="Y242" s="62"/>
      <c r="Z242" s="62"/>
      <c r="AA242" s="62"/>
      <c r="AB242" s="62"/>
      <c r="AC242" s="62"/>
      <c r="AD242" s="62"/>
    </row>
    <row r="243" ht="27.75" customHeight="1">
      <c r="A243" s="78"/>
      <c r="B243" s="79"/>
      <c r="C243" s="79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62"/>
      <c r="Y243" s="62"/>
      <c r="Z243" s="62"/>
      <c r="AA243" s="62"/>
      <c r="AB243" s="62"/>
      <c r="AC243" s="62"/>
      <c r="AD243" s="62"/>
    </row>
    <row r="244" ht="27.75" customHeight="1">
      <c r="A244" s="78"/>
      <c r="B244" s="79"/>
      <c r="C244" s="79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62"/>
      <c r="Y244" s="62"/>
      <c r="Z244" s="62"/>
      <c r="AA244" s="62"/>
      <c r="AB244" s="62"/>
      <c r="AC244" s="62"/>
      <c r="AD244" s="62"/>
    </row>
    <row r="245" ht="27.75" customHeight="1">
      <c r="A245" s="78"/>
      <c r="B245" s="79"/>
      <c r="C245" s="79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62"/>
      <c r="Y245" s="62"/>
      <c r="Z245" s="62"/>
      <c r="AA245" s="62"/>
      <c r="AB245" s="62"/>
      <c r="AC245" s="62"/>
      <c r="AD245" s="62"/>
    </row>
    <row r="246" ht="27.75" customHeight="1">
      <c r="A246" s="78"/>
      <c r="B246" s="79"/>
      <c r="C246" s="79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62"/>
      <c r="Y246" s="62"/>
      <c r="Z246" s="62"/>
      <c r="AA246" s="62"/>
      <c r="AB246" s="62"/>
      <c r="AC246" s="62"/>
      <c r="AD246" s="62"/>
    </row>
    <row r="247" ht="27.75" customHeight="1">
      <c r="A247" s="78"/>
      <c r="B247" s="79"/>
      <c r="C247" s="79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62"/>
      <c r="Y247" s="62"/>
      <c r="Z247" s="62"/>
      <c r="AA247" s="62"/>
      <c r="AB247" s="62"/>
      <c r="AC247" s="62"/>
      <c r="AD247" s="62"/>
    </row>
    <row r="248" ht="27.75" customHeight="1">
      <c r="A248" s="78"/>
      <c r="B248" s="79"/>
      <c r="C248" s="79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62"/>
      <c r="Y248" s="62"/>
      <c r="Z248" s="62"/>
      <c r="AA248" s="62"/>
      <c r="AB248" s="62"/>
      <c r="AC248" s="62"/>
      <c r="AD248" s="62"/>
    </row>
    <row r="249" ht="27.75" customHeight="1">
      <c r="A249" s="78"/>
      <c r="B249" s="79"/>
      <c r="C249" s="79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62"/>
      <c r="Y249" s="62"/>
      <c r="Z249" s="62"/>
      <c r="AA249" s="62"/>
      <c r="AB249" s="62"/>
      <c r="AC249" s="62"/>
      <c r="AD249" s="62"/>
    </row>
    <row r="250" ht="27.75" customHeight="1">
      <c r="A250" s="78"/>
      <c r="B250" s="79"/>
      <c r="C250" s="79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62"/>
      <c r="Y250" s="62"/>
      <c r="Z250" s="62"/>
      <c r="AA250" s="62"/>
      <c r="AB250" s="62"/>
      <c r="AC250" s="62"/>
      <c r="AD250" s="62"/>
    </row>
    <row r="251" ht="27.75" customHeight="1">
      <c r="A251" s="78"/>
      <c r="B251" s="79"/>
      <c r="C251" s="79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62"/>
      <c r="Y251" s="62"/>
      <c r="Z251" s="62"/>
      <c r="AA251" s="62"/>
      <c r="AB251" s="62"/>
      <c r="AC251" s="62"/>
      <c r="AD251" s="62"/>
    </row>
    <row r="252" ht="27.75" customHeight="1">
      <c r="A252" s="78"/>
      <c r="B252" s="79"/>
      <c r="C252" s="79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62"/>
      <c r="Y252" s="62"/>
      <c r="Z252" s="62"/>
      <c r="AA252" s="62"/>
      <c r="AB252" s="62"/>
      <c r="AC252" s="62"/>
      <c r="AD252" s="62"/>
    </row>
    <row r="253" ht="27.75" customHeight="1">
      <c r="A253" s="78"/>
      <c r="B253" s="79"/>
      <c r="C253" s="79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62"/>
      <c r="Y253" s="62"/>
      <c r="Z253" s="62"/>
      <c r="AA253" s="62"/>
      <c r="AB253" s="62"/>
      <c r="AC253" s="62"/>
      <c r="AD253" s="62"/>
    </row>
    <row r="254" ht="27.75" customHeight="1">
      <c r="A254" s="78"/>
      <c r="B254" s="79"/>
      <c r="C254" s="79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62"/>
      <c r="Y254" s="62"/>
      <c r="Z254" s="62"/>
      <c r="AA254" s="62"/>
      <c r="AB254" s="62"/>
      <c r="AC254" s="62"/>
      <c r="AD254" s="62"/>
    </row>
    <row r="255" ht="27.75" customHeight="1">
      <c r="A255" s="78"/>
      <c r="B255" s="79"/>
      <c r="C255" s="79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62"/>
      <c r="Y255" s="62"/>
      <c r="Z255" s="62"/>
      <c r="AA255" s="62"/>
      <c r="AB255" s="62"/>
      <c r="AC255" s="62"/>
      <c r="AD255" s="62"/>
    </row>
    <row r="256" ht="27.75" customHeight="1">
      <c r="A256" s="78"/>
      <c r="B256" s="79"/>
      <c r="C256" s="79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62"/>
      <c r="Y256" s="62"/>
      <c r="Z256" s="62"/>
      <c r="AA256" s="62"/>
      <c r="AB256" s="62"/>
      <c r="AC256" s="62"/>
      <c r="AD256" s="62"/>
    </row>
    <row r="257" ht="27.75" customHeight="1">
      <c r="A257" s="78"/>
      <c r="B257" s="79"/>
      <c r="C257" s="79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62"/>
      <c r="Y257" s="62"/>
      <c r="Z257" s="62"/>
      <c r="AA257" s="62"/>
      <c r="AB257" s="62"/>
      <c r="AC257" s="62"/>
      <c r="AD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</row>
  </sheetData>
  <mergeCells count="12">
    <mergeCell ref="U1:V1"/>
    <mergeCell ref="W1:X1"/>
    <mergeCell ref="Y1:Z1"/>
    <mergeCell ref="AA1:AB1"/>
    <mergeCell ref="AC1:AD1"/>
    <mergeCell ref="F1:G1"/>
    <mergeCell ref="H1:I1"/>
    <mergeCell ref="K1:L1"/>
    <mergeCell ref="M1:N1"/>
    <mergeCell ref="O1:P1"/>
    <mergeCell ref="Q1:R1"/>
    <mergeCell ref="S1:T1"/>
  </mergeCells>
  <printOptions/>
  <pageMargins bottom="0.75" footer="0.0" header="0.0" left="0.7" right="0.7" top="0.75"/>
  <pageSetup fitToHeight="0"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9.14"/>
    <col customWidth="1" min="22" max="26" width="8.71"/>
  </cols>
  <sheetData>
    <row r="1" ht="16.5" customHeight="1">
      <c r="A1" s="80" t="s">
        <v>243</v>
      </c>
      <c r="B1" s="81"/>
      <c r="C1" s="81"/>
      <c r="D1" s="81"/>
      <c r="E1" s="81"/>
      <c r="F1" s="81"/>
      <c r="G1" s="81"/>
      <c r="H1" s="81"/>
      <c r="I1" s="81"/>
      <c r="J1" s="81"/>
      <c r="K1" s="82"/>
      <c r="L1" s="80" t="s">
        <v>244</v>
      </c>
      <c r="M1" s="81"/>
      <c r="N1" s="81"/>
      <c r="O1" s="81"/>
      <c r="P1" s="81"/>
      <c r="Q1" s="81"/>
      <c r="R1" s="81"/>
      <c r="S1" s="81"/>
      <c r="T1" s="81"/>
      <c r="U1" s="81"/>
      <c r="V1" s="82"/>
      <c r="W1" s="82"/>
      <c r="X1" s="82"/>
      <c r="Y1" s="82"/>
      <c r="Z1" s="82"/>
    </row>
    <row r="2" ht="16.5" customHeight="1">
      <c r="A2" s="83" t="s">
        <v>245</v>
      </c>
      <c r="B2" s="83" t="s">
        <v>92</v>
      </c>
      <c r="C2" s="83" t="s">
        <v>93</v>
      </c>
      <c r="D2" s="83" t="s">
        <v>94</v>
      </c>
      <c r="E2" s="83" t="s">
        <v>95</v>
      </c>
      <c r="F2" s="83" t="s">
        <v>96</v>
      </c>
      <c r="G2" s="83" t="s">
        <v>97</v>
      </c>
      <c r="H2" s="83" t="s">
        <v>246</v>
      </c>
      <c r="I2" s="83" t="s">
        <v>4</v>
      </c>
      <c r="J2" s="84" t="s">
        <v>5</v>
      </c>
      <c r="K2" s="82"/>
      <c r="L2" s="83" t="s">
        <v>245</v>
      </c>
      <c r="M2" s="83" t="s">
        <v>92</v>
      </c>
      <c r="N2" s="83" t="s">
        <v>93</v>
      </c>
      <c r="O2" s="83" t="s">
        <v>94</v>
      </c>
      <c r="P2" s="83" t="s">
        <v>95</v>
      </c>
      <c r="Q2" s="83" t="s">
        <v>96</v>
      </c>
      <c r="R2" s="83" t="s">
        <v>97</v>
      </c>
      <c r="S2" s="83" t="s">
        <v>246</v>
      </c>
      <c r="T2" s="83" t="s">
        <v>4</v>
      </c>
      <c r="U2" s="84" t="s">
        <v>5</v>
      </c>
      <c r="V2" s="82"/>
      <c r="W2" s="82"/>
      <c r="X2" s="82"/>
      <c r="Y2" s="82"/>
      <c r="Z2" s="82"/>
    </row>
    <row r="3" ht="16.5" customHeight="1">
      <c r="A3" s="85">
        <v>45839.0</v>
      </c>
      <c r="B3" s="83">
        <f t="shared" ref="B3:J3" si="1">M3+B15+M15</f>
        <v>10701</v>
      </c>
      <c r="C3" s="83">
        <f t="shared" si="1"/>
        <v>8838</v>
      </c>
      <c r="D3" s="83">
        <f t="shared" si="1"/>
        <v>13560</v>
      </c>
      <c r="E3" s="83">
        <f t="shared" si="1"/>
        <v>17030</v>
      </c>
      <c r="F3" s="83">
        <f t="shared" si="1"/>
        <v>20038</v>
      </c>
      <c r="G3" s="83">
        <f t="shared" si="1"/>
        <v>24030</v>
      </c>
      <c r="H3" s="83">
        <f t="shared" si="1"/>
        <v>12772</v>
      </c>
      <c r="I3" s="83">
        <f t="shared" si="1"/>
        <v>60226</v>
      </c>
      <c r="J3" s="83">
        <f t="shared" si="1"/>
        <v>167195</v>
      </c>
      <c r="K3" s="82"/>
      <c r="L3" s="85">
        <v>45839.0</v>
      </c>
      <c r="M3" s="83">
        <v>2550.0</v>
      </c>
      <c r="N3" s="83">
        <v>3600.0</v>
      </c>
      <c r="O3" s="83">
        <v>5000.0</v>
      </c>
      <c r="P3" s="83">
        <v>6800.0</v>
      </c>
      <c r="Q3" s="83">
        <v>9000.0</v>
      </c>
      <c r="R3" s="83">
        <v>12000.0</v>
      </c>
      <c r="S3" s="83">
        <v>3500.0</v>
      </c>
      <c r="T3" s="83">
        <v>45050.0</v>
      </c>
      <c r="U3" s="84">
        <f>SUM(M3:T3)</f>
        <v>87500</v>
      </c>
      <c r="V3" s="82"/>
      <c r="W3" s="82"/>
      <c r="X3" s="82"/>
      <c r="Y3" s="82"/>
      <c r="Z3" s="82"/>
    </row>
    <row r="4" ht="16.5" customHeight="1">
      <c r="A4" s="85">
        <v>45870.0</v>
      </c>
      <c r="B4" s="83"/>
      <c r="C4" s="83"/>
      <c r="D4" s="83"/>
      <c r="E4" s="83"/>
      <c r="F4" s="83"/>
      <c r="G4" s="83"/>
      <c r="H4" s="83"/>
      <c r="I4" s="83"/>
      <c r="J4" s="84"/>
      <c r="K4" s="82"/>
      <c r="L4" s="85">
        <v>45870.0</v>
      </c>
      <c r="M4" s="83"/>
      <c r="N4" s="83"/>
      <c r="O4" s="83"/>
      <c r="P4" s="83"/>
      <c r="Q4" s="83"/>
      <c r="R4" s="83"/>
      <c r="S4" s="83"/>
      <c r="T4" s="83"/>
      <c r="U4" s="84"/>
      <c r="V4" s="82"/>
      <c r="W4" s="82"/>
      <c r="X4" s="82"/>
      <c r="Y4" s="82"/>
      <c r="Z4" s="82"/>
    </row>
    <row r="5" ht="16.5" customHeight="1">
      <c r="A5" s="85">
        <v>45901.0</v>
      </c>
      <c r="B5" s="83"/>
      <c r="C5" s="83"/>
      <c r="D5" s="83"/>
      <c r="E5" s="83"/>
      <c r="F5" s="83"/>
      <c r="G5" s="83"/>
      <c r="H5" s="83"/>
      <c r="I5" s="83"/>
      <c r="J5" s="84"/>
      <c r="K5" s="82"/>
      <c r="L5" s="85">
        <v>45901.0</v>
      </c>
      <c r="M5" s="83"/>
      <c r="N5" s="83"/>
      <c r="O5" s="83"/>
      <c r="P5" s="83"/>
      <c r="Q5" s="83"/>
      <c r="R5" s="83"/>
      <c r="S5" s="83"/>
      <c r="T5" s="83"/>
      <c r="U5" s="84"/>
      <c r="V5" s="82"/>
      <c r="W5" s="82"/>
      <c r="X5" s="82"/>
      <c r="Y5" s="82"/>
      <c r="Z5" s="82"/>
    </row>
    <row r="6" ht="16.5" customHeight="1">
      <c r="A6" s="85">
        <v>45931.0</v>
      </c>
      <c r="B6" s="83"/>
      <c r="C6" s="83"/>
      <c r="D6" s="83"/>
      <c r="E6" s="83"/>
      <c r="F6" s="83"/>
      <c r="G6" s="83"/>
      <c r="H6" s="83"/>
      <c r="I6" s="83"/>
      <c r="J6" s="84"/>
      <c r="K6" s="82"/>
      <c r="L6" s="85">
        <v>45931.0</v>
      </c>
      <c r="M6" s="83"/>
      <c r="N6" s="83"/>
      <c r="O6" s="83"/>
      <c r="P6" s="83"/>
      <c r="Q6" s="83"/>
      <c r="R6" s="83"/>
      <c r="S6" s="83"/>
      <c r="T6" s="83"/>
      <c r="U6" s="84"/>
      <c r="V6" s="82"/>
      <c r="W6" s="82"/>
      <c r="X6" s="82"/>
      <c r="Y6" s="82"/>
      <c r="Z6" s="82"/>
    </row>
    <row r="7" ht="16.5" customHeight="1">
      <c r="A7" s="85">
        <v>45962.0</v>
      </c>
      <c r="B7" s="83"/>
      <c r="C7" s="83"/>
      <c r="D7" s="83"/>
      <c r="E7" s="83"/>
      <c r="F7" s="83"/>
      <c r="G7" s="83"/>
      <c r="H7" s="83"/>
      <c r="I7" s="83"/>
      <c r="J7" s="84"/>
      <c r="K7" s="82"/>
      <c r="L7" s="85">
        <v>45962.0</v>
      </c>
      <c r="M7" s="83"/>
      <c r="N7" s="83"/>
      <c r="O7" s="83"/>
      <c r="P7" s="83"/>
      <c r="Q7" s="83"/>
      <c r="R7" s="83"/>
      <c r="S7" s="83"/>
      <c r="T7" s="83"/>
      <c r="U7" s="84"/>
      <c r="V7" s="82"/>
      <c r="W7" s="82"/>
      <c r="X7" s="82"/>
      <c r="Y7" s="82"/>
      <c r="Z7" s="82"/>
    </row>
    <row r="8" ht="16.5" customHeight="1">
      <c r="A8" s="85">
        <v>45992.0</v>
      </c>
      <c r="B8" s="83"/>
      <c r="C8" s="83"/>
      <c r="D8" s="83"/>
      <c r="E8" s="83"/>
      <c r="F8" s="83"/>
      <c r="G8" s="83"/>
      <c r="H8" s="83"/>
      <c r="I8" s="83"/>
      <c r="J8" s="84"/>
      <c r="K8" s="82"/>
      <c r="L8" s="85">
        <v>45992.0</v>
      </c>
      <c r="M8" s="83"/>
      <c r="N8" s="83"/>
      <c r="O8" s="83"/>
      <c r="P8" s="83"/>
      <c r="Q8" s="83"/>
      <c r="R8" s="83"/>
      <c r="S8" s="83"/>
      <c r="T8" s="83"/>
      <c r="U8" s="84"/>
      <c r="V8" s="82"/>
      <c r="W8" s="82"/>
      <c r="X8" s="82"/>
      <c r="Y8" s="82"/>
      <c r="Z8" s="82"/>
    </row>
    <row r="9" ht="16.5" customHeight="1">
      <c r="A9" s="85">
        <v>46023.0</v>
      </c>
      <c r="B9" s="83"/>
      <c r="C9" s="83"/>
      <c r="D9" s="83"/>
      <c r="E9" s="83"/>
      <c r="F9" s="83"/>
      <c r="G9" s="83"/>
      <c r="H9" s="83"/>
      <c r="I9" s="83"/>
      <c r="J9" s="84"/>
      <c r="K9" s="82"/>
      <c r="L9" s="85">
        <v>46023.0</v>
      </c>
      <c r="M9" s="83"/>
      <c r="N9" s="83"/>
      <c r="O9" s="83"/>
      <c r="P9" s="83"/>
      <c r="Q9" s="83"/>
      <c r="R9" s="83"/>
      <c r="S9" s="83"/>
      <c r="T9" s="83"/>
      <c r="U9" s="84"/>
      <c r="V9" s="82"/>
      <c r="W9" s="82"/>
      <c r="X9" s="82"/>
      <c r="Y9" s="82"/>
      <c r="Z9" s="82"/>
    </row>
    <row r="10" ht="16.5" customHeight="1">
      <c r="A10" s="85">
        <v>46054.0</v>
      </c>
      <c r="B10" s="83"/>
      <c r="C10" s="83"/>
      <c r="D10" s="83"/>
      <c r="E10" s="83"/>
      <c r="F10" s="83"/>
      <c r="G10" s="83"/>
      <c r="H10" s="83"/>
      <c r="I10" s="83"/>
      <c r="J10" s="84"/>
      <c r="K10" s="82"/>
      <c r="L10" s="85">
        <v>46054.0</v>
      </c>
      <c r="M10" s="83"/>
      <c r="N10" s="83"/>
      <c r="O10" s="83"/>
      <c r="P10" s="83"/>
      <c r="Q10" s="83"/>
      <c r="R10" s="83"/>
      <c r="S10" s="83"/>
      <c r="T10" s="83"/>
      <c r="U10" s="84"/>
      <c r="V10" s="82"/>
      <c r="W10" s="82"/>
      <c r="X10" s="82"/>
      <c r="Y10" s="82"/>
      <c r="Z10" s="82"/>
    </row>
    <row r="11" ht="16.5" customHeight="1">
      <c r="A11" s="85">
        <v>46082.0</v>
      </c>
      <c r="B11" s="83"/>
      <c r="C11" s="83"/>
      <c r="D11" s="83"/>
      <c r="E11" s="83"/>
      <c r="F11" s="83"/>
      <c r="G11" s="83"/>
      <c r="H11" s="83"/>
      <c r="I11" s="83"/>
      <c r="J11" s="84"/>
      <c r="K11" s="82"/>
      <c r="L11" s="85">
        <v>46082.0</v>
      </c>
      <c r="M11" s="83"/>
      <c r="N11" s="83"/>
      <c r="O11" s="83"/>
      <c r="P11" s="83"/>
      <c r="Q11" s="83"/>
      <c r="R11" s="83"/>
      <c r="S11" s="83"/>
      <c r="T11" s="83"/>
      <c r="U11" s="84"/>
      <c r="V11" s="82"/>
      <c r="W11" s="82"/>
      <c r="X11" s="82"/>
      <c r="Y11" s="82"/>
      <c r="Z11" s="82"/>
    </row>
    <row r="12" ht="16.5" customHeight="1">
      <c r="A12" s="84" t="s">
        <v>5</v>
      </c>
      <c r="B12" s="84"/>
      <c r="C12" s="84"/>
      <c r="D12" s="84"/>
      <c r="E12" s="84"/>
      <c r="F12" s="84"/>
      <c r="G12" s="84"/>
      <c r="H12" s="84"/>
      <c r="I12" s="84"/>
      <c r="J12" s="84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6.5" customHeight="1">
      <c r="A13" s="80" t="s">
        <v>247</v>
      </c>
      <c r="B13" s="81"/>
      <c r="C13" s="81"/>
      <c r="D13" s="81"/>
      <c r="E13" s="81"/>
      <c r="F13" s="81"/>
      <c r="G13" s="81"/>
      <c r="H13" s="81"/>
      <c r="I13" s="81"/>
      <c r="J13" s="81"/>
      <c r="K13" s="82"/>
      <c r="L13" s="80" t="s">
        <v>248</v>
      </c>
      <c r="M13" s="81"/>
      <c r="N13" s="81"/>
      <c r="O13" s="81"/>
      <c r="P13" s="81"/>
      <c r="Q13" s="81"/>
      <c r="R13" s="81"/>
      <c r="S13" s="81"/>
      <c r="T13" s="81"/>
      <c r="U13" s="81"/>
      <c r="V13" s="82"/>
      <c r="W13" s="82"/>
      <c r="X13" s="82"/>
      <c r="Y13" s="82"/>
      <c r="Z13" s="82"/>
    </row>
    <row r="14" ht="16.5" customHeight="1">
      <c r="A14" s="83" t="s">
        <v>245</v>
      </c>
      <c r="B14" s="83" t="s">
        <v>92</v>
      </c>
      <c r="C14" s="83" t="s">
        <v>93</v>
      </c>
      <c r="D14" s="83" t="s">
        <v>94</v>
      </c>
      <c r="E14" s="83" t="s">
        <v>95</v>
      </c>
      <c r="F14" s="83" t="s">
        <v>96</v>
      </c>
      <c r="G14" s="83" t="s">
        <v>97</v>
      </c>
      <c r="H14" s="83" t="s">
        <v>246</v>
      </c>
      <c r="I14" s="83" t="s">
        <v>4</v>
      </c>
      <c r="J14" s="84" t="s">
        <v>5</v>
      </c>
      <c r="K14" s="82"/>
      <c r="L14" s="83" t="s">
        <v>245</v>
      </c>
      <c r="M14" s="83" t="s">
        <v>92</v>
      </c>
      <c r="N14" s="83" t="s">
        <v>93</v>
      </c>
      <c r="O14" s="83" t="s">
        <v>94</v>
      </c>
      <c r="P14" s="83" t="s">
        <v>95</v>
      </c>
      <c r="Q14" s="83" t="s">
        <v>96</v>
      </c>
      <c r="R14" s="83" t="s">
        <v>97</v>
      </c>
      <c r="S14" s="83" t="s">
        <v>246</v>
      </c>
      <c r="T14" s="83" t="s">
        <v>4</v>
      </c>
      <c r="U14" s="84" t="s">
        <v>5</v>
      </c>
      <c r="V14" s="82"/>
      <c r="W14" s="82"/>
      <c r="X14" s="82"/>
      <c r="Y14" s="82"/>
      <c r="Z14" s="82"/>
    </row>
    <row r="15" ht="16.5" customHeight="1">
      <c r="A15" s="85">
        <v>45839.0</v>
      </c>
      <c r="B15" s="83">
        <v>5126.0</v>
      </c>
      <c r="C15" s="83">
        <v>1234.0</v>
      </c>
      <c r="D15" s="83">
        <v>3560.0</v>
      </c>
      <c r="E15" s="83">
        <v>7030.0</v>
      </c>
      <c r="F15" s="83">
        <v>6012.0</v>
      </c>
      <c r="G15" s="83">
        <v>1230.0</v>
      </c>
      <c r="H15" s="83">
        <v>6421.0</v>
      </c>
      <c r="I15" s="83">
        <v>1111.0</v>
      </c>
      <c r="J15" s="84">
        <f>SUM(B15:I15)</f>
        <v>31724</v>
      </c>
      <c r="K15" s="82"/>
      <c r="L15" s="85">
        <v>45839.0</v>
      </c>
      <c r="M15" s="83">
        <v>3025.0</v>
      </c>
      <c r="N15" s="83">
        <v>4004.0</v>
      </c>
      <c r="O15" s="83">
        <v>5000.0</v>
      </c>
      <c r="P15" s="83">
        <v>3200.0</v>
      </c>
      <c r="Q15" s="83">
        <v>5026.0</v>
      </c>
      <c r="R15" s="83">
        <v>10800.0</v>
      </c>
      <c r="S15" s="83">
        <v>2851.0</v>
      </c>
      <c r="T15" s="83">
        <v>14065.0</v>
      </c>
      <c r="U15" s="84">
        <f>SUM(M15:T15)</f>
        <v>47971</v>
      </c>
      <c r="V15" s="82"/>
      <c r="W15" s="82"/>
      <c r="X15" s="82"/>
      <c r="Y15" s="82"/>
      <c r="Z15" s="82"/>
    </row>
    <row r="16" ht="16.5" customHeight="1">
      <c r="A16" s="85">
        <v>45870.0</v>
      </c>
      <c r="B16" s="83"/>
      <c r="C16" s="83"/>
      <c r="D16" s="83"/>
      <c r="E16" s="83"/>
      <c r="F16" s="83"/>
      <c r="G16" s="83"/>
      <c r="H16" s="83"/>
      <c r="I16" s="83"/>
      <c r="J16" s="84"/>
      <c r="K16" s="82"/>
      <c r="L16" s="85">
        <v>45870.0</v>
      </c>
      <c r="M16" s="83"/>
      <c r="N16" s="83"/>
      <c r="O16" s="83"/>
      <c r="P16" s="83"/>
      <c r="Q16" s="83"/>
      <c r="R16" s="83"/>
      <c r="S16" s="83"/>
      <c r="T16" s="83"/>
      <c r="U16" s="84"/>
      <c r="V16" s="82"/>
      <c r="W16" s="82"/>
      <c r="X16" s="82"/>
      <c r="Y16" s="82"/>
      <c r="Z16" s="82"/>
    </row>
    <row r="17" ht="16.5" customHeight="1">
      <c r="A17" s="85">
        <v>45901.0</v>
      </c>
      <c r="B17" s="83"/>
      <c r="C17" s="83"/>
      <c r="D17" s="83"/>
      <c r="E17" s="83"/>
      <c r="F17" s="83"/>
      <c r="G17" s="83"/>
      <c r="H17" s="83"/>
      <c r="I17" s="83"/>
      <c r="J17" s="84"/>
      <c r="K17" s="82"/>
      <c r="L17" s="85">
        <v>45901.0</v>
      </c>
      <c r="M17" s="83"/>
      <c r="N17" s="83"/>
      <c r="O17" s="83"/>
      <c r="P17" s="83"/>
      <c r="Q17" s="83"/>
      <c r="R17" s="83"/>
      <c r="S17" s="83"/>
      <c r="T17" s="83"/>
      <c r="U17" s="84"/>
      <c r="V17" s="82"/>
      <c r="W17" s="82"/>
      <c r="X17" s="82"/>
      <c r="Y17" s="82"/>
      <c r="Z17" s="82"/>
    </row>
    <row r="18" ht="16.5" customHeight="1">
      <c r="A18" s="85">
        <v>45931.0</v>
      </c>
      <c r="B18" s="83"/>
      <c r="C18" s="83"/>
      <c r="D18" s="83"/>
      <c r="E18" s="83"/>
      <c r="F18" s="83"/>
      <c r="G18" s="83"/>
      <c r="H18" s="83"/>
      <c r="I18" s="83"/>
      <c r="J18" s="84"/>
      <c r="K18" s="82"/>
      <c r="L18" s="85">
        <v>45931.0</v>
      </c>
      <c r="M18" s="83"/>
      <c r="N18" s="83"/>
      <c r="O18" s="83"/>
      <c r="P18" s="83"/>
      <c r="Q18" s="83"/>
      <c r="R18" s="83"/>
      <c r="S18" s="83"/>
      <c r="T18" s="83"/>
      <c r="U18" s="84"/>
      <c r="V18" s="82"/>
      <c r="W18" s="82"/>
      <c r="X18" s="82"/>
      <c r="Y18" s="82"/>
      <c r="Z18" s="82"/>
    </row>
    <row r="19" ht="16.5" customHeight="1">
      <c r="A19" s="85">
        <v>45962.0</v>
      </c>
      <c r="B19" s="83"/>
      <c r="C19" s="83"/>
      <c r="D19" s="83"/>
      <c r="E19" s="83"/>
      <c r="F19" s="83"/>
      <c r="G19" s="83"/>
      <c r="H19" s="83"/>
      <c r="I19" s="83"/>
      <c r="J19" s="84"/>
      <c r="K19" s="82"/>
      <c r="L19" s="85">
        <v>45962.0</v>
      </c>
      <c r="M19" s="83"/>
      <c r="N19" s="83"/>
      <c r="O19" s="83"/>
      <c r="P19" s="83"/>
      <c r="Q19" s="83"/>
      <c r="R19" s="83"/>
      <c r="S19" s="83"/>
      <c r="T19" s="83"/>
      <c r="U19" s="84"/>
      <c r="V19" s="82"/>
      <c r="W19" s="82"/>
      <c r="X19" s="82"/>
      <c r="Y19" s="82"/>
      <c r="Z19" s="82"/>
    </row>
    <row r="20" ht="16.5" customHeight="1">
      <c r="A20" s="85">
        <v>45992.0</v>
      </c>
      <c r="B20" s="83"/>
      <c r="C20" s="83"/>
      <c r="D20" s="83"/>
      <c r="E20" s="83"/>
      <c r="F20" s="83"/>
      <c r="G20" s="83"/>
      <c r="H20" s="83"/>
      <c r="I20" s="83"/>
      <c r="J20" s="84"/>
      <c r="K20" s="82"/>
      <c r="L20" s="85">
        <v>45992.0</v>
      </c>
      <c r="M20" s="83"/>
      <c r="N20" s="83"/>
      <c r="O20" s="83"/>
      <c r="P20" s="83"/>
      <c r="Q20" s="83"/>
      <c r="R20" s="83"/>
      <c r="S20" s="83"/>
      <c r="T20" s="83"/>
      <c r="U20" s="84"/>
      <c r="V20" s="82"/>
      <c r="W20" s="82"/>
      <c r="X20" s="82"/>
      <c r="Y20" s="82"/>
      <c r="Z20" s="82"/>
    </row>
    <row r="21" ht="16.5" customHeight="1">
      <c r="A21" s="85">
        <v>46023.0</v>
      </c>
      <c r="B21" s="83"/>
      <c r="C21" s="83"/>
      <c r="D21" s="83"/>
      <c r="E21" s="83"/>
      <c r="F21" s="83"/>
      <c r="G21" s="83"/>
      <c r="H21" s="83"/>
      <c r="I21" s="83"/>
      <c r="J21" s="84"/>
      <c r="K21" s="82"/>
      <c r="L21" s="85">
        <v>46023.0</v>
      </c>
      <c r="M21" s="83"/>
      <c r="N21" s="83"/>
      <c r="O21" s="83"/>
      <c r="P21" s="83"/>
      <c r="Q21" s="83"/>
      <c r="R21" s="83"/>
      <c r="S21" s="83"/>
      <c r="T21" s="83"/>
      <c r="U21" s="84"/>
      <c r="V21" s="82"/>
      <c r="W21" s="82"/>
      <c r="X21" s="82"/>
      <c r="Y21" s="82"/>
      <c r="Z21" s="82"/>
    </row>
    <row r="22" ht="16.5" customHeight="1">
      <c r="A22" s="85">
        <v>46054.0</v>
      </c>
      <c r="B22" s="83"/>
      <c r="C22" s="83"/>
      <c r="D22" s="83"/>
      <c r="E22" s="83"/>
      <c r="F22" s="83"/>
      <c r="G22" s="83"/>
      <c r="H22" s="83"/>
      <c r="I22" s="83"/>
      <c r="J22" s="84"/>
      <c r="K22" s="82"/>
      <c r="L22" s="85">
        <v>46054.0</v>
      </c>
      <c r="M22" s="83"/>
      <c r="N22" s="83"/>
      <c r="O22" s="83"/>
      <c r="P22" s="83"/>
      <c r="Q22" s="83"/>
      <c r="R22" s="83"/>
      <c r="S22" s="83"/>
      <c r="T22" s="83"/>
      <c r="U22" s="84"/>
      <c r="V22" s="82"/>
      <c r="W22" s="82"/>
      <c r="X22" s="82"/>
      <c r="Y22" s="82"/>
      <c r="Z22" s="82"/>
    </row>
    <row r="23" ht="16.5" customHeight="1">
      <c r="A23" s="85">
        <v>46082.0</v>
      </c>
      <c r="B23" s="83"/>
      <c r="C23" s="83"/>
      <c r="D23" s="83"/>
      <c r="E23" s="83"/>
      <c r="F23" s="83"/>
      <c r="G23" s="83"/>
      <c r="H23" s="83"/>
      <c r="I23" s="83"/>
      <c r="J23" s="84"/>
      <c r="K23" s="82"/>
      <c r="L23" s="85">
        <v>46082.0</v>
      </c>
      <c r="M23" s="83"/>
      <c r="N23" s="83"/>
      <c r="O23" s="83"/>
      <c r="P23" s="83"/>
      <c r="Q23" s="83"/>
      <c r="R23" s="83"/>
      <c r="S23" s="83"/>
      <c r="T23" s="83"/>
      <c r="U23" s="84"/>
      <c r="V23" s="82"/>
      <c r="W23" s="82"/>
      <c r="X23" s="82"/>
      <c r="Y23" s="82"/>
      <c r="Z23" s="82"/>
    </row>
    <row r="24" ht="16.5" customHeight="1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6.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6.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6.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6.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6.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6.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6.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6.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6.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6.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6.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6.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6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6.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6.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6.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6.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6.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6.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6.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6.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6.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6.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6.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6.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6.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6.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6.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6.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6.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6.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6.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6.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6.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6.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6.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6.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6.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6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6.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6.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6.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6.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6.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6.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6.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6.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6.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6.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6.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6.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6.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6.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6.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6.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6.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6.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6.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6.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6.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6.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6.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6.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6.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6.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6.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6.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6.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6.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6.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6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6.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6.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6.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6.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6.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6.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6.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6.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6.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6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6.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6.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6.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6.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6.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6.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6.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6.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6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6.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6.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6.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6.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6.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6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6.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6.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6.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6.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6.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6.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6.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6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6.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6.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6.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6.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6.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6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6.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6.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6.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6.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6.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6.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6.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6.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6.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6.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6.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6.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6.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6.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6.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6.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6.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6.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6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6.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6.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6.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6.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6.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6.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6.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6.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6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6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6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6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6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6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6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6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6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6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6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6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6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6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6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6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6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6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6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6.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6.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6.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6.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6.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6.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6.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6.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6.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6.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6.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6.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6.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6.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6.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6.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6.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6.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6.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6.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6.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6.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6.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6.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6.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6.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6.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6.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6.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6.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6.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6.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6.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6.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6.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6.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6.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6.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6.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6.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6.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6.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6.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6.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6.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6.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6.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6.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6.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6.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6.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6.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6.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6.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6.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6.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6.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6.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6.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6.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6.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6.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6.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6.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6.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6.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6.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6.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6.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6.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6.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6.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6.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6.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6.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6.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6.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6.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6.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6.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6.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6.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6.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6.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6.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6.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6.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6.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6.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6.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6.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6.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6.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6.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6.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6.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6.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6.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6.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6.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6.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6.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6.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6.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6.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6.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6.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6.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6.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6.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6.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6.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6.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6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6.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6.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6.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6.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6.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6.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6.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6.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6.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6.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6.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6.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6.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6.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6.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6.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6.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6.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6.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6.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6.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6.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6.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6.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6.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6.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6.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6.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6.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6.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6.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6.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6.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6.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6.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6.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6.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6.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6.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6.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6.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6.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6.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6.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6.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6.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6.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6.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6.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6.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6.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6.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6.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6.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6.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6.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6.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6.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6.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6.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6.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6.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6.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6.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6.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6.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6.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6.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6.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6.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6.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6.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6.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6.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6.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6.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6.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6.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6.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6.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6.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6.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6.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6.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6.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6.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6.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6.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6.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6.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6.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6.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6.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6.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6.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6.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6.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6.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6.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6.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6.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6.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6.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6.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6.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6.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6.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6.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6.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6.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6.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6.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6.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6.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6.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6.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6.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6.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6.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6.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6.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6.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6.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6.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6.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6.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6.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6.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6.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6.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6.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6.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6.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6.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6.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6.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6.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6.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6.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6.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6.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6.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6.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6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6.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6.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6.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6.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6.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6.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6.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6.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6.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6.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6.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6.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6.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6.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6.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6.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6.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6.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6.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6.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6.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6.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6.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6.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6.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6.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6.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6.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6.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6.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6.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6.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6.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6.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6.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6.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6.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6.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6.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6.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6.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6.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6.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6.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6.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6.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6.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6.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6.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6.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6.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6.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6.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6.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6.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6.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6.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6.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6.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6.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6.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6.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6.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6.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6.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6.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6.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6.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6.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6.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6.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6.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6.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6.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6.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6.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6.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6.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6.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6.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6.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6.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6.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6.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6.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6.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6.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6.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6.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6.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6.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6.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6.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6.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6.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6.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6.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6.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6.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6.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6.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6.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6.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6.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6.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6.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6.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6.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6.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6.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6.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6.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6.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6.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6.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6.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6.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6.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6.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6.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6.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6.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6.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6.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6.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6.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6.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6.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6.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6.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6.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6.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6.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6.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6.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6.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6.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6.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6.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6.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6.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6.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6.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6.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6.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6.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6.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6.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6.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6.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6.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6.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6.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6.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6.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6.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6.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6.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6.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6.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6.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6.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6.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6.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6.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6.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6.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6.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6.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6.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6.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6.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6.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6.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6.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6.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6.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6.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6.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6.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6.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6.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6.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6.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6.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6.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6.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6.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6.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6.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6.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6.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6.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6.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6.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6.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6.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6.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6.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6.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6.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6.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6.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6.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6.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6.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6.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6.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6.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6.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6.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6.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6.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6.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6.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6.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6.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6.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6.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6.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6.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6.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6.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6.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6.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6.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6.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6.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6.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6.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6.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6.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6.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6.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6.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6.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6.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6.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6.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6.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6.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6.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6.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6.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6.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6.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6.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6.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6.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6.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6.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6.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6.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6.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6.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6.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6.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6.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6.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6.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6.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6.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6.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6.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6.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6.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6.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6.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6.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6.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6.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6.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6.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6.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6.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6.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6.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6.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6.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6.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6.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6.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6.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6.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6.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6.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6.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6.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6.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6.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6.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6.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6.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6.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6.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6.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6.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6.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6.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6.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6.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6.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6.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6.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6.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6.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6.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6.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6.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6.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6.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6.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6.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6.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6.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6.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6.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6.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6.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6.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6.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6.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6.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6.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6.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6.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6.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6.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6.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6.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6.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6.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6.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6.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6.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6.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6.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6.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6.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6.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6.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6.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6.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6.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6.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6.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6.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6.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6.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6.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6.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6.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6.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6.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6.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6.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6.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6.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6.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6.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6.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6.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6.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6.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6.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6.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6.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6.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6.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6.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6.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6.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6.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6.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6.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6.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6.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6.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6.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6.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6.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6.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6.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6.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6.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6.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6.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6.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6.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6.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6.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6.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6.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6.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6.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6.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6.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6.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6.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6.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6.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6.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6.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6.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6.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6.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6.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6.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6.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6.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6.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6.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6.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6.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6.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6.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6.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6.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6.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6.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6.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6.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6.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6.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6.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6.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6.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6.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6.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6.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6.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6.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6.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6.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6.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6.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6.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6.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6.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6.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6.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6.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6.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6.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6.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6.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6.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6.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6.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6.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6.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6.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6.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6.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6.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6.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6.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6.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6.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6.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6.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6.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6.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6.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6.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6.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6.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6.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6.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6.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6.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6.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6.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6.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6.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6.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6.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6.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6.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6.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6.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6.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6.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6.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6.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6.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6.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6.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6.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6.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6.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6.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6.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6.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6.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6.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6.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6.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6.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6.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6.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6.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6.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6.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6.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6.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6.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6.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6.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6.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6.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6.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6.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6.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6.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6.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6.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6.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6.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6.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6.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6.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6.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6.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6.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6.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6.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6.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6.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6.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6.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6.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6.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6.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6.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6.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6.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6.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6.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6.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6.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6.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6.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6.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6.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6.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6.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6.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6.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6.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6.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6.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6.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6.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6.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6.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6.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6.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6.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6.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6.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6.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4">
    <mergeCell ref="A1:J1"/>
    <mergeCell ref="L1:U1"/>
    <mergeCell ref="A13:J13"/>
    <mergeCell ref="L13:U1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8" width="8.71"/>
    <col customWidth="1" min="9" max="9" width="11.29"/>
    <col customWidth="1" min="10" max="10" width="2.86"/>
    <col customWidth="1" min="11" max="11" width="9.57"/>
    <col customWidth="1" min="12" max="16" width="8.71"/>
    <col customWidth="1" min="17" max="17" width="9.43"/>
    <col customWidth="1" min="18" max="18" width="12.14"/>
    <col customWidth="1" min="19" max="26" width="8.71"/>
  </cols>
  <sheetData>
    <row r="1">
      <c r="A1" s="86"/>
      <c r="B1" s="86"/>
      <c r="C1" s="87" t="s">
        <v>249</v>
      </c>
      <c r="D1" s="3"/>
      <c r="E1" s="3"/>
      <c r="F1" s="3"/>
      <c r="G1" s="3"/>
      <c r="H1" s="3"/>
      <c r="I1" s="4"/>
      <c r="J1" s="88"/>
      <c r="K1" s="88"/>
      <c r="L1" s="87" t="s">
        <v>250</v>
      </c>
      <c r="M1" s="3"/>
      <c r="N1" s="3"/>
      <c r="O1" s="3"/>
      <c r="P1" s="4"/>
      <c r="Q1" s="88"/>
      <c r="R1" s="86"/>
    </row>
    <row r="2">
      <c r="A2" s="83" t="s">
        <v>245</v>
      </c>
      <c r="B2" s="83"/>
      <c r="C2" s="89" t="s">
        <v>92</v>
      </c>
      <c r="D2" s="83" t="s">
        <v>93</v>
      </c>
      <c r="E2" s="83" t="s">
        <v>94</v>
      </c>
      <c r="F2" s="83" t="s">
        <v>95</v>
      </c>
      <c r="G2" s="83" t="s">
        <v>96</v>
      </c>
      <c r="H2" s="83" t="s">
        <v>97</v>
      </c>
      <c r="I2" s="83" t="s">
        <v>246</v>
      </c>
      <c r="J2" s="90"/>
      <c r="K2" s="91" t="s">
        <v>251</v>
      </c>
      <c r="L2" s="83" t="s">
        <v>92</v>
      </c>
      <c r="M2" s="83" t="s">
        <v>93</v>
      </c>
      <c r="N2" s="83" t="s">
        <v>94</v>
      </c>
      <c r="O2" s="83" t="s">
        <v>95</v>
      </c>
      <c r="P2" s="83" t="s">
        <v>96</v>
      </c>
      <c r="Q2" s="83" t="s">
        <v>252</v>
      </c>
      <c r="R2" s="83" t="s">
        <v>4</v>
      </c>
    </row>
    <row r="3">
      <c r="A3" s="85">
        <v>45839.0</v>
      </c>
      <c r="B3" s="92">
        <v>587176.0</v>
      </c>
      <c r="C3" s="83">
        <v>29545.0</v>
      </c>
      <c r="D3" s="83">
        <v>29545.0</v>
      </c>
      <c r="E3" s="83">
        <v>29545.0</v>
      </c>
      <c r="F3" s="83"/>
      <c r="G3" s="83"/>
      <c r="H3" s="83"/>
      <c r="I3" s="83"/>
      <c r="J3" s="93"/>
      <c r="K3" s="94">
        <v>0.0</v>
      </c>
      <c r="L3" s="83">
        <v>50000.0</v>
      </c>
      <c r="M3" s="83"/>
      <c r="N3" s="83"/>
      <c r="O3" s="83"/>
      <c r="P3" s="83"/>
      <c r="Q3" s="83">
        <f>SUM(C3:P3)</f>
        <v>138635</v>
      </c>
      <c r="R3" s="95">
        <f>B3-C3-D3-E3-F3-G3-H3-K3-I3-L3-M3-N3-O3-P3</f>
        <v>448541</v>
      </c>
    </row>
    <row r="4">
      <c r="A4" s="85">
        <v>45870.0</v>
      </c>
      <c r="B4" s="85"/>
      <c r="C4" s="83"/>
      <c r="D4" s="83"/>
      <c r="E4" s="83"/>
      <c r="F4" s="83"/>
      <c r="G4" s="83"/>
      <c r="H4" s="83"/>
      <c r="I4" s="83"/>
      <c r="J4" s="93"/>
      <c r="K4" s="94"/>
      <c r="L4" s="83"/>
      <c r="M4" s="83"/>
      <c r="N4" s="83"/>
      <c r="O4" s="83"/>
      <c r="P4" s="83"/>
      <c r="Q4" s="83"/>
      <c r="R4" s="83"/>
    </row>
    <row r="5">
      <c r="A5" s="85">
        <v>45901.0</v>
      </c>
      <c r="B5" s="85"/>
      <c r="C5" s="83"/>
      <c r="D5" s="83"/>
      <c r="E5" s="83"/>
      <c r="F5" s="83"/>
      <c r="G5" s="83"/>
      <c r="H5" s="83"/>
      <c r="I5" s="83"/>
      <c r="J5" s="93"/>
      <c r="K5" s="94"/>
      <c r="L5" s="83"/>
      <c r="M5" s="83"/>
      <c r="N5" s="83"/>
      <c r="O5" s="83"/>
      <c r="P5" s="83"/>
      <c r="Q5" s="83"/>
      <c r="R5" s="83"/>
    </row>
    <row r="6">
      <c r="A6" s="85">
        <v>45931.0</v>
      </c>
      <c r="B6" s="85"/>
      <c r="C6" s="83"/>
      <c r="D6" s="83"/>
      <c r="E6" s="83"/>
      <c r="F6" s="83"/>
      <c r="G6" s="83"/>
      <c r="H6" s="83"/>
      <c r="I6" s="83"/>
      <c r="J6" s="93"/>
      <c r="K6" s="94"/>
      <c r="L6" s="83"/>
      <c r="M6" s="83"/>
      <c r="N6" s="83"/>
      <c r="O6" s="83"/>
      <c r="P6" s="83"/>
      <c r="Q6" s="83"/>
      <c r="R6" s="83"/>
    </row>
    <row r="7">
      <c r="A7" s="85">
        <v>45962.0</v>
      </c>
      <c r="B7" s="85"/>
      <c r="C7" s="83"/>
      <c r="D7" s="83"/>
      <c r="E7" s="83"/>
      <c r="F7" s="83"/>
      <c r="G7" s="83"/>
      <c r="H7" s="83"/>
      <c r="I7" s="83"/>
      <c r="J7" s="93"/>
      <c r="K7" s="94"/>
      <c r="L7" s="83"/>
      <c r="M7" s="83"/>
      <c r="N7" s="83"/>
      <c r="O7" s="83"/>
      <c r="P7" s="83"/>
      <c r="Q7" s="83"/>
      <c r="R7" s="83"/>
    </row>
    <row r="8">
      <c r="A8" s="85">
        <v>45992.0</v>
      </c>
      <c r="B8" s="85"/>
      <c r="C8" s="83"/>
      <c r="D8" s="83"/>
      <c r="E8" s="83"/>
      <c r="F8" s="83"/>
      <c r="G8" s="83"/>
      <c r="H8" s="83"/>
      <c r="I8" s="83"/>
      <c r="J8" s="93"/>
      <c r="K8" s="94"/>
      <c r="L8" s="83"/>
      <c r="M8" s="83"/>
      <c r="N8" s="83"/>
      <c r="O8" s="83"/>
      <c r="P8" s="83"/>
      <c r="Q8" s="83"/>
      <c r="R8" s="83"/>
    </row>
    <row r="9">
      <c r="A9" s="85">
        <v>46023.0</v>
      </c>
      <c r="B9" s="85"/>
      <c r="C9" s="83"/>
      <c r="D9" s="83"/>
      <c r="E9" s="83"/>
      <c r="F9" s="83"/>
      <c r="G9" s="83"/>
      <c r="H9" s="83"/>
      <c r="I9" s="83"/>
      <c r="J9" s="93"/>
      <c r="K9" s="94"/>
      <c r="L9" s="83"/>
      <c r="M9" s="83"/>
      <c r="N9" s="83"/>
      <c r="O9" s="83"/>
      <c r="P9" s="83"/>
      <c r="Q9" s="83"/>
      <c r="R9" s="83"/>
    </row>
    <row r="10">
      <c r="A10" s="85">
        <v>46054.0</v>
      </c>
      <c r="B10" s="85"/>
      <c r="C10" s="83"/>
      <c r="D10" s="83"/>
      <c r="E10" s="83"/>
      <c r="F10" s="83"/>
      <c r="G10" s="83"/>
      <c r="H10" s="83"/>
      <c r="I10" s="83"/>
      <c r="J10" s="93"/>
      <c r="K10" s="94"/>
      <c r="L10" s="83"/>
      <c r="M10" s="83"/>
      <c r="N10" s="83"/>
      <c r="O10" s="83"/>
      <c r="P10" s="83"/>
      <c r="Q10" s="83"/>
      <c r="R10" s="83"/>
    </row>
    <row r="11">
      <c r="A11" s="85">
        <v>46082.0</v>
      </c>
      <c r="B11" s="85"/>
      <c r="C11" s="83"/>
      <c r="D11" s="83"/>
      <c r="E11" s="83"/>
      <c r="F11" s="83"/>
      <c r="G11" s="83"/>
      <c r="H11" s="83"/>
      <c r="I11" s="83"/>
      <c r="J11" s="93"/>
      <c r="K11" s="94"/>
      <c r="L11" s="83"/>
      <c r="M11" s="83"/>
      <c r="N11" s="83"/>
      <c r="O11" s="83"/>
      <c r="P11" s="83"/>
      <c r="Q11" s="83"/>
      <c r="R11" s="83"/>
    </row>
    <row r="13">
      <c r="Q13" s="96">
        <f>Q3/B3*100</f>
        <v>23.61046773</v>
      </c>
      <c r="R13" s="96">
        <f>R3/B3*100</f>
        <v>76.38953227</v>
      </c>
    </row>
    <row r="14">
      <c r="F14" s="96">
        <f>B3/C3</f>
        <v>19.87395498</v>
      </c>
    </row>
    <row r="16">
      <c r="B16" s="96">
        <f>B3/12</f>
        <v>48931.33333</v>
      </c>
      <c r="I16" s="96">
        <f>20*65000000</f>
        <v>1300000000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I1"/>
    <mergeCell ref="L1:P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4" width="8.71"/>
    <col customWidth="1" min="5" max="5" width="14.0"/>
    <col customWidth="1" min="6" max="26" width="8.71"/>
  </cols>
  <sheetData>
    <row r="1">
      <c r="A1" s="62" t="s">
        <v>253</v>
      </c>
      <c r="D1" s="97" t="s">
        <v>249</v>
      </c>
      <c r="E1" s="97" t="s">
        <v>254</v>
      </c>
      <c r="F1" s="97" t="s">
        <v>4</v>
      </c>
      <c r="G1" s="97" t="s">
        <v>255</v>
      </c>
      <c r="H1" s="97" t="s">
        <v>256</v>
      </c>
    </row>
    <row r="2">
      <c r="A2" s="97" t="s">
        <v>257</v>
      </c>
      <c r="B2" s="96">
        <v>1.44E7</v>
      </c>
      <c r="D2" s="96">
        <v>3051708.0</v>
      </c>
      <c r="F2" s="96">
        <v>5184240.0</v>
      </c>
      <c r="H2" s="96">
        <f>B2-D2-F2</f>
        <v>6164052</v>
      </c>
    </row>
    <row r="3">
      <c r="A3" s="97" t="s">
        <v>258</v>
      </c>
      <c r="B3" s="96">
        <v>2700000.0</v>
      </c>
    </row>
    <row r="4">
      <c r="A4" s="97" t="s">
        <v>259</v>
      </c>
      <c r="B4" s="96">
        <v>4800000.0</v>
      </c>
    </row>
    <row r="5">
      <c r="B5" s="96">
        <f>SUM(B2:B4)</f>
        <v>21900000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43"/>
    <col customWidth="1" min="3" max="3" width="41.86"/>
    <col customWidth="1" min="4" max="4" width="22.29"/>
    <col customWidth="1" min="5" max="5" width="12.14"/>
    <col customWidth="1" min="6" max="6" width="11.29"/>
    <col customWidth="1" min="7" max="7" width="12.0"/>
    <col customWidth="1" min="8" max="8" width="12.29"/>
    <col customWidth="1" min="9" max="9" width="12.0"/>
    <col customWidth="1" min="10" max="19" width="9.14"/>
    <col customWidth="1" min="20" max="20" width="9.86"/>
    <col customWidth="1" min="21" max="21" width="9.14"/>
    <col customWidth="1" min="22" max="22" width="9.86"/>
    <col customWidth="1" min="23" max="23" width="9.14"/>
    <col customWidth="1" min="24" max="24" width="9.86"/>
    <col customWidth="1" min="25" max="25" width="9.14"/>
    <col customWidth="1" min="26" max="26" width="9.86"/>
    <col customWidth="1" min="27" max="27" width="9.14"/>
    <col customWidth="1" min="28" max="28" width="9.86"/>
    <col customWidth="1" min="29" max="38" width="9.14"/>
  </cols>
  <sheetData>
    <row r="1" ht="16.5" customHeight="1">
      <c r="A1" s="82"/>
      <c r="B1" s="82"/>
      <c r="C1" s="82"/>
      <c r="D1" s="82"/>
      <c r="E1" s="82"/>
      <c r="F1" s="98">
        <v>45748.0</v>
      </c>
      <c r="G1" s="81"/>
      <c r="H1" s="98">
        <v>45778.0</v>
      </c>
      <c r="I1" s="81"/>
      <c r="J1" s="98">
        <v>45809.0</v>
      </c>
      <c r="K1" s="81"/>
      <c r="L1" s="98">
        <v>45839.0</v>
      </c>
      <c r="M1" s="81"/>
      <c r="N1" s="98">
        <v>45870.0</v>
      </c>
      <c r="O1" s="81"/>
      <c r="P1" s="98">
        <v>45901.0</v>
      </c>
      <c r="Q1" s="81"/>
      <c r="R1" s="98">
        <v>45931.0</v>
      </c>
      <c r="S1" s="81"/>
      <c r="T1" s="98">
        <v>45962.0</v>
      </c>
      <c r="U1" s="81"/>
      <c r="V1" s="98">
        <v>45992.0</v>
      </c>
      <c r="W1" s="81"/>
      <c r="X1" s="98">
        <v>46023.0</v>
      </c>
      <c r="Y1" s="81"/>
      <c r="Z1" s="98">
        <v>46054.0</v>
      </c>
      <c r="AA1" s="81"/>
      <c r="AB1" s="98">
        <v>46082.0</v>
      </c>
      <c r="AC1" s="81"/>
      <c r="AD1" s="82"/>
      <c r="AE1" s="82"/>
      <c r="AF1" s="82"/>
      <c r="AG1" s="82"/>
      <c r="AH1" s="82"/>
      <c r="AI1" s="82"/>
      <c r="AJ1" s="82"/>
      <c r="AK1" s="82"/>
      <c r="AL1" s="82"/>
    </row>
    <row r="2" ht="16.5" customHeight="1">
      <c r="A2" s="84" t="s">
        <v>131</v>
      </c>
      <c r="B2" s="84" t="s">
        <v>132</v>
      </c>
      <c r="C2" s="84" t="s">
        <v>133</v>
      </c>
      <c r="D2" s="84" t="s">
        <v>2</v>
      </c>
      <c r="E2" s="84" t="s">
        <v>134</v>
      </c>
      <c r="F2" s="8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  <c r="AD2" s="99" t="s">
        <v>245</v>
      </c>
      <c r="AE2" s="100" t="s">
        <v>92</v>
      </c>
      <c r="AF2" s="100" t="s">
        <v>93</v>
      </c>
      <c r="AG2" s="100" t="s">
        <v>94</v>
      </c>
      <c r="AH2" s="100" t="s">
        <v>95</v>
      </c>
      <c r="AI2" s="100" t="s">
        <v>96</v>
      </c>
      <c r="AJ2" s="100" t="s">
        <v>97</v>
      </c>
      <c r="AK2" s="100" t="s">
        <v>246</v>
      </c>
      <c r="AL2" s="100" t="s">
        <v>4</v>
      </c>
    </row>
    <row r="3" ht="16.5" customHeight="1">
      <c r="A3" s="101">
        <v>1.0</v>
      </c>
      <c r="B3" s="101" t="s">
        <v>197</v>
      </c>
      <c r="C3" s="101" t="s">
        <v>190</v>
      </c>
      <c r="D3" s="101" t="s">
        <v>162</v>
      </c>
      <c r="E3" s="101">
        <v>26885.0</v>
      </c>
      <c r="F3" s="101">
        <v>27.5</v>
      </c>
      <c r="G3" s="101">
        <v>24644.583333333332</v>
      </c>
      <c r="H3" s="101">
        <v>24.5</v>
      </c>
      <c r="I3" s="101">
        <v>21247.822580645163</v>
      </c>
      <c r="J3" s="101"/>
      <c r="K3" s="101">
        <v>26885.0</v>
      </c>
      <c r="L3" s="101">
        <f>HEKSY!L37</f>
        <v>28.5</v>
      </c>
      <c r="M3" s="101">
        <f>HEKSY!M37</f>
        <v>25861.45161</v>
      </c>
      <c r="N3" s="101">
        <f>HEKSY!N37</f>
        <v>29.5</v>
      </c>
      <c r="O3" s="101">
        <f>HEKSY!O37</f>
        <v>26768.87097</v>
      </c>
      <c r="P3" s="101">
        <f>HEKSY!P37</f>
        <v>26</v>
      </c>
      <c r="Q3" s="101">
        <f>HEKSY!Q37</f>
        <v>24379.33333</v>
      </c>
      <c r="R3" s="101">
        <f>HEKSY!R37</f>
        <v>28</v>
      </c>
      <c r="S3" s="101">
        <f>HEKSY!S37</f>
        <v>25407.74194</v>
      </c>
      <c r="T3" s="101">
        <f>HEKSY!T37</f>
        <v>30</v>
      </c>
      <c r="U3" s="101">
        <f>HEKSY!U37</f>
        <v>28130</v>
      </c>
      <c r="V3" s="101">
        <f>HEKSY!V37</f>
        <v>31</v>
      </c>
      <c r="W3" s="101">
        <f>HEKSY!W37</f>
        <v>28130</v>
      </c>
      <c r="X3" s="101">
        <f>HEKSY!X37</f>
        <v>31</v>
      </c>
      <c r="Y3" s="101">
        <f>HEKSY!Y37</f>
        <v>28130</v>
      </c>
      <c r="Z3" s="101">
        <f>HEKSY!Z37</f>
        <v>28</v>
      </c>
      <c r="AA3" s="101">
        <f>HEKSY!AA37</f>
        <v>28130</v>
      </c>
      <c r="AB3" s="101">
        <f>HEKSY!AB37</f>
        <v>31</v>
      </c>
      <c r="AC3" s="101">
        <f>HEKSY!AC37</f>
        <v>28130</v>
      </c>
      <c r="AD3" s="102">
        <v>45839.0</v>
      </c>
      <c r="AE3" s="103"/>
      <c r="AF3" s="103"/>
      <c r="AG3" s="103"/>
      <c r="AH3" s="103"/>
      <c r="AI3" s="103"/>
      <c r="AJ3" s="103"/>
      <c r="AK3" s="103"/>
      <c r="AL3" s="103"/>
    </row>
    <row r="4" ht="16.5" customHeight="1">
      <c r="A4" s="84">
        <v>2.0</v>
      </c>
      <c r="B4" s="84" t="s">
        <v>198</v>
      </c>
      <c r="C4" s="84" t="s">
        <v>190</v>
      </c>
      <c r="D4" s="84" t="s">
        <v>162</v>
      </c>
      <c r="E4" s="84">
        <v>26885.0</v>
      </c>
      <c r="F4" s="84">
        <v>30.0</v>
      </c>
      <c r="G4" s="84">
        <v>26885.0</v>
      </c>
      <c r="H4" s="84">
        <v>30.0</v>
      </c>
      <c r="I4" s="84">
        <v>26017.74193548387</v>
      </c>
      <c r="J4" s="84"/>
      <c r="K4" s="84">
        <v>26885.0</v>
      </c>
      <c r="L4" s="84">
        <f>MANJUSHA!L37</f>
        <v>31</v>
      </c>
      <c r="M4" s="84">
        <f>MANJUSHA!M37</f>
        <v>27598</v>
      </c>
      <c r="N4" s="84">
        <f>MANJUSHA!N37</f>
        <v>31</v>
      </c>
      <c r="O4" s="84">
        <f>MANJUSHA!O37</f>
        <v>27598</v>
      </c>
      <c r="P4" s="84">
        <f>MANJUSHA!P37</f>
        <v>26</v>
      </c>
      <c r="Q4" s="84">
        <f>MANJUSHA!Q37</f>
        <v>23918.26667</v>
      </c>
      <c r="R4" s="84">
        <f>MANJUSHA!R37</f>
        <v>26</v>
      </c>
      <c r="S4" s="84">
        <f>MANJUSHA!S37</f>
        <v>23146.70968</v>
      </c>
      <c r="T4" s="84">
        <f>MANJUSHA!T37</f>
        <v>30</v>
      </c>
      <c r="U4" s="84">
        <f>MANJUSHA!U37</f>
        <v>27598</v>
      </c>
      <c r="V4" s="84">
        <f>MANJUSHA!V37</f>
        <v>31</v>
      </c>
      <c r="W4" s="84">
        <f>MANJUSHA!W37</f>
        <v>27598</v>
      </c>
      <c r="X4" s="84">
        <f>MANJUSHA!X37</f>
        <v>31</v>
      </c>
      <c r="Y4" s="84">
        <f>MANJUSHA!Y37</f>
        <v>27598</v>
      </c>
      <c r="Z4" s="84">
        <f>MANJUSHA!Z37</f>
        <v>28</v>
      </c>
      <c r="AA4" s="84">
        <f>MANJUSHA!AA37</f>
        <v>27598</v>
      </c>
      <c r="AB4" s="84">
        <f>MANJUSHA!AB37</f>
        <v>31</v>
      </c>
      <c r="AC4" s="84">
        <f>MANJUSHA!AC37</f>
        <v>27598</v>
      </c>
      <c r="AD4" s="104">
        <v>45870.0</v>
      </c>
      <c r="AE4" s="105"/>
      <c r="AF4" s="105"/>
      <c r="AG4" s="105"/>
      <c r="AH4" s="105"/>
      <c r="AI4" s="105"/>
      <c r="AJ4" s="105"/>
      <c r="AK4" s="105"/>
      <c r="AL4" s="105"/>
    </row>
    <row r="5" ht="16.5" customHeight="1">
      <c r="A5" s="84">
        <v>3.0</v>
      </c>
      <c r="B5" s="84" t="s">
        <v>174</v>
      </c>
      <c r="C5" s="84" t="s">
        <v>175</v>
      </c>
      <c r="D5" s="84" t="s">
        <v>162</v>
      </c>
      <c r="E5" s="84">
        <v>23309.0</v>
      </c>
      <c r="F5" s="84">
        <v>30.0</v>
      </c>
      <c r="G5" s="84">
        <v>23309.0</v>
      </c>
      <c r="H5" s="84">
        <v>31.0</v>
      </c>
      <c r="I5" s="84">
        <v>23309.0</v>
      </c>
      <c r="J5" s="84"/>
      <c r="K5" s="84">
        <v>23309.0</v>
      </c>
      <c r="L5" s="84"/>
      <c r="M5" s="84">
        <v>23309.0</v>
      </c>
      <c r="N5" s="84"/>
      <c r="O5" s="84">
        <v>23309.0</v>
      </c>
      <c r="P5" s="84"/>
      <c r="Q5" s="84">
        <v>23309.0</v>
      </c>
      <c r="R5" s="84"/>
      <c r="S5" s="84">
        <v>23309.0</v>
      </c>
      <c r="T5" s="84"/>
      <c r="U5" s="84">
        <v>23309.0</v>
      </c>
      <c r="V5" s="84"/>
      <c r="W5" s="84">
        <v>23309.0</v>
      </c>
      <c r="X5" s="84"/>
      <c r="Y5" s="84">
        <v>23309.0</v>
      </c>
      <c r="Z5" s="84"/>
      <c r="AA5" s="84">
        <v>23309.0</v>
      </c>
      <c r="AB5" s="84"/>
      <c r="AC5" s="84">
        <v>23309.0</v>
      </c>
      <c r="AD5" s="104">
        <v>45901.0</v>
      </c>
      <c r="AE5" s="105"/>
      <c r="AF5" s="105"/>
      <c r="AG5" s="105"/>
      <c r="AH5" s="105"/>
      <c r="AI5" s="105"/>
      <c r="AJ5" s="105"/>
      <c r="AK5" s="105"/>
      <c r="AL5" s="105"/>
    </row>
    <row r="6" ht="16.5" customHeight="1">
      <c r="A6" s="84">
        <v>4.0</v>
      </c>
      <c r="B6" s="84" t="s">
        <v>176</v>
      </c>
      <c r="C6" s="84" t="s">
        <v>175</v>
      </c>
      <c r="D6" s="84" t="s">
        <v>162</v>
      </c>
      <c r="E6" s="84">
        <v>23309.0</v>
      </c>
      <c r="F6" s="84">
        <v>30.0</v>
      </c>
      <c r="G6" s="84">
        <v>23309.0</v>
      </c>
      <c r="H6" s="84">
        <v>31.0</v>
      </c>
      <c r="I6" s="84">
        <v>23309.0</v>
      </c>
      <c r="J6" s="84"/>
      <c r="K6" s="84">
        <v>23309.0</v>
      </c>
      <c r="L6" s="84"/>
      <c r="M6" s="84">
        <v>23309.0</v>
      </c>
      <c r="N6" s="84"/>
      <c r="O6" s="84">
        <v>23309.0</v>
      </c>
      <c r="P6" s="84"/>
      <c r="Q6" s="84">
        <v>23309.0</v>
      </c>
      <c r="R6" s="84"/>
      <c r="S6" s="84">
        <v>23309.0</v>
      </c>
      <c r="T6" s="84"/>
      <c r="U6" s="84">
        <v>23309.0</v>
      </c>
      <c r="V6" s="84"/>
      <c r="W6" s="84">
        <v>23309.0</v>
      </c>
      <c r="X6" s="84"/>
      <c r="Y6" s="84">
        <v>23309.0</v>
      </c>
      <c r="Z6" s="84"/>
      <c r="AA6" s="84">
        <v>23309.0</v>
      </c>
      <c r="AB6" s="84"/>
      <c r="AC6" s="84">
        <v>23309.0</v>
      </c>
      <c r="AD6" s="104">
        <v>45931.0</v>
      </c>
      <c r="AE6" s="105"/>
      <c r="AF6" s="105"/>
      <c r="AG6" s="105"/>
      <c r="AH6" s="105"/>
      <c r="AI6" s="105"/>
      <c r="AJ6" s="105"/>
      <c r="AK6" s="105"/>
      <c r="AL6" s="105"/>
    </row>
    <row r="7" ht="16.5" customHeight="1">
      <c r="A7" s="84">
        <v>5.0</v>
      </c>
      <c r="B7" s="84" t="s">
        <v>171</v>
      </c>
      <c r="C7" s="84" t="s">
        <v>161</v>
      </c>
      <c r="D7" s="84" t="s">
        <v>162</v>
      </c>
      <c r="E7" s="84">
        <v>22689.0</v>
      </c>
      <c r="F7" s="84">
        <v>28.5</v>
      </c>
      <c r="G7" s="84">
        <v>21554.55</v>
      </c>
      <c r="H7" s="84">
        <v>30.0</v>
      </c>
      <c r="I7" s="84">
        <v>21957.09677419355</v>
      </c>
      <c r="J7" s="84"/>
      <c r="K7" s="84">
        <v>22689.0</v>
      </c>
      <c r="L7" s="84"/>
      <c r="M7" s="84">
        <v>22689.0</v>
      </c>
      <c r="N7" s="84"/>
      <c r="O7" s="84">
        <v>22689.0</v>
      </c>
      <c r="P7" s="84"/>
      <c r="Q7" s="84">
        <v>22689.0</v>
      </c>
      <c r="R7" s="84"/>
      <c r="S7" s="84">
        <v>22689.0</v>
      </c>
      <c r="T7" s="84"/>
      <c r="U7" s="84">
        <v>22689.0</v>
      </c>
      <c r="V7" s="84"/>
      <c r="W7" s="84">
        <v>22689.0</v>
      </c>
      <c r="X7" s="84"/>
      <c r="Y7" s="84">
        <v>22689.0</v>
      </c>
      <c r="Z7" s="84"/>
      <c r="AA7" s="84">
        <v>22689.0</v>
      </c>
      <c r="AB7" s="84"/>
      <c r="AC7" s="84">
        <v>22689.0</v>
      </c>
      <c r="AD7" s="104">
        <v>45962.0</v>
      </c>
      <c r="AE7" s="105"/>
      <c r="AF7" s="105"/>
      <c r="AG7" s="105"/>
      <c r="AH7" s="105"/>
      <c r="AI7" s="105"/>
      <c r="AJ7" s="105"/>
      <c r="AK7" s="105"/>
      <c r="AL7" s="105"/>
    </row>
    <row r="8" ht="16.5" customHeight="1">
      <c r="A8" s="84">
        <v>6.0</v>
      </c>
      <c r="B8" s="84" t="s">
        <v>160</v>
      </c>
      <c r="C8" s="84" t="s">
        <v>161</v>
      </c>
      <c r="D8" s="84" t="s">
        <v>162</v>
      </c>
      <c r="E8" s="84">
        <v>21367.0</v>
      </c>
      <c r="F8" s="84">
        <v>28.0</v>
      </c>
      <c r="G8" s="84">
        <v>19942.533333333333</v>
      </c>
      <c r="H8" s="84">
        <v>29.0</v>
      </c>
      <c r="I8" s="84">
        <v>19988.483870967742</v>
      </c>
      <c r="J8" s="84"/>
      <c r="K8" s="84">
        <v>21367.0</v>
      </c>
      <c r="L8" s="84"/>
      <c r="M8" s="84">
        <v>21367.0</v>
      </c>
      <c r="N8" s="84"/>
      <c r="O8" s="84">
        <v>21367.0</v>
      </c>
      <c r="P8" s="84"/>
      <c r="Q8" s="84">
        <v>21367.0</v>
      </c>
      <c r="R8" s="84"/>
      <c r="S8" s="84">
        <v>21367.0</v>
      </c>
      <c r="T8" s="84"/>
      <c r="U8" s="84">
        <v>21367.0</v>
      </c>
      <c r="V8" s="84"/>
      <c r="W8" s="84">
        <v>21367.0</v>
      </c>
      <c r="X8" s="84"/>
      <c r="Y8" s="84">
        <v>21367.0</v>
      </c>
      <c r="Z8" s="84"/>
      <c r="AA8" s="84">
        <v>21367.0</v>
      </c>
      <c r="AB8" s="84"/>
      <c r="AC8" s="84">
        <v>21367.0</v>
      </c>
      <c r="AD8" s="104">
        <v>45992.0</v>
      </c>
      <c r="AE8" s="105"/>
      <c r="AF8" s="105"/>
      <c r="AG8" s="105"/>
      <c r="AH8" s="105"/>
      <c r="AI8" s="105"/>
      <c r="AJ8" s="105"/>
      <c r="AK8" s="105"/>
      <c r="AL8" s="105"/>
    </row>
    <row r="9" ht="16.5" customHeight="1">
      <c r="A9" s="84">
        <v>7.0</v>
      </c>
      <c r="B9" s="84" t="s">
        <v>172</v>
      </c>
      <c r="C9" s="84" t="s">
        <v>173</v>
      </c>
      <c r="D9" s="84" t="s">
        <v>162</v>
      </c>
      <c r="E9" s="84">
        <v>22689.0</v>
      </c>
      <c r="F9" s="84">
        <v>30.0</v>
      </c>
      <c r="G9" s="84">
        <v>22689.0</v>
      </c>
      <c r="H9" s="84">
        <v>31.0</v>
      </c>
      <c r="I9" s="84">
        <v>22689.0</v>
      </c>
      <c r="J9" s="84"/>
      <c r="K9" s="84">
        <v>22689.0</v>
      </c>
      <c r="L9" s="84"/>
      <c r="M9" s="84">
        <v>22689.0</v>
      </c>
      <c r="N9" s="84"/>
      <c r="O9" s="84">
        <v>22689.0</v>
      </c>
      <c r="P9" s="84"/>
      <c r="Q9" s="84">
        <v>22689.0</v>
      </c>
      <c r="R9" s="84"/>
      <c r="S9" s="84">
        <v>22689.0</v>
      </c>
      <c r="T9" s="84"/>
      <c r="U9" s="84">
        <v>22689.0</v>
      </c>
      <c r="V9" s="84"/>
      <c r="W9" s="84">
        <v>22689.0</v>
      </c>
      <c r="X9" s="84"/>
      <c r="Y9" s="84">
        <v>22689.0</v>
      </c>
      <c r="Z9" s="84"/>
      <c r="AA9" s="84">
        <v>22689.0</v>
      </c>
      <c r="AB9" s="84"/>
      <c r="AC9" s="84">
        <v>22689.0</v>
      </c>
      <c r="AD9" s="104">
        <v>46023.0</v>
      </c>
      <c r="AE9" s="105"/>
      <c r="AF9" s="105"/>
      <c r="AG9" s="105"/>
      <c r="AH9" s="105"/>
      <c r="AI9" s="105"/>
      <c r="AJ9" s="105"/>
      <c r="AK9" s="105"/>
      <c r="AL9" s="105"/>
    </row>
    <row r="10" ht="16.5" customHeight="1">
      <c r="A10" s="84">
        <v>8.0</v>
      </c>
      <c r="B10" s="84" t="s">
        <v>192</v>
      </c>
      <c r="C10" s="84" t="s">
        <v>193</v>
      </c>
      <c r="D10" s="84" t="s">
        <v>162</v>
      </c>
      <c r="E10" s="84">
        <v>25318.0</v>
      </c>
      <c r="F10" s="84">
        <v>30.0</v>
      </c>
      <c r="G10" s="84">
        <v>25318.0</v>
      </c>
      <c r="H10" s="84">
        <v>31.0</v>
      </c>
      <c r="I10" s="84">
        <v>25318.0</v>
      </c>
      <c r="J10" s="84"/>
      <c r="K10" s="84">
        <v>25318.0</v>
      </c>
      <c r="L10" s="84"/>
      <c r="M10" s="84">
        <v>25318.0</v>
      </c>
      <c r="N10" s="84"/>
      <c r="O10" s="84">
        <v>25318.0</v>
      </c>
      <c r="P10" s="84"/>
      <c r="Q10" s="84">
        <v>25318.0</v>
      </c>
      <c r="R10" s="84"/>
      <c r="S10" s="84">
        <v>25318.0</v>
      </c>
      <c r="T10" s="84"/>
      <c r="U10" s="84">
        <v>25318.0</v>
      </c>
      <c r="V10" s="84"/>
      <c r="W10" s="84">
        <v>25318.0</v>
      </c>
      <c r="X10" s="84"/>
      <c r="Y10" s="84">
        <v>25318.0</v>
      </c>
      <c r="Z10" s="84"/>
      <c r="AA10" s="84">
        <v>25318.0</v>
      </c>
      <c r="AB10" s="84"/>
      <c r="AC10" s="84">
        <v>25318.0</v>
      </c>
      <c r="AD10" s="104">
        <v>46054.0</v>
      </c>
      <c r="AE10" s="105"/>
      <c r="AF10" s="105"/>
      <c r="AG10" s="105"/>
      <c r="AH10" s="105"/>
      <c r="AI10" s="105"/>
      <c r="AJ10" s="105"/>
      <c r="AK10" s="105"/>
      <c r="AL10" s="105"/>
    </row>
    <row r="11" ht="16.5" customHeight="1">
      <c r="A11" s="84">
        <v>9.0</v>
      </c>
      <c r="B11" s="84" t="s">
        <v>196</v>
      </c>
      <c r="C11" s="84" t="s">
        <v>181</v>
      </c>
      <c r="D11" s="84" t="s">
        <v>162</v>
      </c>
      <c r="E11" s="84">
        <v>26026.0</v>
      </c>
      <c r="F11" s="84">
        <v>28.0</v>
      </c>
      <c r="G11" s="84">
        <v>24290.933333333334</v>
      </c>
      <c r="H11" s="84">
        <v>30.5</v>
      </c>
      <c r="I11" s="84">
        <v>25606.22580645161</v>
      </c>
      <c r="J11" s="84"/>
      <c r="K11" s="84">
        <v>26026.0</v>
      </c>
      <c r="L11" s="84"/>
      <c r="M11" s="84">
        <v>26026.0</v>
      </c>
      <c r="N11" s="84"/>
      <c r="O11" s="84">
        <v>26026.0</v>
      </c>
      <c r="P11" s="84"/>
      <c r="Q11" s="84">
        <v>26026.0</v>
      </c>
      <c r="R11" s="84"/>
      <c r="S11" s="84">
        <v>26026.0</v>
      </c>
      <c r="T11" s="84"/>
      <c r="U11" s="84">
        <v>26026.0</v>
      </c>
      <c r="V11" s="84"/>
      <c r="W11" s="84">
        <v>26026.0</v>
      </c>
      <c r="X11" s="84"/>
      <c r="Y11" s="84">
        <v>26026.0</v>
      </c>
      <c r="Z11" s="84"/>
      <c r="AA11" s="84">
        <v>26026.0</v>
      </c>
      <c r="AB11" s="84"/>
      <c r="AC11" s="84">
        <v>26026.0</v>
      </c>
      <c r="AD11" s="104">
        <v>46082.0</v>
      </c>
      <c r="AE11" s="105"/>
      <c r="AF11" s="105"/>
      <c r="AG11" s="105"/>
      <c r="AH11" s="105"/>
      <c r="AI11" s="105"/>
      <c r="AJ11" s="105"/>
      <c r="AK11" s="105"/>
      <c r="AL11" s="105"/>
    </row>
    <row r="12" ht="16.5" customHeight="1">
      <c r="A12" s="84">
        <v>10.0</v>
      </c>
      <c r="B12" s="84" t="s">
        <v>187</v>
      </c>
      <c r="C12" s="84" t="s">
        <v>181</v>
      </c>
      <c r="D12" s="84" t="s">
        <v>260</v>
      </c>
      <c r="E12" s="84">
        <v>24523.0</v>
      </c>
      <c r="F12" s="84">
        <v>30.0</v>
      </c>
      <c r="G12" s="84">
        <v>24523.0</v>
      </c>
      <c r="H12" s="84">
        <v>31.0</v>
      </c>
      <c r="I12" s="84">
        <v>24523.0</v>
      </c>
      <c r="J12" s="84"/>
      <c r="K12" s="84">
        <v>24523.0</v>
      </c>
      <c r="L12" s="84"/>
      <c r="M12" s="84">
        <v>24523.0</v>
      </c>
      <c r="N12" s="84"/>
      <c r="O12" s="84">
        <v>24523.0</v>
      </c>
      <c r="P12" s="84"/>
      <c r="Q12" s="84">
        <v>24523.0</v>
      </c>
      <c r="R12" s="84"/>
      <c r="S12" s="84">
        <v>24523.0</v>
      </c>
      <c r="T12" s="84"/>
      <c r="U12" s="84">
        <v>24523.0</v>
      </c>
      <c r="V12" s="84"/>
      <c r="W12" s="84">
        <v>24523.0</v>
      </c>
      <c r="X12" s="84"/>
      <c r="Y12" s="84">
        <v>24523.0</v>
      </c>
      <c r="Z12" s="84"/>
      <c r="AA12" s="84">
        <v>24523.0</v>
      </c>
      <c r="AB12" s="84"/>
      <c r="AC12" s="84">
        <v>24523.0</v>
      </c>
      <c r="AD12" s="82"/>
      <c r="AE12" s="82"/>
      <c r="AF12" s="82"/>
      <c r="AG12" s="82"/>
      <c r="AH12" s="82"/>
      <c r="AI12" s="82"/>
      <c r="AJ12" s="82"/>
      <c r="AK12" s="82"/>
      <c r="AL12" s="82"/>
    </row>
    <row r="13" ht="16.5" customHeight="1">
      <c r="A13" s="84">
        <v>11.0</v>
      </c>
      <c r="B13" s="84" t="s">
        <v>186</v>
      </c>
      <c r="C13" s="84" t="s">
        <v>181</v>
      </c>
      <c r="D13" s="84" t="s">
        <v>4</v>
      </c>
      <c r="E13" s="84">
        <v>24509.0</v>
      </c>
      <c r="F13" s="84">
        <v>30.0</v>
      </c>
      <c r="G13" s="84">
        <v>24509.0</v>
      </c>
      <c r="H13" s="84">
        <v>31.0</v>
      </c>
      <c r="I13" s="84">
        <v>24509.0</v>
      </c>
      <c r="J13" s="84"/>
      <c r="K13" s="84">
        <v>24509.0</v>
      </c>
      <c r="L13" s="84"/>
      <c r="M13" s="84">
        <v>24509.0</v>
      </c>
      <c r="N13" s="84"/>
      <c r="O13" s="84">
        <v>24509.0</v>
      </c>
      <c r="P13" s="84"/>
      <c r="Q13" s="84">
        <v>24509.0</v>
      </c>
      <c r="R13" s="84"/>
      <c r="S13" s="84">
        <v>24509.0</v>
      </c>
      <c r="T13" s="84"/>
      <c r="U13" s="84">
        <v>24509.0</v>
      </c>
      <c r="V13" s="84"/>
      <c r="W13" s="84">
        <v>24509.0</v>
      </c>
      <c r="X13" s="84"/>
      <c r="Y13" s="84">
        <v>24509.0</v>
      </c>
      <c r="Z13" s="84"/>
      <c r="AA13" s="84">
        <v>24509.0</v>
      </c>
      <c r="AB13" s="84"/>
      <c r="AC13" s="84">
        <v>24509.0</v>
      </c>
      <c r="AD13" s="82"/>
      <c r="AE13" s="82"/>
      <c r="AF13" s="82"/>
      <c r="AG13" s="82"/>
      <c r="AH13" s="82"/>
      <c r="AI13" s="82"/>
      <c r="AJ13" s="82"/>
      <c r="AK13" s="82"/>
      <c r="AL13" s="82"/>
    </row>
    <row r="14" ht="16.5" customHeight="1">
      <c r="A14" s="84">
        <v>12.0</v>
      </c>
      <c r="B14" s="84" t="s">
        <v>194</v>
      </c>
      <c r="C14" s="84" t="s">
        <v>195</v>
      </c>
      <c r="D14" s="84" t="s">
        <v>162</v>
      </c>
      <c r="E14" s="84">
        <v>25802.0</v>
      </c>
      <c r="F14" s="84">
        <v>30.0</v>
      </c>
      <c r="G14" s="84">
        <v>25802.0</v>
      </c>
      <c r="H14" s="84">
        <v>29.5</v>
      </c>
      <c r="I14" s="84">
        <v>24553.51612903226</v>
      </c>
      <c r="J14" s="84"/>
      <c r="K14" s="84">
        <v>25802.0</v>
      </c>
      <c r="L14" s="84"/>
      <c r="M14" s="84">
        <v>25802.0</v>
      </c>
      <c r="N14" s="84"/>
      <c r="O14" s="84">
        <v>25802.0</v>
      </c>
      <c r="P14" s="84"/>
      <c r="Q14" s="84">
        <v>25802.0</v>
      </c>
      <c r="R14" s="84"/>
      <c r="S14" s="84">
        <v>25802.0</v>
      </c>
      <c r="T14" s="84"/>
      <c r="U14" s="84">
        <v>25802.0</v>
      </c>
      <c r="V14" s="84"/>
      <c r="W14" s="84">
        <v>25802.0</v>
      </c>
      <c r="X14" s="84"/>
      <c r="Y14" s="84">
        <v>25802.0</v>
      </c>
      <c r="Z14" s="84"/>
      <c r="AA14" s="84">
        <v>25802.0</v>
      </c>
      <c r="AB14" s="84"/>
      <c r="AC14" s="84">
        <v>25802.0</v>
      </c>
      <c r="AD14" s="82"/>
      <c r="AE14" s="82"/>
      <c r="AF14" s="82"/>
      <c r="AG14" s="82"/>
      <c r="AH14" s="82"/>
      <c r="AI14" s="82"/>
      <c r="AJ14" s="82"/>
      <c r="AK14" s="82"/>
      <c r="AL14" s="82"/>
    </row>
    <row r="15" ht="16.5" customHeight="1">
      <c r="A15" s="84">
        <v>13.0</v>
      </c>
      <c r="B15" s="84" t="s">
        <v>199</v>
      </c>
      <c r="C15" s="84" t="s">
        <v>200</v>
      </c>
      <c r="D15" s="84" t="s">
        <v>201</v>
      </c>
      <c r="E15" s="84">
        <v>30096.0</v>
      </c>
      <c r="F15" s="84">
        <v>30.0</v>
      </c>
      <c r="G15" s="84">
        <v>30096.0</v>
      </c>
      <c r="H15" s="84">
        <v>31.0</v>
      </c>
      <c r="I15" s="84">
        <v>30096.0</v>
      </c>
      <c r="J15" s="84"/>
      <c r="K15" s="84">
        <v>30096.0</v>
      </c>
      <c r="L15" s="84"/>
      <c r="M15" s="84">
        <v>30096.0</v>
      </c>
      <c r="N15" s="84"/>
      <c r="O15" s="84">
        <v>30096.0</v>
      </c>
      <c r="P15" s="84"/>
      <c r="Q15" s="84">
        <v>30096.0</v>
      </c>
      <c r="R15" s="84"/>
      <c r="S15" s="84">
        <v>30096.0</v>
      </c>
      <c r="T15" s="84"/>
      <c r="U15" s="84">
        <v>30096.0</v>
      </c>
      <c r="V15" s="84"/>
      <c r="W15" s="84">
        <v>30096.0</v>
      </c>
      <c r="X15" s="84"/>
      <c r="Y15" s="84">
        <v>30096.0</v>
      </c>
      <c r="Z15" s="84"/>
      <c r="AA15" s="84">
        <v>30096.0</v>
      </c>
      <c r="AB15" s="84"/>
      <c r="AC15" s="84">
        <v>30096.0</v>
      </c>
      <c r="AD15" s="82"/>
      <c r="AE15" s="82"/>
      <c r="AF15" s="82"/>
      <c r="AG15" s="82"/>
      <c r="AH15" s="82"/>
      <c r="AI15" s="82"/>
      <c r="AJ15" s="82"/>
      <c r="AK15" s="82"/>
      <c r="AL15" s="82"/>
    </row>
    <row r="16" ht="16.5" customHeight="1">
      <c r="A16" s="84">
        <v>14.0</v>
      </c>
      <c r="B16" s="84" t="s">
        <v>202</v>
      </c>
      <c r="C16" s="84" t="s">
        <v>200</v>
      </c>
      <c r="D16" s="84" t="s">
        <v>201</v>
      </c>
      <c r="E16" s="84">
        <v>30096.0</v>
      </c>
      <c r="F16" s="84">
        <v>30.0</v>
      </c>
      <c r="G16" s="84">
        <v>30096.0</v>
      </c>
      <c r="H16" s="84">
        <v>31.0</v>
      </c>
      <c r="I16" s="84">
        <v>30096.0</v>
      </c>
      <c r="J16" s="84"/>
      <c r="K16" s="84">
        <v>30096.0</v>
      </c>
      <c r="L16" s="84"/>
      <c r="M16" s="84">
        <v>30096.0</v>
      </c>
      <c r="N16" s="84"/>
      <c r="O16" s="84">
        <v>30096.0</v>
      </c>
      <c r="P16" s="84"/>
      <c r="Q16" s="84">
        <v>30096.0</v>
      </c>
      <c r="R16" s="84"/>
      <c r="S16" s="84">
        <v>30096.0</v>
      </c>
      <c r="T16" s="84"/>
      <c r="U16" s="84">
        <v>30096.0</v>
      </c>
      <c r="V16" s="84"/>
      <c r="W16" s="84">
        <v>30096.0</v>
      </c>
      <c r="X16" s="84"/>
      <c r="Y16" s="84">
        <v>30096.0</v>
      </c>
      <c r="Z16" s="84"/>
      <c r="AA16" s="84">
        <v>30096.0</v>
      </c>
      <c r="AB16" s="84"/>
      <c r="AC16" s="84">
        <v>30096.0</v>
      </c>
      <c r="AD16" s="82"/>
      <c r="AE16" s="82"/>
      <c r="AF16" s="82"/>
      <c r="AG16" s="82"/>
      <c r="AH16" s="82"/>
      <c r="AI16" s="82"/>
      <c r="AJ16" s="82"/>
      <c r="AK16" s="82"/>
      <c r="AL16" s="82"/>
    </row>
    <row r="17" ht="16.5" customHeight="1">
      <c r="A17" s="84">
        <v>15.0</v>
      </c>
      <c r="B17" s="84" t="s">
        <v>227</v>
      </c>
      <c r="C17" s="84" t="s">
        <v>209</v>
      </c>
      <c r="D17" s="84" t="s">
        <v>4</v>
      </c>
      <c r="E17" s="84">
        <v>31762.0</v>
      </c>
      <c r="F17" s="84">
        <v>25.0</v>
      </c>
      <c r="G17" s="84">
        <v>26468.333333333332</v>
      </c>
      <c r="H17" s="84">
        <v>24.0</v>
      </c>
      <c r="I17" s="84">
        <v>24589.935483870966</v>
      </c>
      <c r="J17" s="84"/>
      <c r="K17" s="84">
        <v>31762.0</v>
      </c>
      <c r="L17" s="84"/>
      <c r="M17" s="84">
        <v>31762.0</v>
      </c>
      <c r="N17" s="84"/>
      <c r="O17" s="84">
        <v>31762.0</v>
      </c>
      <c r="P17" s="84"/>
      <c r="Q17" s="84">
        <v>31762.0</v>
      </c>
      <c r="R17" s="84"/>
      <c r="S17" s="84">
        <v>31762.0</v>
      </c>
      <c r="T17" s="84"/>
      <c r="U17" s="84">
        <v>31762.0</v>
      </c>
      <c r="V17" s="84"/>
      <c r="W17" s="84">
        <v>31762.0</v>
      </c>
      <c r="X17" s="84"/>
      <c r="Y17" s="84">
        <v>31762.0</v>
      </c>
      <c r="Z17" s="84"/>
      <c r="AA17" s="84">
        <v>31762.0</v>
      </c>
      <c r="AB17" s="84"/>
      <c r="AC17" s="84">
        <v>31762.0</v>
      </c>
      <c r="AD17" s="82"/>
      <c r="AE17" s="82"/>
      <c r="AF17" s="82"/>
      <c r="AG17" s="82"/>
      <c r="AH17" s="82"/>
      <c r="AI17" s="82"/>
      <c r="AJ17" s="82"/>
      <c r="AK17" s="82"/>
      <c r="AL17" s="82"/>
    </row>
    <row r="18" ht="16.5" customHeight="1">
      <c r="A18" s="84">
        <v>16.0</v>
      </c>
      <c r="B18" s="84" t="s">
        <v>233</v>
      </c>
      <c r="C18" s="84" t="s">
        <v>209</v>
      </c>
      <c r="D18" s="84" t="s">
        <v>162</v>
      </c>
      <c r="E18" s="84">
        <v>32035.0</v>
      </c>
      <c r="F18" s="84">
        <v>28.0</v>
      </c>
      <c r="G18" s="84">
        <v>29899.333333333332</v>
      </c>
      <c r="H18" s="84">
        <v>30.5</v>
      </c>
      <c r="I18" s="84">
        <v>31518.306451612905</v>
      </c>
      <c r="J18" s="84"/>
      <c r="K18" s="84">
        <v>32035.0</v>
      </c>
      <c r="L18" s="84"/>
      <c r="M18" s="84">
        <v>32035.0</v>
      </c>
      <c r="N18" s="84"/>
      <c r="O18" s="84">
        <v>32035.0</v>
      </c>
      <c r="P18" s="84"/>
      <c r="Q18" s="84">
        <v>32035.0</v>
      </c>
      <c r="R18" s="84"/>
      <c r="S18" s="84">
        <v>32035.0</v>
      </c>
      <c r="T18" s="84"/>
      <c r="U18" s="84">
        <v>32035.0</v>
      </c>
      <c r="V18" s="84"/>
      <c r="W18" s="84">
        <v>32035.0</v>
      </c>
      <c r="X18" s="84"/>
      <c r="Y18" s="84">
        <v>32035.0</v>
      </c>
      <c r="Z18" s="84"/>
      <c r="AA18" s="84">
        <v>32035.0</v>
      </c>
      <c r="AB18" s="84"/>
      <c r="AC18" s="84">
        <v>32035.0</v>
      </c>
      <c r="AD18" s="82"/>
      <c r="AE18" s="82"/>
      <c r="AF18" s="82"/>
      <c r="AG18" s="82"/>
      <c r="AH18" s="82"/>
      <c r="AI18" s="82"/>
      <c r="AJ18" s="82"/>
      <c r="AK18" s="82"/>
      <c r="AL18" s="82"/>
    </row>
    <row r="19" ht="16.5" customHeight="1">
      <c r="A19" s="84">
        <v>17.0</v>
      </c>
      <c r="B19" s="84" t="s">
        <v>234</v>
      </c>
      <c r="C19" s="84" t="s">
        <v>209</v>
      </c>
      <c r="D19" s="84" t="s">
        <v>4</v>
      </c>
      <c r="E19" s="84">
        <v>32035.0</v>
      </c>
      <c r="F19" s="84">
        <v>30.0</v>
      </c>
      <c r="G19" s="84">
        <v>32034.999999999996</v>
      </c>
      <c r="H19" s="84">
        <v>30.5</v>
      </c>
      <c r="I19" s="84">
        <v>31518.306451612905</v>
      </c>
      <c r="J19" s="84"/>
      <c r="K19" s="84">
        <v>32035.0</v>
      </c>
      <c r="L19" s="84"/>
      <c r="M19" s="84">
        <v>32035.0</v>
      </c>
      <c r="N19" s="84"/>
      <c r="O19" s="84">
        <v>32035.0</v>
      </c>
      <c r="P19" s="84"/>
      <c r="Q19" s="84">
        <v>32035.0</v>
      </c>
      <c r="R19" s="84"/>
      <c r="S19" s="84">
        <v>32035.0</v>
      </c>
      <c r="T19" s="84"/>
      <c r="U19" s="84">
        <v>32035.0</v>
      </c>
      <c r="V19" s="84"/>
      <c r="W19" s="84">
        <v>32035.0</v>
      </c>
      <c r="X19" s="84"/>
      <c r="Y19" s="84">
        <v>32035.0</v>
      </c>
      <c r="Z19" s="84"/>
      <c r="AA19" s="84">
        <v>32035.0</v>
      </c>
      <c r="AB19" s="84"/>
      <c r="AC19" s="84">
        <v>32035.0</v>
      </c>
      <c r="AD19" s="82"/>
      <c r="AE19" s="82"/>
      <c r="AF19" s="82"/>
      <c r="AG19" s="82"/>
      <c r="AH19" s="82"/>
      <c r="AI19" s="82"/>
      <c r="AJ19" s="82"/>
      <c r="AK19" s="82"/>
      <c r="AL19" s="82"/>
    </row>
    <row r="20" ht="16.5" customHeight="1">
      <c r="A20" s="84">
        <v>18.0</v>
      </c>
      <c r="B20" s="84" t="s">
        <v>235</v>
      </c>
      <c r="C20" s="84" t="s">
        <v>209</v>
      </c>
      <c r="D20" s="84" t="s">
        <v>162</v>
      </c>
      <c r="E20" s="84">
        <v>32035.0</v>
      </c>
      <c r="F20" s="84">
        <v>30.0</v>
      </c>
      <c r="G20" s="84">
        <v>32034.999999999996</v>
      </c>
      <c r="H20" s="84">
        <v>31.0</v>
      </c>
      <c r="I20" s="84">
        <v>32035.000000000004</v>
      </c>
      <c r="J20" s="84"/>
      <c r="K20" s="84">
        <v>32035.0</v>
      </c>
      <c r="L20" s="84"/>
      <c r="M20" s="84">
        <v>32035.0</v>
      </c>
      <c r="N20" s="84"/>
      <c r="O20" s="84">
        <v>32035.0</v>
      </c>
      <c r="P20" s="84"/>
      <c r="Q20" s="84">
        <v>32035.0</v>
      </c>
      <c r="R20" s="84"/>
      <c r="S20" s="84">
        <v>32035.0</v>
      </c>
      <c r="T20" s="84"/>
      <c r="U20" s="84">
        <v>32035.0</v>
      </c>
      <c r="V20" s="84"/>
      <c r="W20" s="84">
        <v>32035.0</v>
      </c>
      <c r="X20" s="84"/>
      <c r="Y20" s="84">
        <v>32035.0</v>
      </c>
      <c r="Z20" s="84"/>
      <c r="AA20" s="84">
        <v>32035.0</v>
      </c>
      <c r="AB20" s="84"/>
      <c r="AC20" s="84">
        <v>32035.0</v>
      </c>
      <c r="AD20" s="82"/>
      <c r="AE20" s="82"/>
      <c r="AF20" s="82"/>
      <c r="AG20" s="82"/>
      <c r="AH20" s="82"/>
      <c r="AI20" s="82"/>
      <c r="AJ20" s="82"/>
      <c r="AK20" s="82"/>
      <c r="AL20" s="82"/>
    </row>
    <row r="21" ht="16.5" customHeight="1">
      <c r="A21" s="84">
        <v>19.0</v>
      </c>
      <c r="B21" s="84" t="s">
        <v>236</v>
      </c>
      <c r="C21" s="84" t="s">
        <v>209</v>
      </c>
      <c r="D21" s="84" t="s">
        <v>162</v>
      </c>
      <c r="E21" s="84">
        <v>32035.0</v>
      </c>
      <c r="F21" s="84">
        <v>27.5</v>
      </c>
      <c r="G21" s="84">
        <v>29365.416666666664</v>
      </c>
      <c r="H21" s="84">
        <v>31.0</v>
      </c>
      <c r="I21" s="84">
        <v>32035.000000000004</v>
      </c>
      <c r="J21" s="84"/>
      <c r="K21" s="84">
        <v>32035.0</v>
      </c>
      <c r="L21" s="84"/>
      <c r="M21" s="84">
        <v>32035.0</v>
      </c>
      <c r="N21" s="84"/>
      <c r="O21" s="84">
        <v>32035.0</v>
      </c>
      <c r="P21" s="84"/>
      <c r="Q21" s="84">
        <v>32035.0</v>
      </c>
      <c r="R21" s="84"/>
      <c r="S21" s="84">
        <v>32035.0</v>
      </c>
      <c r="T21" s="84"/>
      <c r="U21" s="84">
        <v>32035.0</v>
      </c>
      <c r="V21" s="84"/>
      <c r="W21" s="84">
        <v>32035.0</v>
      </c>
      <c r="X21" s="84"/>
      <c r="Y21" s="84">
        <v>32035.0</v>
      </c>
      <c r="Z21" s="84"/>
      <c r="AA21" s="84">
        <v>32035.0</v>
      </c>
      <c r="AB21" s="84"/>
      <c r="AC21" s="84">
        <v>32035.0</v>
      </c>
      <c r="AD21" s="82"/>
      <c r="AE21" s="82"/>
      <c r="AF21" s="82"/>
      <c r="AG21" s="82"/>
      <c r="AH21" s="82"/>
      <c r="AI21" s="82"/>
      <c r="AJ21" s="82"/>
      <c r="AK21" s="82"/>
      <c r="AL21" s="82"/>
    </row>
    <row r="22" ht="16.5" customHeight="1">
      <c r="A22" s="84">
        <v>20.0</v>
      </c>
      <c r="B22" s="84" t="s">
        <v>225</v>
      </c>
      <c r="C22" s="84" t="s">
        <v>209</v>
      </c>
      <c r="D22" s="84" t="s">
        <v>4</v>
      </c>
      <c r="E22" s="84">
        <v>31064.0</v>
      </c>
      <c r="F22" s="84">
        <v>30.0</v>
      </c>
      <c r="G22" s="84">
        <v>31064.0</v>
      </c>
      <c r="H22" s="84">
        <v>31.0</v>
      </c>
      <c r="I22" s="84">
        <v>31064.0</v>
      </c>
      <c r="J22" s="84"/>
      <c r="K22" s="84">
        <v>31064.0</v>
      </c>
      <c r="L22" s="84"/>
      <c r="M22" s="84">
        <v>31064.0</v>
      </c>
      <c r="N22" s="84"/>
      <c r="O22" s="84">
        <v>31064.0</v>
      </c>
      <c r="P22" s="84"/>
      <c r="Q22" s="84">
        <v>31064.0</v>
      </c>
      <c r="R22" s="84"/>
      <c r="S22" s="84">
        <v>31064.0</v>
      </c>
      <c r="T22" s="84"/>
      <c r="U22" s="84">
        <v>31064.0</v>
      </c>
      <c r="V22" s="84"/>
      <c r="W22" s="84">
        <v>31064.0</v>
      </c>
      <c r="X22" s="84"/>
      <c r="Y22" s="84">
        <v>31064.0</v>
      </c>
      <c r="Z22" s="84"/>
      <c r="AA22" s="84">
        <v>31064.0</v>
      </c>
      <c r="AB22" s="84"/>
      <c r="AC22" s="84">
        <v>31064.0</v>
      </c>
      <c r="AD22" s="82"/>
      <c r="AE22" s="82"/>
      <c r="AF22" s="82"/>
      <c r="AG22" s="82"/>
      <c r="AH22" s="82"/>
      <c r="AI22" s="82"/>
      <c r="AJ22" s="82"/>
      <c r="AK22" s="82"/>
      <c r="AL22" s="82"/>
    </row>
    <row r="23" ht="16.5" customHeight="1">
      <c r="A23" s="84">
        <v>21.0</v>
      </c>
      <c r="B23" s="84" t="s">
        <v>226</v>
      </c>
      <c r="C23" s="84" t="s">
        <v>209</v>
      </c>
      <c r="D23" s="84" t="s">
        <v>4</v>
      </c>
      <c r="E23" s="84">
        <v>31064.0</v>
      </c>
      <c r="F23" s="84">
        <v>28.0</v>
      </c>
      <c r="G23" s="84">
        <v>28993.066666666666</v>
      </c>
      <c r="H23" s="84">
        <v>31.0</v>
      </c>
      <c r="I23" s="84">
        <v>31064.0</v>
      </c>
      <c r="J23" s="84"/>
      <c r="K23" s="84">
        <v>31064.0</v>
      </c>
      <c r="L23" s="84"/>
      <c r="M23" s="84">
        <v>31064.0</v>
      </c>
      <c r="N23" s="84"/>
      <c r="O23" s="84">
        <v>31064.0</v>
      </c>
      <c r="P23" s="84"/>
      <c r="Q23" s="84">
        <v>31064.0</v>
      </c>
      <c r="R23" s="84"/>
      <c r="S23" s="84">
        <v>31064.0</v>
      </c>
      <c r="T23" s="84"/>
      <c r="U23" s="84">
        <v>31064.0</v>
      </c>
      <c r="V23" s="84"/>
      <c r="W23" s="84">
        <v>31064.0</v>
      </c>
      <c r="X23" s="84"/>
      <c r="Y23" s="84">
        <v>31064.0</v>
      </c>
      <c r="Z23" s="84"/>
      <c r="AA23" s="84">
        <v>31064.0</v>
      </c>
      <c r="AB23" s="84"/>
      <c r="AC23" s="84">
        <v>31064.0</v>
      </c>
      <c r="AD23" s="82"/>
      <c r="AE23" s="82"/>
      <c r="AF23" s="82"/>
      <c r="AG23" s="82"/>
      <c r="AH23" s="82"/>
      <c r="AI23" s="82"/>
      <c r="AJ23" s="82"/>
      <c r="AK23" s="82"/>
      <c r="AL23" s="82"/>
    </row>
    <row r="24" ht="16.5" customHeight="1">
      <c r="A24" s="84">
        <v>22.0</v>
      </c>
      <c r="B24" s="84" t="s">
        <v>208</v>
      </c>
      <c r="C24" s="84" t="s">
        <v>209</v>
      </c>
      <c r="D24" s="84" t="s">
        <v>4</v>
      </c>
      <c r="E24" s="84">
        <v>30156.0</v>
      </c>
      <c r="F24" s="84">
        <v>29.5</v>
      </c>
      <c r="G24" s="84">
        <v>29653.4</v>
      </c>
      <c r="H24" s="84">
        <v>26.0</v>
      </c>
      <c r="I24" s="84">
        <v>25292.129032258064</v>
      </c>
      <c r="J24" s="84"/>
      <c r="K24" s="84">
        <v>30156.0</v>
      </c>
      <c r="L24" s="84"/>
      <c r="M24" s="84">
        <v>30156.0</v>
      </c>
      <c r="N24" s="84"/>
      <c r="O24" s="84">
        <v>30156.0</v>
      </c>
      <c r="P24" s="84"/>
      <c r="Q24" s="84">
        <v>30156.0</v>
      </c>
      <c r="R24" s="84"/>
      <c r="S24" s="84">
        <v>30156.0</v>
      </c>
      <c r="T24" s="84"/>
      <c r="U24" s="84">
        <v>30156.0</v>
      </c>
      <c r="V24" s="84"/>
      <c r="W24" s="84">
        <v>30156.0</v>
      </c>
      <c r="X24" s="84"/>
      <c r="Y24" s="84">
        <v>30156.0</v>
      </c>
      <c r="Z24" s="84"/>
      <c r="AA24" s="84">
        <v>30156.0</v>
      </c>
      <c r="AB24" s="84"/>
      <c r="AC24" s="84">
        <v>30156.0</v>
      </c>
      <c r="AD24" s="82"/>
      <c r="AE24" s="82"/>
      <c r="AF24" s="82"/>
      <c r="AG24" s="82"/>
      <c r="AH24" s="82"/>
      <c r="AI24" s="82"/>
      <c r="AJ24" s="82"/>
      <c r="AK24" s="82"/>
      <c r="AL24" s="82"/>
    </row>
    <row r="25" ht="16.5" customHeight="1">
      <c r="A25" s="84">
        <v>23.0</v>
      </c>
      <c r="B25" s="84" t="s">
        <v>221</v>
      </c>
      <c r="C25" s="84" t="s">
        <v>204</v>
      </c>
      <c r="D25" s="84" t="s">
        <v>260</v>
      </c>
      <c r="E25" s="84">
        <v>30170.0</v>
      </c>
      <c r="F25" s="84">
        <v>30.0</v>
      </c>
      <c r="G25" s="84">
        <v>30170.0</v>
      </c>
      <c r="H25" s="84">
        <v>31.0</v>
      </c>
      <c r="I25" s="84">
        <v>30170.0</v>
      </c>
      <c r="J25" s="84"/>
      <c r="K25" s="84">
        <v>30170.0</v>
      </c>
      <c r="L25" s="84"/>
      <c r="M25" s="84">
        <v>30170.0</v>
      </c>
      <c r="N25" s="84"/>
      <c r="O25" s="84">
        <v>30170.0</v>
      </c>
      <c r="P25" s="84"/>
      <c r="Q25" s="84">
        <v>30170.0</v>
      </c>
      <c r="R25" s="84"/>
      <c r="S25" s="84">
        <v>30170.0</v>
      </c>
      <c r="T25" s="84"/>
      <c r="U25" s="84">
        <v>30170.0</v>
      </c>
      <c r="V25" s="84"/>
      <c r="W25" s="84">
        <v>30170.0</v>
      </c>
      <c r="X25" s="84"/>
      <c r="Y25" s="84">
        <v>30170.0</v>
      </c>
      <c r="Z25" s="84"/>
      <c r="AA25" s="84">
        <v>30170.0</v>
      </c>
      <c r="AB25" s="84"/>
      <c r="AC25" s="84">
        <v>30170.0</v>
      </c>
      <c r="AD25" s="82"/>
      <c r="AE25" s="82"/>
      <c r="AF25" s="82"/>
      <c r="AG25" s="82"/>
      <c r="AH25" s="82"/>
      <c r="AI25" s="82"/>
      <c r="AJ25" s="82"/>
      <c r="AK25" s="82"/>
      <c r="AL25" s="82"/>
    </row>
    <row r="26" ht="16.5" customHeight="1">
      <c r="A26" s="84">
        <v>24.0</v>
      </c>
      <c r="B26" s="84" t="s">
        <v>237</v>
      </c>
      <c r="C26" s="84" t="s">
        <v>204</v>
      </c>
      <c r="D26" s="84" t="s">
        <v>162</v>
      </c>
      <c r="E26" s="84">
        <v>32035.0</v>
      </c>
      <c r="F26" s="84">
        <v>30.0</v>
      </c>
      <c r="G26" s="84">
        <v>32034.999999999996</v>
      </c>
      <c r="H26" s="84">
        <v>31.0</v>
      </c>
      <c r="I26" s="84">
        <v>32035.000000000004</v>
      </c>
      <c r="J26" s="84"/>
      <c r="K26" s="84">
        <v>32035.0</v>
      </c>
      <c r="L26" s="84"/>
      <c r="M26" s="84">
        <v>32035.0</v>
      </c>
      <c r="N26" s="84"/>
      <c r="O26" s="84">
        <v>32035.0</v>
      </c>
      <c r="P26" s="84"/>
      <c r="Q26" s="84">
        <v>32035.0</v>
      </c>
      <c r="R26" s="84"/>
      <c r="S26" s="84">
        <v>32035.0</v>
      </c>
      <c r="T26" s="84"/>
      <c r="U26" s="84">
        <v>32035.0</v>
      </c>
      <c r="V26" s="84"/>
      <c r="W26" s="84">
        <v>32035.0</v>
      </c>
      <c r="X26" s="84"/>
      <c r="Y26" s="84">
        <v>32035.0</v>
      </c>
      <c r="Z26" s="84"/>
      <c r="AA26" s="84">
        <v>32035.0</v>
      </c>
      <c r="AB26" s="84"/>
      <c r="AC26" s="84">
        <v>32035.0</v>
      </c>
      <c r="AD26" s="82"/>
      <c r="AE26" s="82"/>
      <c r="AF26" s="82"/>
      <c r="AG26" s="82"/>
      <c r="AH26" s="82"/>
      <c r="AI26" s="82"/>
      <c r="AJ26" s="82"/>
      <c r="AK26" s="82"/>
      <c r="AL26" s="82"/>
    </row>
    <row r="27" ht="16.5" customHeight="1">
      <c r="A27" s="84">
        <v>25.0</v>
      </c>
      <c r="B27" s="84" t="s">
        <v>238</v>
      </c>
      <c r="C27" s="84" t="s">
        <v>204</v>
      </c>
      <c r="D27" s="84" t="s">
        <v>162</v>
      </c>
      <c r="E27" s="84">
        <v>32035.0</v>
      </c>
      <c r="F27" s="84">
        <v>29.0</v>
      </c>
      <c r="G27" s="84">
        <v>30967.166666666664</v>
      </c>
      <c r="H27" s="84">
        <v>31.0</v>
      </c>
      <c r="I27" s="84">
        <v>32035.000000000004</v>
      </c>
      <c r="J27" s="84"/>
      <c r="K27" s="84">
        <v>32035.0</v>
      </c>
      <c r="L27" s="84"/>
      <c r="M27" s="84">
        <v>32035.0</v>
      </c>
      <c r="N27" s="84"/>
      <c r="O27" s="84">
        <v>32035.0</v>
      </c>
      <c r="P27" s="84"/>
      <c r="Q27" s="84">
        <v>32035.0</v>
      </c>
      <c r="R27" s="84"/>
      <c r="S27" s="84">
        <v>32035.0</v>
      </c>
      <c r="T27" s="84"/>
      <c r="U27" s="84">
        <v>32035.0</v>
      </c>
      <c r="V27" s="84"/>
      <c r="W27" s="84">
        <v>32035.0</v>
      </c>
      <c r="X27" s="84"/>
      <c r="Y27" s="84">
        <v>32035.0</v>
      </c>
      <c r="Z27" s="84"/>
      <c r="AA27" s="84">
        <v>32035.0</v>
      </c>
      <c r="AB27" s="84"/>
      <c r="AC27" s="84">
        <v>32035.0</v>
      </c>
      <c r="AD27" s="82"/>
      <c r="AE27" s="82"/>
      <c r="AF27" s="82"/>
      <c r="AG27" s="82"/>
      <c r="AH27" s="82"/>
      <c r="AI27" s="82"/>
      <c r="AJ27" s="82"/>
      <c r="AK27" s="82"/>
      <c r="AL27" s="82"/>
    </row>
    <row r="28" ht="16.5" customHeight="1">
      <c r="A28" s="84">
        <v>26.0</v>
      </c>
      <c r="B28" s="84" t="s">
        <v>228</v>
      </c>
      <c r="C28" s="84" t="s">
        <v>204</v>
      </c>
      <c r="D28" s="84" t="s">
        <v>4</v>
      </c>
      <c r="E28" s="84">
        <v>31762.0</v>
      </c>
      <c r="F28" s="84">
        <v>30.0</v>
      </c>
      <c r="G28" s="84">
        <v>31762.0</v>
      </c>
      <c r="H28" s="84">
        <v>31.0</v>
      </c>
      <c r="I28" s="84">
        <v>31761.999999999996</v>
      </c>
      <c r="J28" s="84"/>
      <c r="K28" s="84">
        <v>31762.0</v>
      </c>
      <c r="L28" s="84"/>
      <c r="M28" s="84">
        <v>31762.0</v>
      </c>
      <c r="N28" s="84"/>
      <c r="O28" s="84">
        <v>31762.0</v>
      </c>
      <c r="P28" s="84"/>
      <c r="Q28" s="84">
        <v>31762.0</v>
      </c>
      <c r="R28" s="84"/>
      <c r="S28" s="84">
        <v>31762.0</v>
      </c>
      <c r="T28" s="84"/>
      <c r="U28" s="84">
        <v>31762.0</v>
      </c>
      <c r="V28" s="84"/>
      <c r="W28" s="84">
        <v>31762.0</v>
      </c>
      <c r="X28" s="84"/>
      <c r="Y28" s="84">
        <v>31762.0</v>
      </c>
      <c r="Z28" s="84"/>
      <c r="AA28" s="84">
        <v>31762.0</v>
      </c>
      <c r="AB28" s="84"/>
      <c r="AC28" s="84">
        <v>31762.0</v>
      </c>
      <c r="AD28" s="82"/>
      <c r="AE28" s="82"/>
      <c r="AF28" s="82"/>
      <c r="AG28" s="82"/>
      <c r="AH28" s="82"/>
      <c r="AI28" s="82"/>
      <c r="AJ28" s="82"/>
      <c r="AK28" s="82"/>
      <c r="AL28" s="82"/>
    </row>
    <row r="29" ht="16.5" customHeight="1">
      <c r="A29" s="84">
        <v>27.0</v>
      </c>
      <c r="B29" s="84" t="s">
        <v>229</v>
      </c>
      <c r="C29" s="84" t="s">
        <v>204</v>
      </c>
      <c r="D29" s="84" t="s">
        <v>4</v>
      </c>
      <c r="E29" s="84">
        <v>31762.0</v>
      </c>
      <c r="F29" s="84">
        <v>27.0</v>
      </c>
      <c r="G29" s="84">
        <v>28585.8</v>
      </c>
      <c r="H29" s="84">
        <v>30.0</v>
      </c>
      <c r="I29" s="84">
        <v>30737.41935483871</v>
      </c>
      <c r="J29" s="84"/>
      <c r="K29" s="84">
        <v>31762.0</v>
      </c>
      <c r="L29" s="84"/>
      <c r="M29" s="84">
        <v>31762.0</v>
      </c>
      <c r="N29" s="84"/>
      <c r="O29" s="84">
        <v>31762.0</v>
      </c>
      <c r="P29" s="84"/>
      <c r="Q29" s="84">
        <v>31762.0</v>
      </c>
      <c r="R29" s="84"/>
      <c r="S29" s="84">
        <v>31762.0</v>
      </c>
      <c r="T29" s="84"/>
      <c r="U29" s="84">
        <v>31762.0</v>
      </c>
      <c r="V29" s="84"/>
      <c r="W29" s="84">
        <v>31762.0</v>
      </c>
      <c r="X29" s="84"/>
      <c r="Y29" s="84">
        <v>31762.0</v>
      </c>
      <c r="Z29" s="84"/>
      <c r="AA29" s="84">
        <v>31762.0</v>
      </c>
      <c r="AB29" s="84"/>
      <c r="AC29" s="84">
        <v>31762.0</v>
      </c>
      <c r="AD29" s="82"/>
      <c r="AE29" s="82"/>
      <c r="AF29" s="82"/>
      <c r="AG29" s="82"/>
      <c r="AH29" s="82"/>
      <c r="AI29" s="82"/>
      <c r="AJ29" s="82"/>
      <c r="AK29" s="82"/>
      <c r="AL29" s="82"/>
    </row>
    <row r="30" ht="16.5" customHeight="1">
      <c r="A30" s="84">
        <v>28.0</v>
      </c>
      <c r="B30" s="84" t="s">
        <v>232</v>
      </c>
      <c r="C30" s="84" t="s">
        <v>204</v>
      </c>
      <c r="D30" s="84" t="s">
        <v>162</v>
      </c>
      <c r="E30" s="84">
        <v>31974.0</v>
      </c>
      <c r="F30" s="84">
        <v>30.0</v>
      </c>
      <c r="G30" s="84">
        <v>31974.0</v>
      </c>
      <c r="H30" s="84">
        <v>31.0</v>
      </c>
      <c r="I30" s="84">
        <v>31974.000000000004</v>
      </c>
      <c r="J30" s="84"/>
      <c r="K30" s="84">
        <v>31974.0</v>
      </c>
      <c r="L30" s="84"/>
      <c r="M30" s="84">
        <v>31974.0</v>
      </c>
      <c r="N30" s="84"/>
      <c r="O30" s="84">
        <v>31974.0</v>
      </c>
      <c r="P30" s="84"/>
      <c r="Q30" s="84">
        <v>31974.0</v>
      </c>
      <c r="R30" s="84"/>
      <c r="S30" s="84">
        <v>31974.0</v>
      </c>
      <c r="T30" s="84"/>
      <c r="U30" s="84">
        <v>31974.0</v>
      </c>
      <c r="V30" s="84"/>
      <c r="W30" s="84">
        <v>31974.0</v>
      </c>
      <c r="X30" s="84"/>
      <c r="Y30" s="84">
        <v>31974.0</v>
      </c>
      <c r="Z30" s="84"/>
      <c r="AA30" s="84">
        <v>31974.0</v>
      </c>
      <c r="AB30" s="84"/>
      <c r="AC30" s="84">
        <v>31974.0</v>
      </c>
      <c r="AD30" s="82"/>
      <c r="AE30" s="82"/>
      <c r="AF30" s="82"/>
      <c r="AG30" s="82"/>
      <c r="AH30" s="82"/>
      <c r="AI30" s="82"/>
      <c r="AJ30" s="82"/>
      <c r="AK30" s="82"/>
      <c r="AL30" s="82"/>
    </row>
    <row r="31" ht="16.5" customHeight="1">
      <c r="A31" s="84">
        <v>29.0</v>
      </c>
      <c r="B31" s="84" t="s">
        <v>230</v>
      </c>
      <c r="C31" s="84" t="s">
        <v>204</v>
      </c>
      <c r="D31" s="84" t="s">
        <v>4</v>
      </c>
      <c r="E31" s="84">
        <v>31762.0</v>
      </c>
      <c r="F31" s="84">
        <v>29.0</v>
      </c>
      <c r="G31" s="84">
        <v>30703.266666666666</v>
      </c>
      <c r="H31" s="84">
        <v>31.0</v>
      </c>
      <c r="I31" s="84">
        <v>31761.999999999996</v>
      </c>
      <c r="J31" s="84"/>
      <c r="K31" s="84">
        <v>31762.0</v>
      </c>
      <c r="L31" s="84"/>
      <c r="M31" s="84">
        <v>31762.0</v>
      </c>
      <c r="N31" s="84"/>
      <c r="O31" s="84">
        <v>31762.0</v>
      </c>
      <c r="P31" s="84"/>
      <c r="Q31" s="84">
        <v>31762.0</v>
      </c>
      <c r="R31" s="84"/>
      <c r="S31" s="84">
        <v>31762.0</v>
      </c>
      <c r="T31" s="84"/>
      <c r="U31" s="84">
        <v>31762.0</v>
      </c>
      <c r="V31" s="84"/>
      <c r="W31" s="84">
        <v>31762.0</v>
      </c>
      <c r="X31" s="84"/>
      <c r="Y31" s="84">
        <v>31762.0</v>
      </c>
      <c r="Z31" s="84"/>
      <c r="AA31" s="84">
        <v>31762.0</v>
      </c>
      <c r="AB31" s="84"/>
      <c r="AC31" s="84">
        <v>31762.0</v>
      </c>
      <c r="AD31" s="82"/>
      <c r="AE31" s="82"/>
      <c r="AF31" s="82"/>
      <c r="AG31" s="82"/>
      <c r="AH31" s="82"/>
      <c r="AI31" s="82"/>
      <c r="AJ31" s="82"/>
      <c r="AK31" s="82"/>
      <c r="AL31" s="82"/>
    </row>
    <row r="32" ht="16.5" customHeight="1">
      <c r="A32" s="84">
        <v>30.0</v>
      </c>
      <c r="B32" s="84" t="s">
        <v>231</v>
      </c>
      <c r="C32" s="84" t="s">
        <v>204</v>
      </c>
      <c r="D32" s="84" t="s">
        <v>4</v>
      </c>
      <c r="E32" s="84">
        <v>31762.0</v>
      </c>
      <c r="F32" s="84">
        <v>30.0</v>
      </c>
      <c r="G32" s="84">
        <v>31762.0</v>
      </c>
      <c r="H32" s="84">
        <v>29.5</v>
      </c>
      <c r="I32" s="84">
        <v>30225.12903225806</v>
      </c>
      <c r="J32" s="84"/>
      <c r="K32" s="84">
        <v>31762.0</v>
      </c>
      <c r="L32" s="84"/>
      <c r="M32" s="84">
        <v>31762.0</v>
      </c>
      <c r="N32" s="84"/>
      <c r="O32" s="84">
        <v>31762.0</v>
      </c>
      <c r="P32" s="84"/>
      <c r="Q32" s="84">
        <v>31762.0</v>
      </c>
      <c r="R32" s="84"/>
      <c r="S32" s="84">
        <v>31762.0</v>
      </c>
      <c r="T32" s="84"/>
      <c r="U32" s="84">
        <v>31762.0</v>
      </c>
      <c r="V32" s="84"/>
      <c r="W32" s="84">
        <v>31762.0</v>
      </c>
      <c r="X32" s="84"/>
      <c r="Y32" s="84">
        <v>31762.0</v>
      </c>
      <c r="Z32" s="84"/>
      <c r="AA32" s="84">
        <v>31762.0</v>
      </c>
      <c r="AB32" s="84"/>
      <c r="AC32" s="84">
        <v>31762.0</v>
      </c>
      <c r="AD32" s="82"/>
      <c r="AE32" s="82"/>
      <c r="AF32" s="82"/>
      <c r="AG32" s="82"/>
      <c r="AH32" s="82"/>
      <c r="AI32" s="82"/>
      <c r="AJ32" s="82"/>
      <c r="AK32" s="82"/>
      <c r="AL32" s="82"/>
    </row>
    <row r="33" ht="16.5" customHeight="1">
      <c r="A33" s="84">
        <v>31.0</v>
      </c>
      <c r="B33" s="84" t="s">
        <v>239</v>
      </c>
      <c r="C33" s="84" t="s">
        <v>204</v>
      </c>
      <c r="D33" s="84" t="s">
        <v>4</v>
      </c>
      <c r="E33" s="84">
        <v>32035.0</v>
      </c>
      <c r="F33" s="84">
        <v>30.0</v>
      </c>
      <c r="G33" s="84">
        <v>32034.999999999996</v>
      </c>
      <c r="H33" s="84">
        <v>31.0</v>
      </c>
      <c r="I33" s="84">
        <v>32035.000000000004</v>
      </c>
      <c r="J33" s="84"/>
      <c r="K33" s="84">
        <v>32035.0</v>
      </c>
      <c r="L33" s="84"/>
      <c r="M33" s="84">
        <v>32035.0</v>
      </c>
      <c r="N33" s="84"/>
      <c r="O33" s="84">
        <v>32035.0</v>
      </c>
      <c r="P33" s="84"/>
      <c r="Q33" s="84">
        <v>32035.0</v>
      </c>
      <c r="R33" s="84"/>
      <c r="S33" s="84">
        <v>32035.0</v>
      </c>
      <c r="T33" s="84"/>
      <c r="U33" s="84">
        <v>32035.0</v>
      </c>
      <c r="V33" s="84"/>
      <c r="W33" s="84">
        <v>32035.0</v>
      </c>
      <c r="X33" s="84"/>
      <c r="Y33" s="84">
        <v>32035.0</v>
      </c>
      <c r="Z33" s="84"/>
      <c r="AA33" s="84">
        <v>32035.0</v>
      </c>
      <c r="AB33" s="84"/>
      <c r="AC33" s="84">
        <v>32035.0</v>
      </c>
      <c r="AD33" s="82"/>
      <c r="AE33" s="82"/>
      <c r="AF33" s="82"/>
      <c r="AG33" s="82"/>
      <c r="AH33" s="82"/>
      <c r="AI33" s="82"/>
      <c r="AJ33" s="82"/>
      <c r="AK33" s="82"/>
      <c r="AL33" s="82"/>
    </row>
    <row r="34" ht="16.5" customHeight="1">
      <c r="A34" s="84">
        <v>32.0</v>
      </c>
      <c r="B34" s="84" t="s">
        <v>240</v>
      </c>
      <c r="C34" s="84" t="s">
        <v>204</v>
      </c>
      <c r="D34" s="84" t="s">
        <v>4</v>
      </c>
      <c r="E34" s="84">
        <v>32035.0</v>
      </c>
      <c r="F34" s="84">
        <v>29.5</v>
      </c>
      <c r="G34" s="84">
        <v>31501.083333333332</v>
      </c>
      <c r="H34" s="84">
        <v>31.0</v>
      </c>
      <c r="I34" s="84">
        <v>32035.000000000004</v>
      </c>
      <c r="J34" s="84"/>
      <c r="K34" s="84">
        <v>32035.0</v>
      </c>
      <c r="L34" s="84"/>
      <c r="M34" s="84">
        <v>32035.0</v>
      </c>
      <c r="N34" s="84"/>
      <c r="O34" s="84">
        <v>32035.0</v>
      </c>
      <c r="P34" s="84"/>
      <c r="Q34" s="84">
        <v>32035.0</v>
      </c>
      <c r="R34" s="84"/>
      <c r="S34" s="84">
        <v>32035.0</v>
      </c>
      <c r="T34" s="84"/>
      <c r="U34" s="84">
        <v>32035.0</v>
      </c>
      <c r="V34" s="84"/>
      <c r="W34" s="84">
        <v>32035.0</v>
      </c>
      <c r="X34" s="84"/>
      <c r="Y34" s="84">
        <v>32035.0</v>
      </c>
      <c r="Z34" s="84"/>
      <c r="AA34" s="84">
        <v>32035.0</v>
      </c>
      <c r="AB34" s="84"/>
      <c r="AC34" s="84">
        <v>32035.0</v>
      </c>
      <c r="AD34" s="82"/>
      <c r="AE34" s="82"/>
      <c r="AF34" s="82"/>
      <c r="AG34" s="82"/>
      <c r="AH34" s="82"/>
      <c r="AI34" s="82"/>
      <c r="AJ34" s="82"/>
      <c r="AK34" s="82"/>
      <c r="AL34" s="82"/>
    </row>
    <row r="35" ht="16.5" customHeight="1">
      <c r="A35" s="84">
        <v>33.0</v>
      </c>
      <c r="B35" s="84" t="s">
        <v>211</v>
      </c>
      <c r="C35" s="84" t="s">
        <v>204</v>
      </c>
      <c r="D35" s="84" t="s">
        <v>4</v>
      </c>
      <c r="E35" s="84">
        <v>30156.0</v>
      </c>
      <c r="F35" s="84">
        <v>30.0</v>
      </c>
      <c r="G35" s="84">
        <v>30156.0</v>
      </c>
      <c r="H35" s="84">
        <v>31.0</v>
      </c>
      <c r="I35" s="84">
        <v>30156.0</v>
      </c>
      <c r="J35" s="84"/>
      <c r="K35" s="84">
        <v>30156.0</v>
      </c>
      <c r="L35" s="84"/>
      <c r="M35" s="84">
        <v>30156.0</v>
      </c>
      <c r="N35" s="84"/>
      <c r="O35" s="84">
        <v>30156.0</v>
      </c>
      <c r="P35" s="84"/>
      <c r="Q35" s="84">
        <v>30156.0</v>
      </c>
      <c r="R35" s="84"/>
      <c r="S35" s="84">
        <v>30156.0</v>
      </c>
      <c r="T35" s="84"/>
      <c r="U35" s="84">
        <v>30156.0</v>
      </c>
      <c r="V35" s="84"/>
      <c r="W35" s="84">
        <v>30156.0</v>
      </c>
      <c r="X35" s="84"/>
      <c r="Y35" s="84">
        <v>30156.0</v>
      </c>
      <c r="Z35" s="84"/>
      <c r="AA35" s="84">
        <v>30156.0</v>
      </c>
      <c r="AB35" s="84"/>
      <c r="AC35" s="84">
        <v>30156.0</v>
      </c>
      <c r="AD35" s="82"/>
      <c r="AE35" s="82"/>
      <c r="AF35" s="82"/>
      <c r="AG35" s="82"/>
      <c r="AH35" s="82"/>
      <c r="AI35" s="82"/>
      <c r="AJ35" s="82"/>
      <c r="AK35" s="82"/>
      <c r="AL35" s="82"/>
    </row>
    <row r="36" ht="16.5" customHeight="1">
      <c r="A36" s="84">
        <v>34.0</v>
      </c>
      <c r="B36" s="84" t="s">
        <v>206</v>
      </c>
      <c r="C36" s="84" t="s">
        <v>204</v>
      </c>
      <c r="D36" s="84" t="s">
        <v>207</v>
      </c>
      <c r="E36" s="84">
        <v>30096.0</v>
      </c>
      <c r="F36" s="84">
        <v>30.0</v>
      </c>
      <c r="G36" s="84">
        <v>30096.0</v>
      </c>
      <c r="H36" s="84">
        <v>31.0</v>
      </c>
      <c r="I36" s="84">
        <v>30096.0</v>
      </c>
      <c r="J36" s="84"/>
      <c r="K36" s="84">
        <v>30096.0</v>
      </c>
      <c r="L36" s="84"/>
      <c r="M36" s="84">
        <v>30096.0</v>
      </c>
      <c r="N36" s="84"/>
      <c r="O36" s="84">
        <v>30096.0</v>
      </c>
      <c r="P36" s="84"/>
      <c r="Q36" s="84">
        <v>30096.0</v>
      </c>
      <c r="R36" s="84"/>
      <c r="S36" s="84">
        <v>30096.0</v>
      </c>
      <c r="T36" s="84"/>
      <c r="U36" s="84">
        <v>30096.0</v>
      </c>
      <c r="V36" s="84"/>
      <c r="W36" s="84">
        <v>30096.0</v>
      </c>
      <c r="X36" s="84"/>
      <c r="Y36" s="84">
        <v>30096.0</v>
      </c>
      <c r="Z36" s="84"/>
      <c r="AA36" s="84">
        <v>30096.0</v>
      </c>
      <c r="AB36" s="84"/>
      <c r="AC36" s="84">
        <v>30096.0</v>
      </c>
      <c r="AD36" s="82"/>
      <c r="AE36" s="82"/>
      <c r="AF36" s="82"/>
      <c r="AG36" s="82"/>
      <c r="AH36" s="82"/>
      <c r="AI36" s="82"/>
      <c r="AJ36" s="82"/>
      <c r="AK36" s="82"/>
      <c r="AL36" s="82"/>
    </row>
    <row r="37" ht="16.5" customHeight="1">
      <c r="A37" s="84">
        <v>35.0</v>
      </c>
      <c r="B37" s="84" t="s">
        <v>223</v>
      </c>
      <c r="C37" s="84" t="s">
        <v>224</v>
      </c>
      <c r="D37" s="84" t="s">
        <v>162</v>
      </c>
      <c r="E37" s="84">
        <v>30635.0</v>
      </c>
      <c r="F37" s="84">
        <v>30.0</v>
      </c>
      <c r="G37" s="84">
        <v>30635.0</v>
      </c>
      <c r="H37" s="84">
        <v>31.0</v>
      </c>
      <c r="I37" s="84">
        <v>30635.0</v>
      </c>
      <c r="J37" s="84"/>
      <c r="K37" s="84">
        <v>30635.0</v>
      </c>
      <c r="L37" s="84"/>
      <c r="M37" s="84">
        <v>30635.0</v>
      </c>
      <c r="N37" s="84"/>
      <c r="O37" s="84">
        <v>30635.0</v>
      </c>
      <c r="P37" s="84"/>
      <c r="Q37" s="84">
        <v>30635.0</v>
      </c>
      <c r="R37" s="84"/>
      <c r="S37" s="84">
        <v>30635.0</v>
      </c>
      <c r="T37" s="84"/>
      <c r="U37" s="84">
        <v>30635.0</v>
      </c>
      <c r="V37" s="84"/>
      <c r="W37" s="84">
        <v>30635.0</v>
      </c>
      <c r="X37" s="84"/>
      <c r="Y37" s="84">
        <v>30635.0</v>
      </c>
      <c r="Z37" s="84"/>
      <c r="AA37" s="84">
        <v>30635.0</v>
      </c>
      <c r="AB37" s="84"/>
      <c r="AC37" s="84">
        <v>30635.0</v>
      </c>
      <c r="AD37" s="82"/>
      <c r="AE37" s="82"/>
      <c r="AF37" s="82"/>
      <c r="AG37" s="82"/>
      <c r="AH37" s="82"/>
      <c r="AI37" s="82"/>
      <c r="AJ37" s="82"/>
      <c r="AK37" s="82"/>
      <c r="AL37" s="82"/>
    </row>
    <row r="38" ht="16.5" customHeight="1">
      <c r="A38" s="84">
        <v>36.0</v>
      </c>
      <c r="B38" s="84" t="s">
        <v>189</v>
      </c>
      <c r="C38" s="84" t="s">
        <v>190</v>
      </c>
      <c r="D38" s="84" t="s">
        <v>162</v>
      </c>
      <c r="E38" s="84">
        <v>25317.0</v>
      </c>
      <c r="F38" s="84">
        <v>24.0</v>
      </c>
      <c r="G38" s="84">
        <v>20253.6</v>
      </c>
      <c r="H38" s="84">
        <v>31.0</v>
      </c>
      <c r="I38" s="84">
        <v>25317.0</v>
      </c>
      <c r="J38" s="84"/>
      <c r="K38" s="84">
        <v>25317.0</v>
      </c>
      <c r="L38" s="84"/>
      <c r="M38" s="84">
        <v>25317.0</v>
      </c>
      <c r="N38" s="84"/>
      <c r="O38" s="84">
        <v>25317.0</v>
      </c>
      <c r="P38" s="84"/>
      <c r="Q38" s="84">
        <v>25317.0</v>
      </c>
      <c r="R38" s="84"/>
      <c r="S38" s="84">
        <v>25317.0</v>
      </c>
      <c r="T38" s="84"/>
      <c r="U38" s="84">
        <v>25317.0</v>
      </c>
      <c r="V38" s="84"/>
      <c r="W38" s="84">
        <v>25317.0</v>
      </c>
      <c r="X38" s="84"/>
      <c r="Y38" s="84">
        <v>25317.0</v>
      </c>
      <c r="Z38" s="84"/>
      <c r="AA38" s="84">
        <v>25317.0</v>
      </c>
      <c r="AB38" s="84"/>
      <c r="AC38" s="84">
        <v>25317.0</v>
      </c>
      <c r="AD38" s="82"/>
      <c r="AE38" s="82"/>
      <c r="AF38" s="82"/>
      <c r="AG38" s="82"/>
      <c r="AH38" s="82"/>
      <c r="AI38" s="82"/>
      <c r="AJ38" s="82"/>
      <c r="AK38" s="82"/>
      <c r="AL38" s="82"/>
    </row>
    <row r="39" ht="16.5" customHeight="1">
      <c r="A39" s="84">
        <v>37.0</v>
      </c>
      <c r="B39" s="84" t="s">
        <v>177</v>
      </c>
      <c r="C39" s="84" t="s">
        <v>178</v>
      </c>
      <c r="D39" s="84" t="s">
        <v>162</v>
      </c>
      <c r="E39" s="84">
        <v>24508.0</v>
      </c>
      <c r="F39" s="84">
        <v>10.0</v>
      </c>
      <c r="G39" s="84">
        <v>8169.333333333333</v>
      </c>
      <c r="H39" s="84">
        <v>30.0</v>
      </c>
      <c r="I39" s="84">
        <v>23717.419354838712</v>
      </c>
      <c r="J39" s="84"/>
      <c r="K39" s="84">
        <v>24508.0</v>
      </c>
      <c r="L39" s="84"/>
      <c r="M39" s="84">
        <v>24508.0</v>
      </c>
      <c r="N39" s="84"/>
      <c r="O39" s="84">
        <v>24508.0</v>
      </c>
      <c r="P39" s="84"/>
      <c r="Q39" s="84">
        <v>24508.0</v>
      </c>
      <c r="R39" s="84"/>
      <c r="S39" s="84">
        <v>24508.0</v>
      </c>
      <c r="T39" s="84"/>
      <c r="U39" s="84">
        <v>24508.0</v>
      </c>
      <c r="V39" s="84"/>
      <c r="W39" s="84">
        <v>24508.0</v>
      </c>
      <c r="X39" s="84"/>
      <c r="Y39" s="84">
        <v>24508.0</v>
      </c>
      <c r="Z39" s="84"/>
      <c r="AA39" s="84">
        <v>24508.0</v>
      </c>
      <c r="AB39" s="84"/>
      <c r="AC39" s="84">
        <v>24508.0</v>
      </c>
      <c r="AD39" s="82"/>
      <c r="AE39" s="82"/>
      <c r="AF39" s="82"/>
      <c r="AG39" s="82"/>
      <c r="AH39" s="82"/>
      <c r="AI39" s="82"/>
      <c r="AJ39" s="82"/>
      <c r="AK39" s="82"/>
      <c r="AL39" s="82"/>
    </row>
    <row r="40" ht="16.5" customHeight="1">
      <c r="A40" s="84">
        <v>38.0</v>
      </c>
      <c r="B40" s="84" t="s">
        <v>261</v>
      </c>
      <c r="C40" s="84" t="s">
        <v>262</v>
      </c>
      <c r="D40" s="84" t="s">
        <v>162</v>
      </c>
      <c r="E40" s="84">
        <v>25317.0</v>
      </c>
      <c r="F40" s="84">
        <v>24.0</v>
      </c>
      <c r="G40" s="84">
        <v>20253.6</v>
      </c>
      <c r="H40" s="84">
        <v>31.0</v>
      </c>
      <c r="I40" s="84">
        <v>25317.0</v>
      </c>
      <c r="J40" s="84"/>
      <c r="K40" s="84">
        <v>25317.0</v>
      </c>
      <c r="L40" s="84"/>
      <c r="M40" s="84">
        <v>25317.0</v>
      </c>
      <c r="N40" s="84"/>
      <c r="O40" s="84">
        <v>25317.0</v>
      </c>
      <c r="P40" s="84"/>
      <c r="Q40" s="84">
        <v>25317.0</v>
      </c>
      <c r="R40" s="84"/>
      <c r="S40" s="84">
        <v>25317.0</v>
      </c>
      <c r="T40" s="84"/>
      <c r="U40" s="84">
        <v>25317.0</v>
      </c>
      <c r="V40" s="84"/>
      <c r="W40" s="84">
        <v>25317.0</v>
      </c>
      <c r="X40" s="84"/>
      <c r="Y40" s="84">
        <v>25317.0</v>
      </c>
      <c r="Z40" s="84"/>
      <c r="AA40" s="84">
        <v>25317.0</v>
      </c>
      <c r="AB40" s="84"/>
      <c r="AC40" s="84">
        <v>25317.0</v>
      </c>
      <c r="AD40" s="82"/>
      <c r="AE40" s="82"/>
      <c r="AF40" s="82"/>
      <c r="AG40" s="82"/>
      <c r="AH40" s="82"/>
      <c r="AI40" s="82"/>
      <c r="AJ40" s="82"/>
      <c r="AK40" s="82"/>
      <c r="AL40" s="82"/>
    </row>
    <row r="41" ht="16.5" customHeight="1">
      <c r="A41" s="84">
        <v>39.0</v>
      </c>
      <c r="B41" s="84" t="s">
        <v>212</v>
      </c>
      <c r="C41" s="84" t="s">
        <v>213</v>
      </c>
      <c r="D41" s="84" t="s">
        <v>162</v>
      </c>
      <c r="E41" s="84">
        <v>30156.0</v>
      </c>
      <c r="F41" s="84">
        <v>0.0</v>
      </c>
      <c r="G41" s="84">
        <v>0.0</v>
      </c>
      <c r="H41" s="84">
        <v>20.0</v>
      </c>
      <c r="I41" s="84">
        <v>19455.483870967742</v>
      </c>
      <c r="J41" s="84"/>
      <c r="K41" s="84">
        <v>30156.0</v>
      </c>
      <c r="L41" s="84"/>
      <c r="M41" s="84">
        <v>30156.0</v>
      </c>
      <c r="N41" s="84"/>
      <c r="O41" s="84">
        <v>30156.0</v>
      </c>
      <c r="P41" s="84"/>
      <c r="Q41" s="84">
        <v>30156.0</v>
      </c>
      <c r="R41" s="84"/>
      <c r="S41" s="84">
        <v>30156.0</v>
      </c>
      <c r="T41" s="84"/>
      <c r="U41" s="84">
        <v>30156.0</v>
      </c>
      <c r="V41" s="84"/>
      <c r="W41" s="84">
        <v>30156.0</v>
      </c>
      <c r="X41" s="84"/>
      <c r="Y41" s="84">
        <v>30156.0</v>
      </c>
      <c r="Z41" s="84"/>
      <c r="AA41" s="84">
        <v>30156.0</v>
      </c>
      <c r="AB41" s="84"/>
      <c r="AC41" s="84">
        <v>30156.0</v>
      </c>
      <c r="AD41" s="82"/>
      <c r="AE41" s="82"/>
      <c r="AF41" s="82"/>
      <c r="AG41" s="82"/>
      <c r="AH41" s="82"/>
      <c r="AI41" s="82"/>
      <c r="AJ41" s="82"/>
      <c r="AK41" s="82"/>
      <c r="AL41" s="82"/>
    </row>
    <row r="42" ht="16.5" customHeight="1">
      <c r="A42" s="84">
        <v>40.0</v>
      </c>
      <c r="B42" s="84" t="s">
        <v>163</v>
      </c>
      <c r="C42" s="84" t="s">
        <v>161</v>
      </c>
      <c r="D42" s="84" t="s">
        <v>162</v>
      </c>
      <c r="E42" s="84">
        <v>21367.0</v>
      </c>
      <c r="F42" s="84">
        <v>0.0</v>
      </c>
      <c r="G42" s="84">
        <v>0.0</v>
      </c>
      <c r="H42" s="84">
        <v>19.0</v>
      </c>
      <c r="I42" s="84">
        <v>13095.90322580645</v>
      </c>
      <c r="J42" s="84"/>
      <c r="K42" s="84">
        <v>21367.0</v>
      </c>
      <c r="L42" s="84"/>
      <c r="M42" s="84">
        <v>21367.0</v>
      </c>
      <c r="N42" s="84"/>
      <c r="O42" s="84">
        <v>21367.0</v>
      </c>
      <c r="P42" s="84"/>
      <c r="Q42" s="84">
        <v>21367.0</v>
      </c>
      <c r="R42" s="84"/>
      <c r="S42" s="84">
        <v>21367.0</v>
      </c>
      <c r="T42" s="84"/>
      <c r="U42" s="84">
        <v>21367.0</v>
      </c>
      <c r="V42" s="84"/>
      <c r="W42" s="84">
        <v>21367.0</v>
      </c>
      <c r="X42" s="84"/>
      <c r="Y42" s="84">
        <v>21367.0</v>
      </c>
      <c r="Z42" s="84"/>
      <c r="AA42" s="84">
        <v>21367.0</v>
      </c>
      <c r="AB42" s="84"/>
      <c r="AC42" s="84">
        <v>21367.0</v>
      </c>
      <c r="AD42" s="82"/>
      <c r="AE42" s="82"/>
      <c r="AF42" s="82"/>
      <c r="AG42" s="82"/>
      <c r="AH42" s="82"/>
      <c r="AI42" s="82"/>
      <c r="AJ42" s="82"/>
      <c r="AK42" s="82"/>
      <c r="AL42" s="82"/>
    </row>
    <row r="43" ht="16.5" customHeight="1">
      <c r="A43" s="84">
        <v>41.0</v>
      </c>
      <c r="B43" s="84" t="s">
        <v>216</v>
      </c>
      <c r="C43" s="84" t="s">
        <v>213</v>
      </c>
      <c r="D43" s="84" t="s">
        <v>4</v>
      </c>
      <c r="E43" s="84">
        <v>30156.0</v>
      </c>
      <c r="F43" s="84">
        <v>0.0</v>
      </c>
      <c r="G43" s="84">
        <v>0.0</v>
      </c>
      <c r="H43" s="84">
        <v>11.0</v>
      </c>
      <c r="I43" s="84">
        <v>10700.516129032258</v>
      </c>
      <c r="J43" s="84"/>
      <c r="K43" s="84">
        <v>30156.0</v>
      </c>
      <c r="L43" s="84"/>
      <c r="M43" s="84">
        <v>30156.0</v>
      </c>
      <c r="N43" s="84"/>
      <c r="O43" s="84">
        <v>30156.0</v>
      </c>
      <c r="P43" s="84"/>
      <c r="Q43" s="84">
        <v>30156.0</v>
      </c>
      <c r="R43" s="84"/>
      <c r="S43" s="84">
        <v>30156.0</v>
      </c>
      <c r="T43" s="84"/>
      <c r="U43" s="84">
        <v>30156.0</v>
      </c>
      <c r="V43" s="84"/>
      <c r="W43" s="84">
        <v>30156.0</v>
      </c>
      <c r="X43" s="84"/>
      <c r="Y43" s="84">
        <v>30156.0</v>
      </c>
      <c r="Z43" s="84"/>
      <c r="AA43" s="84">
        <v>30156.0</v>
      </c>
      <c r="AB43" s="84"/>
      <c r="AC43" s="84">
        <v>30156.0</v>
      </c>
      <c r="AD43" s="82"/>
      <c r="AE43" s="82"/>
      <c r="AF43" s="82"/>
      <c r="AG43" s="82"/>
      <c r="AH43" s="82"/>
      <c r="AI43" s="82"/>
      <c r="AJ43" s="82"/>
      <c r="AK43" s="82"/>
      <c r="AL43" s="82"/>
    </row>
    <row r="44" ht="16.5" customHeight="1">
      <c r="A44" s="84">
        <v>42.0</v>
      </c>
      <c r="B44" s="84" t="s">
        <v>217</v>
      </c>
      <c r="C44" s="84" t="s">
        <v>213</v>
      </c>
      <c r="D44" s="84" t="s">
        <v>218</v>
      </c>
      <c r="E44" s="84">
        <v>30156.0</v>
      </c>
      <c r="F44" s="84">
        <v>0.0</v>
      </c>
      <c r="G44" s="84">
        <v>0.0</v>
      </c>
      <c r="H44" s="84">
        <v>6.0</v>
      </c>
      <c r="I44" s="84">
        <v>5836.645161290322</v>
      </c>
      <c r="J44" s="84"/>
      <c r="K44" s="84">
        <v>30156.0</v>
      </c>
      <c r="L44" s="84"/>
      <c r="M44" s="84">
        <v>30156.0</v>
      </c>
      <c r="N44" s="84"/>
      <c r="O44" s="84">
        <v>30156.0</v>
      </c>
      <c r="P44" s="84"/>
      <c r="Q44" s="84">
        <v>30156.0</v>
      </c>
      <c r="R44" s="84"/>
      <c r="S44" s="84">
        <v>30156.0</v>
      </c>
      <c r="T44" s="84"/>
      <c r="U44" s="84">
        <v>30156.0</v>
      </c>
      <c r="V44" s="84"/>
      <c r="W44" s="84">
        <v>30156.0</v>
      </c>
      <c r="X44" s="84"/>
      <c r="Y44" s="84">
        <v>30156.0</v>
      </c>
      <c r="Z44" s="84"/>
      <c r="AA44" s="84">
        <v>30156.0</v>
      </c>
      <c r="AB44" s="84"/>
      <c r="AC44" s="84">
        <v>30156.0</v>
      </c>
      <c r="AD44" s="82"/>
      <c r="AE44" s="82"/>
      <c r="AF44" s="82"/>
      <c r="AG44" s="82"/>
      <c r="AH44" s="82"/>
      <c r="AI44" s="82"/>
      <c r="AJ44" s="82"/>
      <c r="AK44" s="82"/>
      <c r="AL44" s="82"/>
    </row>
    <row r="45" ht="16.5" customHeight="1">
      <c r="A45" s="84">
        <v>43.0</v>
      </c>
      <c r="B45" s="84" t="s">
        <v>183</v>
      </c>
      <c r="C45" s="84" t="s">
        <v>181</v>
      </c>
      <c r="D45" s="84" t="s">
        <v>184</v>
      </c>
      <c r="E45" s="84">
        <v>24508.0</v>
      </c>
      <c r="F45" s="84">
        <v>0.0</v>
      </c>
      <c r="G45" s="84">
        <v>0.0</v>
      </c>
      <c r="H45" s="84">
        <v>6.0</v>
      </c>
      <c r="I45" s="84">
        <v>4743.483870967742</v>
      </c>
      <c r="J45" s="84"/>
      <c r="K45" s="84">
        <v>24508.0</v>
      </c>
      <c r="L45" s="84"/>
      <c r="M45" s="84">
        <v>24508.0</v>
      </c>
      <c r="N45" s="84"/>
      <c r="O45" s="84">
        <v>24508.0</v>
      </c>
      <c r="P45" s="84"/>
      <c r="Q45" s="84">
        <v>24508.0</v>
      </c>
      <c r="R45" s="84"/>
      <c r="S45" s="84">
        <v>24508.0</v>
      </c>
      <c r="T45" s="84"/>
      <c r="U45" s="84">
        <v>24508.0</v>
      </c>
      <c r="V45" s="84"/>
      <c r="W45" s="84">
        <v>24508.0</v>
      </c>
      <c r="X45" s="84"/>
      <c r="Y45" s="84">
        <v>24508.0</v>
      </c>
      <c r="Z45" s="84"/>
      <c r="AA45" s="84">
        <v>24508.0</v>
      </c>
      <c r="AB45" s="84"/>
      <c r="AC45" s="84">
        <v>24508.0</v>
      </c>
      <c r="AD45" s="82"/>
      <c r="AE45" s="82"/>
      <c r="AF45" s="82"/>
      <c r="AG45" s="82"/>
      <c r="AH45" s="82"/>
      <c r="AI45" s="82"/>
      <c r="AJ45" s="82"/>
      <c r="AK45" s="82"/>
      <c r="AL45" s="82"/>
    </row>
    <row r="46" ht="16.5" customHeight="1">
      <c r="A46" s="84">
        <v>44.0</v>
      </c>
      <c r="B46" s="84" t="s">
        <v>164</v>
      </c>
      <c r="C46" s="84" t="s">
        <v>161</v>
      </c>
      <c r="D46" s="84" t="s">
        <v>162</v>
      </c>
      <c r="E46" s="84">
        <v>21367.0</v>
      </c>
      <c r="F46" s="84">
        <v>0.0</v>
      </c>
      <c r="G46" s="84">
        <v>0.0</v>
      </c>
      <c r="H46" s="84">
        <v>0.0</v>
      </c>
      <c r="I46" s="84">
        <v>0.0</v>
      </c>
      <c r="J46" s="84"/>
      <c r="K46" s="84">
        <v>21367.0</v>
      </c>
      <c r="L46" s="84"/>
      <c r="M46" s="84">
        <v>21367.0</v>
      </c>
      <c r="N46" s="84"/>
      <c r="O46" s="84">
        <v>21367.0</v>
      </c>
      <c r="P46" s="84"/>
      <c r="Q46" s="84">
        <v>21367.0</v>
      </c>
      <c r="R46" s="84"/>
      <c r="S46" s="84">
        <v>21367.0</v>
      </c>
      <c r="T46" s="84"/>
      <c r="U46" s="84">
        <v>21367.0</v>
      </c>
      <c r="V46" s="84"/>
      <c r="W46" s="84">
        <v>21367.0</v>
      </c>
      <c r="X46" s="84"/>
      <c r="Y46" s="84">
        <v>21367.0</v>
      </c>
      <c r="Z46" s="84"/>
      <c r="AA46" s="84">
        <v>21367.0</v>
      </c>
      <c r="AB46" s="84"/>
      <c r="AC46" s="84">
        <v>21367.0</v>
      </c>
      <c r="AD46" s="82"/>
      <c r="AE46" s="82"/>
      <c r="AF46" s="82"/>
      <c r="AG46" s="82"/>
      <c r="AH46" s="82"/>
      <c r="AI46" s="82"/>
      <c r="AJ46" s="82"/>
      <c r="AK46" s="82"/>
      <c r="AL46" s="82"/>
    </row>
    <row r="47" ht="16.5" customHeight="1">
      <c r="A47" s="84">
        <v>45.0</v>
      </c>
      <c r="B47" s="84" t="s">
        <v>185</v>
      </c>
      <c r="C47" s="84" t="s">
        <v>181</v>
      </c>
      <c r="D47" s="84" t="s">
        <v>182</v>
      </c>
      <c r="E47" s="84">
        <v>24508.0</v>
      </c>
      <c r="F47" s="84">
        <v>0.0</v>
      </c>
      <c r="G47" s="84">
        <v>0.0</v>
      </c>
      <c r="H47" s="84">
        <v>0.0</v>
      </c>
      <c r="I47" s="84">
        <v>0.0</v>
      </c>
      <c r="J47" s="84"/>
      <c r="K47" s="84">
        <v>24508.0</v>
      </c>
      <c r="L47" s="84"/>
      <c r="M47" s="84">
        <v>24508.0</v>
      </c>
      <c r="N47" s="84"/>
      <c r="O47" s="84">
        <v>24508.0</v>
      </c>
      <c r="P47" s="84"/>
      <c r="Q47" s="84">
        <v>24508.0</v>
      </c>
      <c r="R47" s="84"/>
      <c r="S47" s="84">
        <v>24508.0</v>
      </c>
      <c r="T47" s="84"/>
      <c r="U47" s="84">
        <v>24508.0</v>
      </c>
      <c r="V47" s="84"/>
      <c r="W47" s="84">
        <v>24508.0</v>
      </c>
      <c r="X47" s="84"/>
      <c r="Y47" s="84">
        <v>24508.0</v>
      </c>
      <c r="Z47" s="84"/>
      <c r="AA47" s="84">
        <v>24508.0</v>
      </c>
      <c r="AB47" s="84"/>
      <c r="AC47" s="84">
        <v>24508.0</v>
      </c>
      <c r="AD47" s="82"/>
      <c r="AE47" s="82"/>
      <c r="AF47" s="82"/>
      <c r="AG47" s="82"/>
      <c r="AH47" s="82"/>
      <c r="AI47" s="82"/>
      <c r="AJ47" s="82"/>
      <c r="AK47" s="82"/>
      <c r="AL47" s="82"/>
    </row>
    <row r="48" ht="16.5" customHeight="1">
      <c r="A48" s="84">
        <v>46.0</v>
      </c>
      <c r="B48" s="84" t="s">
        <v>219</v>
      </c>
      <c r="C48" s="84" t="s">
        <v>213</v>
      </c>
      <c r="D48" s="84" t="s">
        <v>220</v>
      </c>
      <c r="E48" s="84">
        <v>30156.0</v>
      </c>
      <c r="F48" s="84">
        <v>0.0</v>
      </c>
      <c r="G48" s="84">
        <v>0.0</v>
      </c>
      <c r="H48" s="84">
        <v>0.0</v>
      </c>
      <c r="I48" s="84">
        <v>0.0</v>
      </c>
      <c r="J48" s="84"/>
      <c r="K48" s="84">
        <v>30156.0</v>
      </c>
      <c r="L48" s="84"/>
      <c r="M48" s="84">
        <v>30156.0</v>
      </c>
      <c r="N48" s="84"/>
      <c r="O48" s="84">
        <v>30156.0</v>
      </c>
      <c r="P48" s="84"/>
      <c r="Q48" s="84">
        <v>30156.0</v>
      </c>
      <c r="R48" s="84"/>
      <c r="S48" s="84">
        <v>30156.0</v>
      </c>
      <c r="T48" s="84"/>
      <c r="U48" s="84">
        <v>30156.0</v>
      </c>
      <c r="V48" s="84"/>
      <c r="W48" s="84">
        <v>30156.0</v>
      </c>
      <c r="X48" s="84"/>
      <c r="Y48" s="84">
        <v>30156.0</v>
      </c>
      <c r="Z48" s="84"/>
      <c r="AA48" s="84">
        <v>30156.0</v>
      </c>
      <c r="AB48" s="84"/>
      <c r="AC48" s="84">
        <v>30156.0</v>
      </c>
      <c r="AD48" s="82"/>
      <c r="AE48" s="82"/>
      <c r="AF48" s="82"/>
      <c r="AG48" s="82"/>
      <c r="AH48" s="82"/>
      <c r="AI48" s="82"/>
      <c r="AJ48" s="82"/>
      <c r="AK48" s="82"/>
      <c r="AL48" s="82"/>
    </row>
    <row r="49" ht="16.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ht="16.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ht="16.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ht="16.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ht="16.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ht="16.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ht="16.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ht="16.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ht="16.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ht="16.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ht="16.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ht="16.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ht="16.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ht="16.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ht="16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ht="16.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ht="16.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ht="16.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ht="16.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ht="16.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6.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6.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6.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ht="16.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ht="16.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ht="16.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ht="16.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ht="16.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ht="16.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ht="16.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ht="16.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ht="16.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ht="16.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ht="16.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ht="16.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ht="16.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ht="16.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ht="16.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ht="16.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ht="16.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ht="16.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ht="16.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ht="16.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ht="16.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ht="16.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ht="16.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ht="16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ht="16.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ht="16.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ht="16.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ht="16.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ht="16.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ht="16.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ht="16.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ht="16.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ht="16.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ht="16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ht="16.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ht="16.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ht="16.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ht="16.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ht="16.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ht="16.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ht="16.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ht="16.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ht="16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ht="16.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ht="16.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ht="16.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ht="16.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ht="16.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ht="16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ht="16.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ht="16.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ht="16.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ht="16.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ht="16.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ht="16.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ht="16.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ht="16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ht="16.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ht="16.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ht="16.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ht="16.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ht="16.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ht="16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ht="16.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ht="16.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ht="16.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ht="16.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ht="16.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ht="16.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ht="16.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ht="16.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ht="16.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ht="16.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ht="16.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ht="16.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ht="16.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ht="16.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ht="16.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ht="16.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ht="16.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ht="16.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ht="16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ht="16.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ht="16.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ht="16.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ht="16.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ht="16.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ht="16.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ht="16.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ht="16.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ht="16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ht="16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ht="16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ht="16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ht="16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ht="16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ht="16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ht="16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ht="16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ht="16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ht="16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ht="16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ht="16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ht="16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ht="16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ht="16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ht="16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ht="16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ht="16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ht="16.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ht="16.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ht="16.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ht="16.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ht="16.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ht="16.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ht="16.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ht="16.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ht="16.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ht="16.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ht="16.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ht="16.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ht="16.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ht="16.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ht="16.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ht="16.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ht="16.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ht="16.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ht="16.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ht="16.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ht="16.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ht="16.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ht="16.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ht="16.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ht="16.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ht="16.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ht="16.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ht="16.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ht="16.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ht="16.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ht="16.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ht="16.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ht="16.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ht="16.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ht="16.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ht="16.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ht="16.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ht="16.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ht="16.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ht="16.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ht="16.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ht="16.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ht="16.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ht="16.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ht="16.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ht="16.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ht="16.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ht="16.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ht="16.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ht="16.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ht="16.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ht="16.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ht="16.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ht="16.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ht="16.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ht="16.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ht="16.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ht="16.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ht="16.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ht="16.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ht="16.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ht="16.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ht="16.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ht="16.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ht="16.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ht="16.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ht="16.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ht="16.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ht="16.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ht="16.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ht="16.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ht="16.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ht="16.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ht="16.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ht="16.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ht="16.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ht="16.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ht="16.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ht="16.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ht="16.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ht="16.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ht="16.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ht="16.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ht="16.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ht="16.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ht="16.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ht="16.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ht="16.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ht="16.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ht="16.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ht="16.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ht="16.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ht="16.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ht="16.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ht="16.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ht="16.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ht="16.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ht="16.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ht="16.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ht="16.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ht="16.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ht="16.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ht="16.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ht="16.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ht="16.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ht="16.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ht="16.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ht="16.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ht="16.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ht="16.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ht="16.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ht="16.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ht="16.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ht="16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ht="16.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ht="16.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ht="16.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ht="16.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ht="16.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ht="16.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ht="16.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ht="16.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ht="16.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ht="16.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ht="16.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ht="16.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07" ht="16.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</row>
    <row r="308" ht="16.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</row>
    <row r="309" ht="16.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</row>
    <row r="310" ht="16.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</row>
    <row r="311" ht="16.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</row>
    <row r="312" ht="16.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</row>
    <row r="313" ht="16.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</row>
    <row r="314" ht="16.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ht="16.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ht="16.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ht="16.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  <row r="318" ht="16.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</row>
    <row r="319" ht="16.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</row>
    <row r="320" ht="16.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</row>
    <row r="321" ht="16.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</row>
    <row r="322" ht="16.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</row>
    <row r="323" ht="16.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</row>
    <row r="324" ht="16.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</row>
    <row r="325" ht="16.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</row>
    <row r="326" ht="16.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</row>
    <row r="327" ht="16.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</row>
    <row r="328" ht="16.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</row>
    <row r="329" ht="16.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</row>
    <row r="330" ht="16.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</row>
    <row r="331" ht="16.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</row>
    <row r="332" ht="16.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</row>
    <row r="333" ht="16.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</row>
    <row r="334" ht="16.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</row>
    <row r="335" ht="16.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</row>
    <row r="336" ht="16.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</row>
    <row r="337" ht="16.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</row>
    <row r="338" ht="16.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</row>
    <row r="339" ht="16.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</row>
    <row r="340" ht="16.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</row>
    <row r="341" ht="16.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</row>
    <row r="342" ht="16.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</row>
    <row r="343" ht="16.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</row>
    <row r="344" ht="16.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</row>
    <row r="345" ht="16.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</row>
    <row r="346" ht="16.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</row>
    <row r="347" ht="16.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</row>
    <row r="348" ht="16.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</row>
    <row r="349" ht="16.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</row>
    <row r="350" ht="16.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</row>
    <row r="351" ht="16.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</row>
    <row r="352" ht="16.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</row>
    <row r="353" ht="16.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</row>
    <row r="354" ht="16.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</row>
    <row r="355" ht="16.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</row>
    <row r="356" ht="16.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</row>
    <row r="357" ht="16.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</row>
    <row r="358" ht="16.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</row>
    <row r="359" ht="16.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</row>
    <row r="360" ht="16.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</row>
    <row r="361" ht="16.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</row>
    <row r="362" ht="16.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</row>
    <row r="363" ht="16.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</row>
    <row r="364" ht="16.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</row>
    <row r="365" ht="16.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</row>
    <row r="366" ht="16.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</row>
    <row r="367" ht="16.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</row>
    <row r="368" ht="16.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</row>
    <row r="369" ht="16.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</row>
    <row r="370" ht="16.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</row>
    <row r="371" ht="16.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</row>
    <row r="372" ht="16.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</row>
    <row r="373" ht="16.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</row>
    <row r="374" ht="16.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</row>
    <row r="375" ht="16.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</row>
    <row r="376" ht="16.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</row>
    <row r="377" ht="16.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</row>
    <row r="378" ht="16.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</row>
    <row r="379" ht="16.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</row>
    <row r="380" ht="16.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</row>
    <row r="381" ht="16.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</row>
    <row r="382" ht="16.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</row>
    <row r="383" ht="16.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</row>
    <row r="384" ht="16.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</row>
    <row r="385" ht="16.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</row>
    <row r="386" ht="16.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</row>
    <row r="387" ht="16.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</row>
    <row r="388" ht="16.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</row>
    <row r="389" ht="16.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</row>
    <row r="390" ht="16.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</row>
    <row r="391" ht="16.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</row>
    <row r="392" ht="16.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</row>
    <row r="393" ht="16.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</row>
    <row r="394" ht="16.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</row>
    <row r="395" ht="16.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</row>
    <row r="396" ht="16.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</row>
    <row r="397" ht="16.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</row>
    <row r="398" ht="16.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</row>
    <row r="399" ht="16.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</row>
    <row r="400" ht="16.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</row>
    <row r="401" ht="16.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</row>
    <row r="402" ht="16.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</row>
    <row r="403" ht="16.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</row>
    <row r="404" ht="16.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</row>
    <row r="405" ht="16.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</row>
    <row r="406" ht="16.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</row>
    <row r="407" ht="16.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</row>
    <row r="408" ht="16.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</row>
    <row r="409" ht="16.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</row>
    <row r="410" ht="16.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</row>
    <row r="411" ht="16.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</row>
    <row r="412" ht="16.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</row>
    <row r="413" ht="16.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</row>
    <row r="414" ht="16.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</row>
    <row r="415" ht="16.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</row>
    <row r="416" ht="16.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</row>
    <row r="417" ht="16.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</row>
    <row r="418" ht="16.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</row>
    <row r="419" ht="16.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</row>
    <row r="420" ht="16.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</row>
    <row r="421" ht="16.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</row>
    <row r="422" ht="16.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</row>
    <row r="423" ht="16.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</row>
    <row r="424" ht="16.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</row>
    <row r="425" ht="16.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</row>
    <row r="426" ht="16.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</row>
    <row r="427" ht="16.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</row>
    <row r="428" ht="16.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</row>
    <row r="429" ht="16.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</row>
    <row r="430" ht="16.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</row>
    <row r="431" ht="16.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</row>
    <row r="432" ht="16.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</row>
    <row r="433" ht="16.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</row>
    <row r="434" ht="16.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</row>
    <row r="435" ht="16.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</row>
    <row r="436" ht="16.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</row>
    <row r="437" ht="16.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</row>
    <row r="438" ht="16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</row>
    <row r="439" ht="16.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</row>
    <row r="440" ht="16.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</row>
    <row r="441" ht="16.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</row>
    <row r="442" ht="16.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</row>
    <row r="443" ht="16.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</row>
    <row r="444" ht="16.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</row>
    <row r="445" ht="16.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</row>
    <row r="446" ht="16.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</row>
    <row r="447" ht="16.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</row>
    <row r="448" ht="16.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</row>
    <row r="449" ht="16.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</row>
    <row r="450" ht="16.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</row>
    <row r="451" ht="16.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</row>
    <row r="452" ht="16.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</row>
    <row r="453" ht="16.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</row>
    <row r="454" ht="16.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</row>
    <row r="455" ht="16.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</row>
    <row r="456" ht="16.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</row>
    <row r="457" ht="16.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</row>
    <row r="458" ht="16.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</row>
    <row r="459" ht="16.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</row>
    <row r="460" ht="16.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</row>
    <row r="461" ht="16.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</row>
    <row r="462" ht="16.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</row>
    <row r="463" ht="16.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</row>
    <row r="464" ht="16.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</row>
    <row r="465" ht="16.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</row>
    <row r="466" ht="16.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</row>
    <row r="467" ht="16.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</row>
    <row r="468" ht="16.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</row>
    <row r="469" ht="16.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</row>
    <row r="470" ht="16.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</row>
    <row r="471" ht="16.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</row>
    <row r="472" ht="16.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</row>
    <row r="473" ht="16.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</row>
    <row r="474" ht="16.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</row>
    <row r="475" ht="16.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</row>
    <row r="476" ht="16.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</row>
    <row r="477" ht="16.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</row>
    <row r="478" ht="16.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</row>
    <row r="479" ht="16.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</row>
    <row r="480" ht="16.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</row>
    <row r="481" ht="16.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</row>
    <row r="482" ht="16.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</row>
    <row r="483" ht="16.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</row>
    <row r="484" ht="16.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</row>
    <row r="485" ht="16.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</row>
    <row r="486" ht="16.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</row>
    <row r="487" ht="16.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</row>
    <row r="488" ht="16.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</row>
    <row r="489" ht="16.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</row>
    <row r="490" ht="16.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</row>
    <row r="491" ht="16.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</row>
    <row r="492" ht="16.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</row>
    <row r="493" ht="16.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</row>
    <row r="494" ht="16.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</row>
    <row r="495" ht="16.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</row>
    <row r="496" ht="16.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</row>
    <row r="497" ht="16.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</row>
    <row r="498" ht="16.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</row>
    <row r="499" ht="16.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</row>
    <row r="500" ht="16.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</row>
    <row r="501" ht="16.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</row>
    <row r="502" ht="16.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</row>
    <row r="503" ht="16.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</row>
    <row r="504" ht="16.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</row>
    <row r="505" ht="16.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</row>
    <row r="506" ht="16.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</row>
    <row r="507" ht="16.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</row>
    <row r="508" ht="16.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</row>
    <row r="509" ht="16.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</row>
    <row r="510" ht="16.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</row>
    <row r="511" ht="16.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</row>
    <row r="512" ht="16.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</row>
    <row r="513" ht="16.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</row>
    <row r="514" ht="16.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</row>
    <row r="515" ht="16.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</row>
    <row r="516" ht="16.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</row>
    <row r="517" ht="16.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</row>
    <row r="518" ht="16.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</row>
    <row r="519" ht="16.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</row>
    <row r="520" ht="16.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</row>
    <row r="521" ht="16.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</row>
    <row r="522" ht="16.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</row>
    <row r="523" ht="16.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</row>
    <row r="524" ht="16.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</row>
    <row r="525" ht="16.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</row>
    <row r="526" ht="16.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</row>
    <row r="527" ht="16.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</row>
    <row r="528" ht="16.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</row>
    <row r="529" ht="16.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</row>
    <row r="530" ht="16.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</row>
    <row r="531" ht="16.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</row>
    <row r="532" ht="16.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</row>
    <row r="533" ht="16.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</row>
    <row r="534" ht="16.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</row>
    <row r="535" ht="16.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</row>
    <row r="536" ht="16.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</row>
    <row r="537" ht="16.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</row>
    <row r="538" ht="16.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</row>
    <row r="539" ht="16.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</row>
    <row r="540" ht="16.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</row>
    <row r="541" ht="16.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</row>
    <row r="542" ht="16.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</row>
    <row r="543" ht="16.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</row>
    <row r="544" ht="16.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</row>
    <row r="545" ht="16.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</row>
    <row r="546" ht="16.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</row>
    <row r="547" ht="16.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</row>
    <row r="548" ht="16.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</row>
    <row r="549" ht="16.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</row>
    <row r="550" ht="16.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</row>
    <row r="551" ht="16.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</row>
    <row r="552" ht="16.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</row>
    <row r="553" ht="16.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</row>
    <row r="554" ht="16.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</row>
    <row r="555" ht="16.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</row>
    <row r="556" ht="16.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</row>
    <row r="557" ht="16.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</row>
    <row r="558" ht="16.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</row>
    <row r="559" ht="16.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</row>
    <row r="560" ht="16.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</row>
    <row r="561" ht="16.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</row>
    <row r="562" ht="16.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</row>
    <row r="563" ht="16.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</row>
    <row r="564" ht="16.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</row>
    <row r="565" ht="16.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</row>
    <row r="566" ht="16.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</row>
    <row r="567" ht="16.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</row>
    <row r="568" ht="16.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</row>
    <row r="569" ht="16.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</row>
    <row r="570" ht="16.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</row>
    <row r="571" ht="16.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</row>
    <row r="572" ht="16.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</row>
    <row r="573" ht="16.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</row>
    <row r="574" ht="16.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</row>
    <row r="575" ht="16.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</row>
    <row r="576" ht="16.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</row>
    <row r="577" ht="16.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</row>
    <row r="578" ht="16.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</row>
    <row r="579" ht="16.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</row>
    <row r="580" ht="16.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</row>
    <row r="581" ht="16.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</row>
    <row r="582" ht="16.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</row>
    <row r="583" ht="16.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</row>
    <row r="584" ht="16.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</row>
    <row r="585" ht="16.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</row>
    <row r="586" ht="16.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</row>
    <row r="587" ht="16.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</row>
    <row r="588" ht="16.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</row>
    <row r="589" ht="16.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</row>
    <row r="590" ht="16.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</row>
    <row r="591" ht="16.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</row>
    <row r="592" ht="16.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</row>
    <row r="593" ht="16.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</row>
    <row r="594" ht="16.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</row>
    <row r="595" ht="16.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</row>
    <row r="596" ht="16.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</row>
    <row r="597" ht="16.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</row>
    <row r="598" ht="16.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</row>
    <row r="599" ht="16.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</row>
    <row r="600" ht="16.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</row>
    <row r="601" ht="16.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</row>
    <row r="602" ht="16.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</row>
    <row r="603" ht="16.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</row>
    <row r="604" ht="16.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</row>
    <row r="605" ht="16.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</row>
    <row r="606" ht="16.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</row>
    <row r="607" ht="16.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</row>
    <row r="608" ht="16.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</row>
    <row r="609" ht="16.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</row>
    <row r="610" ht="16.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</row>
    <row r="611" ht="16.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</row>
    <row r="612" ht="16.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</row>
    <row r="613" ht="16.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</row>
    <row r="614" ht="16.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</row>
    <row r="615" ht="16.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</row>
    <row r="616" ht="16.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</row>
    <row r="617" ht="16.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</row>
    <row r="618" ht="16.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</row>
    <row r="619" ht="16.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</row>
    <row r="620" ht="16.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</row>
    <row r="621" ht="16.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</row>
    <row r="622" ht="16.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</row>
    <row r="623" ht="16.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</row>
    <row r="624" ht="16.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</row>
    <row r="625" ht="16.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</row>
    <row r="626" ht="16.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</row>
    <row r="627" ht="16.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</row>
    <row r="628" ht="16.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</row>
    <row r="629" ht="16.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</row>
    <row r="630" ht="16.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</row>
    <row r="631" ht="16.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</row>
    <row r="632" ht="16.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</row>
    <row r="633" ht="16.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</row>
    <row r="634" ht="16.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</row>
    <row r="635" ht="16.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</row>
    <row r="636" ht="16.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</row>
    <row r="637" ht="16.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</row>
    <row r="638" ht="16.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</row>
    <row r="639" ht="16.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</row>
    <row r="640" ht="16.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</row>
    <row r="641" ht="16.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</row>
    <row r="642" ht="16.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</row>
    <row r="643" ht="16.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</row>
    <row r="644" ht="16.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</row>
    <row r="645" ht="16.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</row>
    <row r="646" ht="16.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</row>
    <row r="647" ht="16.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</row>
    <row r="648" ht="16.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</row>
    <row r="649" ht="16.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</row>
    <row r="650" ht="16.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</row>
    <row r="651" ht="16.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</row>
    <row r="652" ht="16.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</row>
    <row r="653" ht="16.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</row>
    <row r="654" ht="16.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</row>
    <row r="655" ht="16.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</row>
    <row r="656" ht="16.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</row>
    <row r="657" ht="16.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</row>
    <row r="658" ht="16.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</row>
    <row r="659" ht="16.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</row>
    <row r="660" ht="16.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</row>
    <row r="661" ht="16.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</row>
    <row r="662" ht="16.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</row>
    <row r="663" ht="16.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</row>
    <row r="664" ht="16.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</row>
    <row r="665" ht="16.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</row>
    <row r="666" ht="16.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</row>
    <row r="667" ht="16.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</row>
    <row r="668" ht="16.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</row>
    <row r="669" ht="16.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</row>
    <row r="670" ht="16.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</row>
    <row r="671" ht="16.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</row>
    <row r="672" ht="16.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</row>
    <row r="673" ht="16.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</row>
    <row r="674" ht="16.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</row>
    <row r="675" ht="16.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</row>
    <row r="676" ht="16.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</row>
    <row r="677" ht="16.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</row>
    <row r="678" ht="16.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</row>
    <row r="679" ht="16.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</row>
    <row r="680" ht="16.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</row>
    <row r="681" ht="16.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</row>
    <row r="682" ht="16.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</row>
    <row r="683" ht="16.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</row>
    <row r="684" ht="16.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</row>
    <row r="685" ht="16.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</row>
    <row r="686" ht="16.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</row>
    <row r="687" ht="16.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</row>
    <row r="688" ht="16.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</row>
    <row r="689" ht="16.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</row>
    <row r="690" ht="16.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</row>
    <row r="691" ht="16.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</row>
    <row r="692" ht="16.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</row>
    <row r="693" ht="16.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</row>
    <row r="694" ht="16.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</row>
    <row r="695" ht="16.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</row>
    <row r="696" ht="16.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</row>
    <row r="697" ht="16.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</row>
    <row r="698" ht="16.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</row>
    <row r="699" ht="16.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</row>
    <row r="700" ht="16.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</row>
    <row r="701" ht="16.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</row>
    <row r="702" ht="16.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</row>
    <row r="703" ht="16.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</row>
    <row r="704" ht="16.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</row>
    <row r="705" ht="16.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</row>
    <row r="706" ht="16.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</row>
    <row r="707" ht="16.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</row>
    <row r="708" ht="16.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</row>
    <row r="709" ht="16.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</row>
    <row r="710" ht="16.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</row>
    <row r="711" ht="16.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</row>
    <row r="712" ht="16.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</row>
    <row r="713" ht="16.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</row>
    <row r="714" ht="16.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</row>
    <row r="715" ht="16.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</row>
    <row r="716" ht="16.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</row>
    <row r="717" ht="16.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</row>
    <row r="718" ht="16.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</row>
    <row r="719" ht="16.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</row>
    <row r="720" ht="16.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</row>
    <row r="721" ht="16.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</row>
    <row r="722" ht="16.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</row>
    <row r="723" ht="16.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</row>
    <row r="724" ht="16.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</row>
    <row r="725" ht="16.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</row>
    <row r="726" ht="16.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</row>
    <row r="727" ht="16.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</row>
    <row r="728" ht="16.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</row>
    <row r="729" ht="16.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</row>
    <row r="730" ht="16.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</row>
    <row r="731" ht="16.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</row>
    <row r="732" ht="16.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</row>
    <row r="733" ht="16.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</row>
    <row r="734" ht="16.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</row>
    <row r="735" ht="16.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</row>
    <row r="736" ht="16.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</row>
    <row r="737" ht="16.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</row>
    <row r="738" ht="16.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</row>
    <row r="739" ht="16.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</row>
    <row r="740" ht="16.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</row>
    <row r="741" ht="16.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</row>
    <row r="742" ht="16.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</row>
    <row r="743" ht="16.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</row>
    <row r="744" ht="16.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</row>
    <row r="745" ht="16.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</row>
    <row r="746" ht="16.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</row>
    <row r="747" ht="16.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</row>
    <row r="748" ht="16.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</row>
    <row r="749" ht="16.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</row>
    <row r="750" ht="16.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</row>
    <row r="751" ht="16.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</row>
    <row r="752" ht="16.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</row>
    <row r="753" ht="16.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</row>
    <row r="754" ht="16.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</row>
    <row r="755" ht="16.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</row>
    <row r="756" ht="16.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</row>
    <row r="757" ht="16.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</row>
    <row r="758" ht="16.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</row>
    <row r="759" ht="16.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</row>
    <row r="760" ht="16.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</row>
    <row r="761" ht="16.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</row>
    <row r="762" ht="16.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</row>
    <row r="763" ht="16.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</row>
    <row r="764" ht="16.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</row>
    <row r="765" ht="16.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</row>
    <row r="766" ht="16.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</row>
    <row r="767" ht="16.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</row>
    <row r="768" ht="16.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</row>
    <row r="769" ht="16.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</row>
    <row r="770" ht="16.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</row>
    <row r="771" ht="16.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</row>
    <row r="772" ht="16.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</row>
    <row r="773" ht="16.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</row>
    <row r="774" ht="16.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</row>
    <row r="775" ht="16.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</row>
    <row r="776" ht="16.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</row>
    <row r="777" ht="16.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</row>
    <row r="778" ht="16.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</row>
    <row r="779" ht="16.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</row>
    <row r="780" ht="16.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</row>
    <row r="781" ht="16.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</row>
    <row r="782" ht="16.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</row>
    <row r="783" ht="16.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</row>
    <row r="784" ht="16.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</row>
    <row r="785" ht="16.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</row>
    <row r="786" ht="16.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</row>
    <row r="787" ht="16.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</row>
    <row r="788" ht="16.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</row>
    <row r="789" ht="16.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</row>
    <row r="790" ht="16.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</row>
    <row r="791" ht="16.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</row>
    <row r="792" ht="16.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</row>
    <row r="793" ht="16.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</row>
    <row r="794" ht="16.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</row>
    <row r="795" ht="16.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</row>
    <row r="796" ht="16.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</row>
    <row r="797" ht="16.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</row>
    <row r="798" ht="16.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</row>
    <row r="799" ht="16.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</row>
    <row r="800" ht="16.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</row>
    <row r="801" ht="16.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</row>
    <row r="802" ht="16.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</row>
    <row r="803" ht="16.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</row>
    <row r="804" ht="16.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</row>
    <row r="805" ht="16.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</row>
    <row r="806" ht="16.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</row>
    <row r="807" ht="16.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</row>
    <row r="808" ht="16.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</row>
    <row r="809" ht="16.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</row>
    <row r="810" ht="16.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</row>
    <row r="811" ht="16.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</row>
    <row r="812" ht="16.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</row>
    <row r="813" ht="16.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</row>
    <row r="814" ht="16.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</row>
    <row r="815" ht="16.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</row>
    <row r="816" ht="16.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</row>
    <row r="817" ht="16.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</row>
    <row r="818" ht="16.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</row>
    <row r="819" ht="16.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</row>
    <row r="820" ht="16.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</row>
    <row r="821" ht="16.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</row>
    <row r="822" ht="16.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</row>
    <row r="823" ht="16.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</row>
    <row r="824" ht="16.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</row>
    <row r="825" ht="16.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</row>
    <row r="826" ht="16.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</row>
    <row r="827" ht="16.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</row>
    <row r="828" ht="16.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</row>
    <row r="829" ht="16.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</row>
    <row r="830" ht="16.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</row>
    <row r="831" ht="16.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</row>
    <row r="832" ht="16.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</row>
    <row r="833" ht="16.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</row>
    <row r="834" ht="16.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</row>
    <row r="835" ht="16.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</row>
    <row r="836" ht="16.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</row>
    <row r="837" ht="16.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</row>
    <row r="838" ht="16.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</row>
    <row r="839" ht="16.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</row>
    <row r="840" ht="16.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</row>
    <row r="841" ht="16.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</row>
    <row r="842" ht="16.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</row>
    <row r="843" ht="16.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</row>
    <row r="844" ht="16.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</row>
    <row r="845" ht="16.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</row>
    <row r="846" ht="16.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</row>
    <row r="847" ht="16.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</row>
    <row r="848" ht="16.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</row>
    <row r="849" ht="16.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</row>
    <row r="850" ht="16.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</row>
    <row r="851" ht="16.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</row>
    <row r="852" ht="16.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</row>
    <row r="853" ht="16.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</row>
    <row r="854" ht="16.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</row>
    <row r="855" ht="16.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</row>
    <row r="856" ht="16.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</row>
    <row r="857" ht="16.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</row>
    <row r="858" ht="16.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</row>
    <row r="859" ht="16.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</row>
    <row r="860" ht="16.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</row>
    <row r="861" ht="16.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</row>
    <row r="862" ht="16.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</row>
    <row r="863" ht="16.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</row>
    <row r="864" ht="16.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</row>
    <row r="865" ht="16.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</row>
    <row r="866" ht="16.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</row>
    <row r="867" ht="16.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</row>
    <row r="868" ht="16.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</row>
    <row r="869" ht="16.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</row>
    <row r="870" ht="16.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</row>
    <row r="871" ht="16.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</row>
    <row r="872" ht="16.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</row>
    <row r="873" ht="16.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</row>
    <row r="874" ht="16.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</row>
    <row r="875" ht="16.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</row>
    <row r="876" ht="16.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</row>
    <row r="877" ht="16.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</row>
    <row r="878" ht="16.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</row>
    <row r="879" ht="16.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</row>
    <row r="880" ht="16.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</row>
    <row r="881" ht="16.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</row>
    <row r="882" ht="16.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</row>
    <row r="883" ht="16.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</row>
    <row r="884" ht="16.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</row>
    <row r="885" ht="16.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</row>
    <row r="886" ht="16.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</row>
    <row r="887" ht="16.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</row>
    <row r="888" ht="16.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</row>
    <row r="889" ht="16.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</row>
    <row r="890" ht="16.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</row>
    <row r="891" ht="16.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</row>
    <row r="892" ht="16.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</row>
    <row r="893" ht="16.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</row>
    <row r="894" ht="16.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</row>
    <row r="895" ht="16.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</row>
    <row r="896" ht="16.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</row>
    <row r="897" ht="16.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</row>
    <row r="898" ht="16.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</row>
    <row r="899" ht="16.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</row>
    <row r="900" ht="16.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</row>
    <row r="901" ht="16.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</row>
    <row r="902" ht="16.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</row>
    <row r="903" ht="16.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</row>
    <row r="904" ht="16.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</row>
    <row r="905" ht="16.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</row>
    <row r="906" ht="16.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</row>
    <row r="907" ht="16.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</row>
    <row r="908" ht="16.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</row>
    <row r="909" ht="16.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</row>
    <row r="910" ht="16.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</row>
    <row r="911" ht="16.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</row>
    <row r="912" ht="16.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</row>
    <row r="913" ht="16.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</row>
    <row r="914" ht="16.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</row>
    <row r="915" ht="16.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</row>
    <row r="916" ht="16.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</row>
    <row r="917" ht="16.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</row>
    <row r="918" ht="16.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</row>
    <row r="919" ht="16.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</row>
    <row r="920" ht="16.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</row>
    <row r="921" ht="16.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</row>
    <row r="922" ht="16.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</row>
    <row r="923" ht="16.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</row>
    <row r="924" ht="16.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</row>
    <row r="925" ht="16.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</row>
    <row r="926" ht="16.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</row>
    <row r="927" ht="16.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</row>
    <row r="928" ht="16.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</row>
    <row r="929" ht="16.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</row>
    <row r="930" ht="16.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</row>
    <row r="931" ht="16.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</row>
    <row r="932" ht="16.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</row>
    <row r="933" ht="16.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</row>
    <row r="934" ht="16.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</row>
    <row r="935" ht="16.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</row>
    <row r="936" ht="16.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</row>
    <row r="937" ht="16.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</row>
    <row r="938" ht="16.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</row>
    <row r="939" ht="16.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</row>
    <row r="940" ht="16.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</row>
    <row r="941" ht="16.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</row>
    <row r="942" ht="16.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</row>
    <row r="943" ht="16.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</row>
    <row r="944" ht="16.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</row>
    <row r="945" ht="16.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</row>
    <row r="946" ht="16.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</row>
    <row r="947" ht="16.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</row>
    <row r="948" ht="16.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</row>
    <row r="949" ht="16.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</row>
    <row r="950" ht="16.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</row>
    <row r="951" ht="16.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</row>
    <row r="952" ht="16.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</row>
    <row r="953" ht="16.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</row>
    <row r="954" ht="16.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</row>
    <row r="955" ht="16.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</row>
    <row r="956" ht="16.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</row>
    <row r="957" ht="16.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</row>
    <row r="958" ht="16.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</row>
    <row r="959" ht="16.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</row>
    <row r="960" ht="16.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</row>
    <row r="961" ht="16.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</row>
    <row r="962" ht="16.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</row>
    <row r="963" ht="16.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</row>
    <row r="964" ht="16.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</row>
    <row r="965" ht="16.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</row>
    <row r="966" ht="16.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</row>
    <row r="967" ht="16.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</row>
    <row r="968" ht="16.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</row>
    <row r="969" ht="16.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</row>
    <row r="970" ht="16.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</row>
    <row r="971" ht="16.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</row>
    <row r="972" ht="16.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</row>
    <row r="973" ht="16.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</row>
    <row r="974" ht="16.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</row>
    <row r="975" ht="16.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</row>
    <row r="976" ht="16.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</row>
    <row r="977" ht="16.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</row>
    <row r="978" ht="16.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</row>
    <row r="979" ht="16.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</row>
    <row r="980" ht="16.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</row>
    <row r="981" ht="16.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</row>
    <row r="982" ht="16.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</row>
    <row r="983" ht="16.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</row>
    <row r="984" ht="16.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</row>
    <row r="985" ht="16.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</row>
    <row r="986" ht="16.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</row>
    <row r="987" ht="16.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</row>
    <row r="988" ht="16.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</row>
    <row r="989" ht="16.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</row>
    <row r="990" ht="16.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</row>
    <row r="991" ht="16.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</row>
    <row r="992" ht="16.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</row>
    <row r="993" ht="16.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</row>
    <row r="994" ht="16.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</row>
    <row r="995" ht="16.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</row>
    <row r="996" ht="16.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</row>
    <row r="997" ht="16.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</row>
    <row r="998" ht="16.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</row>
    <row r="999" ht="16.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</row>
    <row r="1000" ht="16.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</row>
  </sheetData>
  <mergeCells count="12">
    <mergeCell ref="T1:U1"/>
    <mergeCell ref="V1:W1"/>
    <mergeCell ref="X1:Y1"/>
    <mergeCell ref="Z1:AA1"/>
    <mergeCell ref="AB1:AC1"/>
    <mergeCell ref="F1:G1"/>
    <mergeCell ref="H1:I1"/>
    <mergeCell ref="J1:K1"/>
    <mergeCell ref="L1:M1"/>
    <mergeCell ref="N1:O1"/>
    <mergeCell ref="P1:Q1"/>
    <mergeCell ref="R1:S1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43"/>
    <col customWidth="1" min="3" max="3" width="23.0"/>
    <col customWidth="1" min="4" max="4" width="11.57"/>
    <col customWidth="1" min="5" max="5" width="10.71"/>
    <col customWidth="1" min="6" max="6" width="11.43"/>
    <col customWidth="1" min="7" max="7" width="7.29"/>
    <col customWidth="1" min="8" max="8" width="7.43"/>
    <col customWidth="1" min="9" max="9" width="15.43"/>
    <col customWidth="1" min="10" max="10" width="14.71"/>
    <col customWidth="1" min="11" max="11" width="12.57"/>
    <col customWidth="1" min="12" max="12" width="11.57"/>
    <col customWidth="1" min="13" max="13" width="14.29"/>
    <col customWidth="1" min="14" max="14" width="16.43"/>
    <col customWidth="1" min="15" max="15" width="19.29"/>
    <col customWidth="1" min="16" max="16" width="14.0"/>
    <col customWidth="1" min="17" max="17" width="10.71"/>
    <col customWidth="1" min="18" max="18" width="16.0"/>
    <col customWidth="1" min="19" max="24" width="15.14"/>
    <col customWidth="1" min="25" max="25" width="17.29"/>
    <col customWidth="1" min="26" max="26" width="11.57"/>
    <col customWidth="1" min="27" max="27" width="11.86"/>
    <col customWidth="1" min="28" max="28" width="14.86"/>
    <col customWidth="1" min="29" max="29" width="17.71"/>
    <col customWidth="1" min="30" max="30" width="15.86"/>
    <col customWidth="1" min="31" max="31" width="15.0"/>
    <col customWidth="1" min="32" max="32" width="12.43"/>
    <col customWidth="1" min="33" max="33" width="15.14"/>
    <col customWidth="1" min="34" max="34" width="14.0"/>
    <col customWidth="1" min="35" max="35" width="11.43"/>
    <col customWidth="1" min="36" max="36" width="9.86"/>
    <col customWidth="1" min="37" max="48" width="9.29"/>
  </cols>
  <sheetData>
    <row r="1" ht="15.75" customHeight="1">
      <c r="A1" s="106"/>
      <c r="B1" s="106"/>
      <c r="C1" s="106"/>
      <c r="D1" s="106"/>
      <c r="E1" s="106"/>
      <c r="F1" s="107"/>
      <c r="G1" s="108"/>
      <c r="H1" s="108"/>
      <c r="I1" s="108" t="s">
        <v>263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109" t="s">
        <v>264</v>
      </c>
      <c r="W1" s="107"/>
      <c r="X1" s="108" t="s">
        <v>265</v>
      </c>
      <c r="Y1" s="3"/>
      <c r="Z1" s="3"/>
      <c r="AA1" s="3"/>
      <c r="AB1" s="3"/>
      <c r="AC1" s="3"/>
      <c r="AD1" s="3"/>
      <c r="AE1" s="3"/>
      <c r="AF1" s="3"/>
      <c r="AG1" s="3"/>
      <c r="AH1" s="4"/>
      <c r="AI1" s="107" t="s">
        <v>20</v>
      </c>
      <c r="AJ1" s="107" t="s">
        <v>266</v>
      </c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</row>
    <row r="2" ht="15.75" customHeight="1">
      <c r="A2" s="106" t="s">
        <v>0</v>
      </c>
      <c r="B2" s="106" t="s">
        <v>267</v>
      </c>
      <c r="C2" s="106" t="s">
        <v>268</v>
      </c>
      <c r="D2" s="106" t="s">
        <v>269</v>
      </c>
      <c r="E2" s="106" t="s">
        <v>270</v>
      </c>
      <c r="F2" s="107" t="s">
        <v>271</v>
      </c>
      <c r="G2" s="109" t="s">
        <v>272</v>
      </c>
      <c r="H2" s="107"/>
      <c r="I2" s="107" t="str">
        <f>'CORE MANPOWER'!AF2</f>
        <v>HLL Malappuram</v>
      </c>
      <c r="J2" s="107" t="str">
        <f>'CORE MANPOWER'!AG2</f>
        <v>Power Grid Corporation of India Limited - Yelahanka, Bangalore</v>
      </c>
      <c r="K2" s="107" t="str">
        <f>'CORE MANPOWER'!AH2</f>
        <v>Cochin Shipyard Limited - Andaman</v>
      </c>
      <c r="L2" s="107" t="str">
        <f>'CORE MANPOWER'!AI2</f>
        <v>IOCL - Panipat</v>
      </c>
      <c r="M2" s="107" t="str">
        <f>'CORE MANPOWER'!AJ2</f>
        <v>HLL Cotton Hill, Trivandrum</v>
      </c>
      <c r="N2" s="107" t="str">
        <f>'CORE MANPOWER'!AK2</f>
        <v>Swasthya-An innovative behaviour change programme for Aneamia in women of reproductive age</v>
      </c>
      <c r="O2" s="107" t="str">
        <f>'CORE MANPOWER'!AL2</f>
        <v>Counselling support for transgender individuals-pre and post surgery and non surgical pathways in gender transition</v>
      </c>
      <c r="P2" s="107" t="str">
        <f>'CORE MANPOWER'!AM2</f>
        <v>Inclusive community mental health initiative in Wayanad district</v>
      </c>
      <c r="Q2" s="107" t="str">
        <f>'CORE MANPOWER'!AN2</f>
        <v>My City</v>
      </c>
      <c r="R2" s="107" t="str">
        <f>'CORE MANPOWER'!AO2</f>
        <v>Exploring the correlation and Diagnostic potential of Menstrual Blood</v>
      </c>
      <c r="S2" s="107" t="str">
        <f>'CORE MANPOWER'!AP2</f>
        <v>HLL Maharashtra</v>
      </c>
      <c r="T2" s="109" t="s">
        <v>4</v>
      </c>
      <c r="U2" s="109" t="s">
        <v>273</v>
      </c>
      <c r="V2" s="109"/>
      <c r="W2" s="109" t="s">
        <v>245</v>
      </c>
      <c r="X2" s="107" t="str">
        <f>'CORE MANPOWER'!AF2</f>
        <v>HLL Malappuram</v>
      </c>
      <c r="Y2" s="107" t="str">
        <f>'CORE MANPOWER'!AG2</f>
        <v>Power Grid Corporation of India Limited - Yelahanka, Bangalore</v>
      </c>
      <c r="Z2" s="107" t="str">
        <f>'CORE MANPOWER'!AH2</f>
        <v>Cochin Shipyard Limited - Andaman</v>
      </c>
      <c r="AA2" s="107" t="str">
        <f>'CORE MANPOWER'!AI2</f>
        <v>IOCL - Panipat</v>
      </c>
      <c r="AB2" s="107" t="str">
        <f>'CORE MANPOWER'!AJ2</f>
        <v>HLL Cotton Hill, Trivandrum</v>
      </c>
      <c r="AC2" s="107" t="str">
        <f>'CORE MANPOWER'!AK2</f>
        <v>Swasthya-An innovative behaviour change programme for Aneamia in women of reproductive age</v>
      </c>
      <c r="AD2" s="107" t="str">
        <f>'CORE MANPOWER'!AL2</f>
        <v>Counselling support for transgender individuals-pre and post surgery and non surgical pathways in gender transition</v>
      </c>
      <c r="AE2" s="107" t="str">
        <f>'CORE MANPOWER'!AM2</f>
        <v>Inclusive community mental health initiative in Wayanad district</v>
      </c>
      <c r="AF2" s="107" t="str">
        <f>'CORE MANPOWER'!AN2</f>
        <v>My City</v>
      </c>
      <c r="AG2" s="107" t="str">
        <f>'CORE MANPOWER'!AO2</f>
        <v>Exploring the correlation and Diagnostic potential of Menstrual Blood</v>
      </c>
      <c r="AH2" s="107" t="str">
        <f>'CORE MANPOWER'!AP2</f>
        <v>HLL Maharashtra</v>
      </c>
      <c r="AI2" s="107" t="s">
        <v>21</v>
      </c>
      <c r="AJ2" s="107" t="s">
        <v>4</v>
      </c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</row>
    <row r="3" ht="15.75" customHeight="1">
      <c r="A3" s="111">
        <v>1.0</v>
      </c>
      <c r="B3" s="111" t="s">
        <v>29</v>
      </c>
      <c r="C3" s="111" t="s">
        <v>30</v>
      </c>
      <c r="D3" s="111" t="s">
        <v>31</v>
      </c>
      <c r="E3" s="111">
        <f>F3*12</f>
        <v>523932</v>
      </c>
      <c r="F3" s="112">
        <v>43661.0</v>
      </c>
      <c r="G3" s="112">
        <v>43661.0</v>
      </c>
      <c r="H3" s="113">
        <f>G3+G4+G5+G6+G7+G8</f>
        <v>120513</v>
      </c>
      <c r="I3" s="114">
        <f>'PROJECT MASTER FILE - COPY'!P17/H3*G3</f>
        <v>14714.48847</v>
      </c>
      <c r="J3" s="114">
        <f>'PROJECT MASTER FILE - COPY'!P30/H3*G3</f>
        <v>11875.23552</v>
      </c>
      <c r="K3" s="114">
        <f>'PROJECT MASTER FILE - COPY'!P43/H3*G3</f>
        <v>6799.512484</v>
      </c>
      <c r="L3" s="114">
        <f>'PROJECT MASTER FILE - COPY'!$P56/H3*G3</f>
        <v>19255.86576</v>
      </c>
      <c r="M3" s="114">
        <f>'PROJECT MASTER FILE - COPY'!P69/H3*F3</f>
        <v>0</v>
      </c>
      <c r="N3" s="114">
        <f>'PROJECT MASTER FILE - COPY'!P82/H3*G3</f>
        <v>2550.541767</v>
      </c>
      <c r="O3" s="114">
        <f>'PROJECT MASTER FILE - COPY'!P95/H3*G3</f>
        <v>12982.04022</v>
      </c>
      <c r="P3" s="114">
        <f>'PROJECT MASTER FILE - COPY'!P108/H3*G3</f>
        <v>14608.0106</v>
      </c>
      <c r="Q3" s="115">
        <v>0.0</v>
      </c>
      <c r="R3" s="114">
        <f>'PROJECT MASTER FILE - COPY'!O134/H3*F3</f>
        <v>0</v>
      </c>
      <c r="S3" s="114">
        <f>'PROJECT MASTER FILE - COPY'!O4/H3*F3</f>
        <v>0</v>
      </c>
      <c r="T3" s="116">
        <f t="shared" ref="T3:T4" si="1">F3- (I3+J3+K3+L3+M3+N3+O3+P3+Q3+R3+S3)</f>
        <v>-39124.69481</v>
      </c>
      <c r="U3" s="116">
        <f t="shared" ref="U3:U4" si="2">G3-F3</f>
        <v>0</v>
      </c>
      <c r="V3" s="115">
        <v>60000.0</v>
      </c>
      <c r="W3" s="117">
        <v>45839.0</v>
      </c>
      <c r="X3" s="114">
        <f>'PROJECT MASTER FILE - COPY'!O18</f>
        <v>0</v>
      </c>
      <c r="Y3" s="114">
        <f>'PROJECT MASTER FILE - COPY'!O31</f>
        <v>0</v>
      </c>
      <c r="Z3" s="114">
        <f>'PROJECT MASTER FILE - COPY'!O44</f>
        <v>0</v>
      </c>
      <c r="AA3" s="114">
        <f>'PROJECT MASTER FILE - COPY'!O57</f>
        <v>0</v>
      </c>
      <c r="AB3" s="114">
        <f>'PROJECT MASTER FILE - COPY'!O70</f>
        <v>0</v>
      </c>
      <c r="AC3" s="114">
        <f>'PROJECT MASTER FILE - COPY'!O83</f>
        <v>0</v>
      </c>
      <c r="AD3" s="114">
        <f>'PROJECT MASTER FILE - COPY'!O96</f>
        <v>0</v>
      </c>
      <c r="AE3" s="114">
        <f>'PROJECT MASTER FILE - COPY'!O109</f>
        <v>0</v>
      </c>
      <c r="AF3" s="114">
        <f>'PROJECT MASTER FILE - COPY'!O122</f>
        <v>8333.333333</v>
      </c>
      <c r="AG3" s="115">
        <v>0.0</v>
      </c>
      <c r="AH3" s="114">
        <f>'PROJECT MASTER FILE - COPY'!O5</f>
        <v>0</v>
      </c>
      <c r="AI3" s="114">
        <f>'HMA HR REVNUE SHEET'!J6</f>
        <v>60000</v>
      </c>
      <c r="AJ3" s="116">
        <f t="shared" ref="AJ3:AJ4" si="3">G10-(X3+Y3+Z3+AD3+AE3+AF3+AH3+AI3)</f>
        <v>50766.66667</v>
      </c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</row>
    <row r="4" ht="15.75" customHeight="1">
      <c r="A4" s="111">
        <v>2.0</v>
      </c>
      <c r="B4" s="111" t="s">
        <v>46</v>
      </c>
      <c r="C4" s="111" t="s">
        <v>47</v>
      </c>
      <c r="D4" s="111" t="s">
        <v>31</v>
      </c>
      <c r="E4" s="111">
        <v>200000.0</v>
      </c>
      <c r="F4" s="112">
        <v>0.0</v>
      </c>
      <c r="G4" s="116"/>
      <c r="H4" s="119"/>
      <c r="I4" s="114">
        <f>'PROJECT MASTER FILE - COPY'!P17/H3*G4</f>
        <v>0</v>
      </c>
      <c r="J4" s="114">
        <f>'PROJECT MASTER FILE - COPY'!P30/H3*G4</f>
        <v>0</v>
      </c>
      <c r="K4" s="114">
        <f>'PROJECT MASTER FILE - COPY'!P43/H3*G4</f>
        <v>0</v>
      </c>
      <c r="L4" s="114">
        <f>'PROJECT MASTER FILE - COPY'!P56/H3*G4</f>
        <v>0</v>
      </c>
      <c r="M4" s="114">
        <f>'PROJECT MASTER FILE - COPY'!P69/H3*F4</f>
        <v>0</v>
      </c>
      <c r="N4" s="114">
        <f>'PROJECT MASTER FILE - COPY'!P82/H3*G4</f>
        <v>0</v>
      </c>
      <c r="O4" s="114">
        <f>'PROJECT MASTER FILE - COPY'!P95/H3*G4</f>
        <v>0</v>
      </c>
      <c r="P4" s="114">
        <f>'PROJECT MASTER FILE - COPY'!P108/H3*G4</f>
        <v>0</v>
      </c>
      <c r="Q4" s="114">
        <f>'PROJECT MASTER FILE - COPY'!O121/H3*F4</f>
        <v>0</v>
      </c>
      <c r="R4" s="114">
        <f>'PROJECT MASTER FILE - COPY'!O134/H3*F4</f>
        <v>0</v>
      </c>
      <c r="S4" s="114">
        <f>'PROJECT MASTER FILE - COPY'!O4/H3*F4</f>
        <v>0</v>
      </c>
      <c r="T4" s="116">
        <f t="shared" si="1"/>
        <v>0</v>
      </c>
      <c r="U4" s="116">
        <f t="shared" si="2"/>
        <v>0</v>
      </c>
      <c r="V4" s="120">
        <f>'HMA HR REVNUE SHEET'!L6</f>
        <v>423768</v>
      </c>
      <c r="W4" s="117">
        <v>45870.0</v>
      </c>
      <c r="X4" s="114">
        <f>'PROJECT MASTER FILE - COPY'!O19</f>
        <v>16207.25</v>
      </c>
      <c r="Y4" s="114">
        <f>'PROJECT MASTER FILE - COPY'!P31</f>
        <v>0</v>
      </c>
      <c r="Z4" s="114">
        <f>'PROJECT MASTER FILE - COPY'!P44</f>
        <v>0</v>
      </c>
      <c r="AA4" s="114">
        <f>'PROJECT MASTER FILE - COPY'!P57</f>
        <v>0</v>
      </c>
      <c r="AB4" s="114" t="str">
        <f>'PROJECT MASTER FILE - COPY'!P70</f>
        <v/>
      </c>
      <c r="AC4" s="114">
        <f>'PROJECT MASTER FILE - COPY'!P83</f>
        <v>0</v>
      </c>
      <c r="AD4" s="114">
        <f>'PROJECT MASTER FILE - COPY'!P96</f>
        <v>0</v>
      </c>
      <c r="AE4" s="114">
        <f>'PROJECT MASTER FILE - COPY'!P109</f>
        <v>0</v>
      </c>
      <c r="AF4" s="115">
        <v>0.0</v>
      </c>
      <c r="AG4" s="115">
        <v>0.0</v>
      </c>
      <c r="AH4" s="114">
        <f>'PROJECT MASTER FILE - COPY'!P5</f>
        <v>0</v>
      </c>
      <c r="AI4" s="115">
        <v>423768.0</v>
      </c>
      <c r="AJ4" s="116">
        <f t="shared" si="3"/>
        <v>-437998.25</v>
      </c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</row>
    <row r="5" ht="15.75" customHeight="1">
      <c r="A5" s="111">
        <v>3.0</v>
      </c>
      <c r="B5" s="111" t="s">
        <v>75</v>
      </c>
      <c r="C5" s="111" t="s">
        <v>76</v>
      </c>
      <c r="D5" s="111" t="s">
        <v>31</v>
      </c>
      <c r="E5" s="111">
        <v>84000.0</v>
      </c>
      <c r="F5" s="116">
        <f>E5/12</f>
        <v>7000</v>
      </c>
      <c r="G5" s="112">
        <v>6344.0</v>
      </c>
      <c r="H5" s="119"/>
      <c r="I5" s="114">
        <f>'PROJECT MASTER FILE - COPY'!P17/H3*G5</f>
        <v>2138.034283</v>
      </c>
      <c r="J5" s="114">
        <f>'PROJECT MASTER FILE - COPY'!P30/H3*G5</f>
        <v>1725.487142</v>
      </c>
      <c r="K5" s="114">
        <f>'PROJECT MASTER FILE - COPY'!P43/H3*G5</f>
        <v>987.9779941</v>
      </c>
      <c r="L5" s="114">
        <f>'PROJECT MASTER FILE - COPY'!P56/H3*G5</f>
        <v>2797.902301</v>
      </c>
      <c r="M5" s="114">
        <f>'PROJECT MASTER FILE - COPY'!P69/H3*F5</f>
        <v>0</v>
      </c>
      <c r="N5" s="114">
        <f>'PROJECT MASTER FILE - COPY'!P82/H3*G5</f>
        <v>370.597031</v>
      </c>
      <c r="O5" s="115">
        <v>0.0</v>
      </c>
      <c r="P5" s="114">
        <f>'PROJECT MASTER FILE - COPY'!P108/H3*G5</f>
        <v>2122.56291</v>
      </c>
      <c r="Q5" s="115">
        <v>0.0</v>
      </c>
      <c r="R5" s="114">
        <f>'PROJECT MASTER FILE - COPY'!O134/H3*F5</f>
        <v>0</v>
      </c>
      <c r="S5" s="114">
        <f>'PROJECT MASTER FILE - COPY'!O4/H3*F5</f>
        <v>0</v>
      </c>
      <c r="T5" s="116">
        <f>G5- (I5+J5+K5+L5+M5+N5+O5+P5+Q5+R5+S5)</f>
        <v>-3798.561662</v>
      </c>
      <c r="U5" s="112">
        <v>0.0</v>
      </c>
      <c r="V5" s="117"/>
      <c r="W5" s="117">
        <v>45901.0</v>
      </c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</row>
    <row r="6" ht="15.75" customHeight="1">
      <c r="A6" s="111">
        <v>4.0</v>
      </c>
      <c r="B6" s="111" t="s">
        <v>77</v>
      </c>
      <c r="C6" s="111" t="s">
        <v>78</v>
      </c>
      <c r="D6" s="111" t="s">
        <v>31</v>
      </c>
      <c r="E6" s="111">
        <v>720000.0</v>
      </c>
      <c r="F6" s="112">
        <v>57180.0</v>
      </c>
      <c r="G6" s="112">
        <v>57180.0</v>
      </c>
      <c r="H6" s="119"/>
      <c r="I6" s="114">
        <f>'PROJECT MASTER FILE - COPY'!P17/H3*G6</f>
        <v>19270.61796</v>
      </c>
      <c r="J6" s="114">
        <f>'PROJECT MASTER FILE - COPY'!P30/H3*G6</f>
        <v>15552.23121</v>
      </c>
      <c r="K6" s="114">
        <f>'PROJECT MASTER FILE - COPY'!P43/H3*G6</f>
        <v>8904.883623</v>
      </c>
      <c r="L6" s="114">
        <f>'PROJECT MASTER FILE - COPY'!P56/H3*G6</f>
        <v>25218.16733</v>
      </c>
      <c r="M6" s="114">
        <f>'PROJECT MASTER FILE - COPY'!P69/H3*F6</f>
        <v>0</v>
      </c>
      <c r="N6" s="114">
        <f>'PROJECT MASTER FILE - COPY'!P82/H3*G6</f>
        <v>3340.280302</v>
      </c>
      <c r="O6" s="115">
        <v>0.0</v>
      </c>
      <c r="P6" s="114">
        <f>'PROJECT MASTER FILE - COPY'!P108/H3*G6</f>
        <v>19131.17075</v>
      </c>
      <c r="Q6" s="115">
        <v>0.0</v>
      </c>
      <c r="R6" s="114">
        <f>'PROJECT MASTER FILE - COPY'!O134/H3*F6</f>
        <v>0</v>
      </c>
      <c r="S6" s="114">
        <f>'PROJECT MASTER FILE - COPY'!O4/H3*F6</f>
        <v>0</v>
      </c>
      <c r="T6" s="116">
        <f t="shared" ref="T6:T7" si="4">F6- (I6+J6+K6+L6+M6+N6+O6+P6+Q6+R6+S6)</f>
        <v>-34237.35117</v>
      </c>
      <c r="U6" s="116">
        <f t="shared" ref="U6:U7" si="5">G6-F6</f>
        <v>0</v>
      </c>
      <c r="V6" s="117"/>
      <c r="W6" s="117">
        <v>45931.0</v>
      </c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</row>
    <row r="7" ht="15.75" customHeight="1">
      <c r="A7" s="111">
        <v>5.0</v>
      </c>
      <c r="B7" s="111" t="s">
        <v>79</v>
      </c>
      <c r="C7" s="111" t="s">
        <v>80</v>
      </c>
      <c r="D7" s="111" t="s">
        <v>55</v>
      </c>
      <c r="E7" s="111">
        <v>56640.0</v>
      </c>
      <c r="F7" s="112">
        <v>0.0</v>
      </c>
      <c r="G7" s="116"/>
      <c r="H7" s="119"/>
      <c r="I7" s="114">
        <f>'PROJECT MASTER FILE - COPY'!P17/H3*G7</f>
        <v>0</v>
      </c>
      <c r="J7" s="114">
        <f>'PROJECT MASTER FILE - COPY'!P30/H3*G7</f>
        <v>0</v>
      </c>
      <c r="K7" s="114">
        <f>'PROJECT MASTER FILE - COPY'!P43/H3*G7</f>
        <v>0</v>
      </c>
      <c r="L7" s="114">
        <f>'PROJECT MASTER FILE - COPY'!P56/H3*G7</f>
        <v>0</v>
      </c>
      <c r="M7" s="114">
        <f>'PROJECT MASTER FILE - COPY'!P69/H3*F7</f>
        <v>0</v>
      </c>
      <c r="N7" s="114">
        <f>'PROJECT MASTER FILE - COPY'!P82/H3*G7</f>
        <v>0</v>
      </c>
      <c r="O7" s="114">
        <f>'PROJECT MASTER FILE - COPY'!P95/H3*G7</f>
        <v>0</v>
      </c>
      <c r="P7" s="114">
        <f>'PROJECT MASTER FILE - COPY'!P108/H3*G7</f>
        <v>0</v>
      </c>
      <c r="Q7" s="114">
        <f>'PROJECT MASTER FILE - COPY'!O121/H3*F7</f>
        <v>0</v>
      </c>
      <c r="R7" s="114">
        <f>'PROJECT MASTER FILE - COPY'!O134/H3*F7</f>
        <v>0</v>
      </c>
      <c r="S7" s="114">
        <f>'PROJECT MASTER FILE - COPY'!O4/H3*F7</f>
        <v>0</v>
      </c>
      <c r="T7" s="116">
        <f t="shared" si="4"/>
        <v>0</v>
      </c>
      <c r="U7" s="116">
        <f t="shared" si="5"/>
        <v>0</v>
      </c>
      <c r="V7" s="117"/>
      <c r="W7" s="117">
        <v>45962.0</v>
      </c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</row>
    <row r="8" ht="15.75" customHeight="1">
      <c r="A8" s="111">
        <v>6.0</v>
      </c>
      <c r="B8" s="114" t="s">
        <v>81</v>
      </c>
      <c r="C8" s="114" t="s">
        <v>81</v>
      </c>
      <c r="D8" s="114"/>
      <c r="E8" s="114">
        <v>200000.0</v>
      </c>
      <c r="F8" s="115">
        <v>0.0</v>
      </c>
      <c r="G8" s="112">
        <v>13328.0</v>
      </c>
      <c r="H8" s="6"/>
      <c r="I8" s="114">
        <f>'PROJECT MASTER FILE - COPY'!P17/H3*G8</f>
        <v>4491.759289</v>
      </c>
      <c r="J8" s="114">
        <f>'PROJECT MASTER FILE - COPY'!P30/H3*G8</f>
        <v>3625.046128</v>
      </c>
      <c r="K8" s="114">
        <f>'PROJECT MASTER FILE - COPY'!P43/H3*G8</f>
        <v>2075.625899</v>
      </c>
      <c r="L8" s="114">
        <f>'PROJECT MASTER FILE - COPY'!P56/H3*G8</f>
        <v>5878.064607</v>
      </c>
      <c r="M8" s="114">
        <f>'PROJECT MASTER FILE - COPY'!P69/H3*F8</f>
        <v>0</v>
      </c>
      <c r="N8" s="114">
        <f>'PROJECT MASTER FILE - COPY'!P82/H3*G8</f>
        <v>778.5809</v>
      </c>
      <c r="O8" s="114">
        <f>'PROJECT MASTER FILE - COPY'!P95/H3*G8</f>
        <v>3962.910425</v>
      </c>
      <c r="P8" s="114">
        <f>'PROJECT MASTER FILE - COPY'!P108/H3*G8</f>
        <v>4459.255748</v>
      </c>
      <c r="Q8" s="114">
        <f>'PROJECT MASTER FILE - COPY'!O121/H3*F8</f>
        <v>0</v>
      </c>
      <c r="R8" s="114">
        <f>'PROJECT MASTER FILE - COPY'!O134/H3*F8</f>
        <v>0</v>
      </c>
      <c r="S8" s="114">
        <f>'PROJECT MASTER FILE - COPY'!O4/H3*F8</f>
        <v>0</v>
      </c>
      <c r="T8" s="116">
        <f>G8- (I8+J8+K8+L8+M8+N8+O8+P8+Q8+R8+S8)</f>
        <v>-11943.243</v>
      </c>
      <c r="U8" s="112">
        <v>0.0</v>
      </c>
      <c r="V8" s="117"/>
      <c r="W8" s="117">
        <v>45992.0</v>
      </c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</row>
    <row r="9" ht="15.75" customHeight="1">
      <c r="A9" s="121"/>
      <c r="B9" s="3"/>
      <c r="C9" s="3"/>
      <c r="D9" s="3"/>
      <c r="E9" s="3"/>
      <c r="F9" s="3"/>
      <c r="G9" s="4"/>
      <c r="H9" s="116"/>
      <c r="I9" s="114">
        <f t="shared" ref="I9:T9" si="6">SUM(I3:I8)</f>
        <v>40614.9</v>
      </c>
      <c r="J9" s="114">
        <f t="shared" si="6"/>
        <v>32778</v>
      </c>
      <c r="K9" s="114">
        <f t="shared" si="6"/>
        <v>18768</v>
      </c>
      <c r="L9" s="114">
        <f t="shared" si="6"/>
        <v>53150</v>
      </c>
      <c r="M9" s="114">
        <f t="shared" si="6"/>
        <v>0</v>
      </c>
      <c r="N9" s="114">
        <f t="shared" si="6"/>
        <v>7040</v>
      </c>
      <c r="O9" s="114">
        <f t="shared" si="6"/>
        <v>16944.95064</v>
      </c>
      <c r="P9" s="114">
        <f t="shared" si="6"/>
        <v>40321</v>
      </c>
      <c r="Q9" s="114">
        <f t="shared" si="6"/>
        <v>0</v>
      </c>
      <c r="R9" s="114">
        <f t="shared" si="6"/>
        <v>0</v>
      </c>
      <c r="S9" s="114">
        <f t="shared" si="6"/>
        <v>0</v>
      </c>
      <c r="T9" s="116">
        <f t="shared" si="6"/>
        <v>-89103.85064</v>
      </c>
      <c r="U9" s="115">
        <v>0.0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</row>
    <row r="10" ht="15.75" customHeight="1">
      <c r="A10" s="111">
        <v>7.0</v>
      </c>
      <c r="B10" s="111" t="s">
        <v>32</v>
      </c>
      <c r="C10" s="111" t="s">
        <v>33</v>
      </c>
      <c r="D10" s="111" t="s">
        <v>31</v>
      </c>
      <c r="E10" s="111">
        <v>1800000.0</v>
      </c>
      <c r="F10" s="116">
        <f t="shared" ref="F10:F21" si="8">E10/12</f>
        <v>150000</v>
      </c>
      <c r="G10" s="112">
        <v>119100.0</v>
      </c>
      <c r="H10" s="113">
        <f>SUM(F10:F28)</f>
        <v>601833.3333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>
        <f t="shared" ref="X10:AH10" si="7">X4</f>
        <v>16207.25</v>
      </c>
      <c r="Y10" s="114">
        <f t="shared" si="7"/>
        <v>0</v>
      </c>
      <c r="Z10" s="114">
        <f t="shared" si="7"/>
        <v>0</v>
      </c>
      <c r="AA10" s="114">
        <f t="shared" si="7"/>
        <v>0</v>
      </c>
      <c r="AB10" s="114" t="str">
        <f t="shared" si="7"/>
        <v/>
      </c>
      <c r="AC10" s="114">
        <f t="shared" si="7"/>
        <v>0</v>
      </c>
      <c r="AD10" s="114">
        <f t="shared" si="7"/>
        <v>0</v>
      </c>
      <c r="AE10" s="114">
        <f t="shared" si="7"/>
        <v>0</v>
      </c>
      <c r="AF10" s="114">
        <f t="shared" si="7"/>
        <v>0</v>
      </c>
      <c r="AG10" s="114">
        <f t="shared" si="7"/>
        <v>0</v>
      </c>
      <c r="AH10" s="114">
        <f t="shared" si="7"/>
        <v>0</v>
      </c>
      <c r="AI10" s="116">
        <f>G10-(X10+Y10+Z10+AA10+AB10+AC10+AD10+AE10+AF10+AG10+AH10)</f>
        <v>102892.75</v>
      </c>
      <c r="AJ10" s="114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</row>
    <row r="11" ht="15.75" customHeight="1">
      <c r="A11" s="111">
        <v>8.0</v>
      </c>
      <c r="B11" s="111" t="s">
        <v>34</v>
      </c>
      <c r="C11" s="111" t="s">
        <v>35</v>
      </c>
      <c r="D11" s="111" t="s">
        <v>31</v>
      </c>
      <c r="E11" s="111">
        <v>24000.0</v>
      </c>
      <c r="F11" s="116">
        <f t="shared" si="8"/>
        <v>2000</v>
      </c>
      <c r="G11" s="112">
        <v>1977.0</v>
      </c>
      <c r="H11" s="119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5">
        <v>0.0</v>
      </c>
      <c r="Y11" s="115">
        <v>0.0</v>
      </c>
      <c r="Z11" s="115">
        <v>0.0</v>
      </c>
      <c r="AA11" s="115">
        <v>0.0</v>
      </c>
      <c r="AB11" s="115">
        <v>0.0</v>
      </c>
      <c r="AC11" s="115">
        <v>0.0</v>
      </c>
      <c r="AD11" s="115">
        <v>0.0</v>
      </c>
      <c r="AE11" s="115">
        <v>0.0</v>
      </c>
      <c r="AF11" s="115">
        <v>0.0</v>
      </c>
      <c r="AG11" s="115">
        <v>0.0</v>
      </c>
      <c r="AH11" s="115">
        <v>0.0</v>
      </c>
      <c r="AI11" s="115">
        <v>1977.0</v>
      </c>
      <c r="AJ11" s="115">
        <v>1974.0</v>
      </c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</row>
    <row r="12" ht="15.75" customHeight="1">
      <c r="A12" s="111">
        <v>9.0</v>
      </c>
      <c r="B12" s="111" t="s">
        <v>37</v>
      </c>
      <c r="C12" s="111" t="s">
        <v>38</v>
      </c>
      <c r="D12" s="111" t="s">
        <v>31</v>
      </c>
      <c r="E12" s="111">
        <v>264000.0</v>
      </c>
      <c r="F12" s="116">
        <f t="shared" si="8"/>
        <v>22000</v>
      </c>
      <c r="G12" s="112"/>
      <c r="H12" s="119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5">
        <v>21303.0</v>
      </c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</row>
    <row r="13" ht="15.75" customHeight="1">
      <c r="A13" s="111">
        <v>10.0</v>
      </c>
      <c r="B13" s="111" t="s">
        <v>39</v>
      </c>
      <c r="C13" s="111" t="s">
        <v>40</v>
      </c>
      <c r="D13" s="111" t="s">
        <v>31</v>
      </c>
      <c r="E13" s="111">
        <v>96000.0</v>
      </c>
      <c r="F13" s="116">
        <f t="shared" si="8"/>
        <v>8000</v>
      </c>
      <c r="G13" s="116"/>
      <c r="H13" s="119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</row>
    <row r="14" ht="15.75" customHeight="1">
      <c r="A14" s="111">
        <v>11.0</v>
      </c>
      <c r="B14" s="111" t="s">
        <v>41</v>
      </c>
      <c r="C14" s="111" t="s">
        <v>42</v>
      </c>
      <c r="D14" s="111" t="s">
        <v>43</v>
      </c>
      <c r="E14" s="111">
        <v>10000.0</v>
      </c>
      <c r="F14" s="116">
        <f t="shared" si="8"/>
        <v>833.3333333</v>
      </c>
      <c r="G14" s="116"/>
      <c r="H14" s="119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</row>
    <row r="15" ht="15.75" customHeight="1">
      <c r="A15" s="111">
        <v>12.0</v>
      </c>
      <c r="B15" s="111" t="s">
        <v>44</v>
      </c>
      <c r="C15" s="111" t="s">
        <v>45</v>
      </c>
      <c r="D15" s="111" t="s">
        <v>31</v>
      </c>
      <c r="E15" s="111">
        <v>120000.0</v>
      </c>
      <c r="F15" s="116">
        <f t="shared" si="8"/>
        <v>10000</v>
      </c>
      <c r="G15" s="112">
        <v>10000.0</v>
      </c>
      <c r="H15" s="119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</row>
    <row r="16" ht="15.75" customHeight="1">
      <c r="A16" s="111">
        <v>13.0</v>
      </c>
      <c r="B16" s="111" t="s">
        <v>48</v>
      </c>
      <c r="C16" s="111" t="s">
        <v>49</v>
      </c>
      <c r="D16" s="111" t="s">
        <v>43</v>
      </c>
      <c r="E16" s="111">
        <v>8000.0</v>
      </c>
      <c r="F16" s="116">
        <f t="shared" si="8"/>
        <v>666.6666667</v>
      </c>
      <c r="G16" s="116"/>
      <c r="H16" s="119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5">
        <v>4360.0</v>
      </c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</row>
    <row r="17" ht="15.75" customHeight="1">
      <c r="A17" s="111">
        <v>14.0</v>
      </c>
      <c r="B17" s="111" t="s">
        <v>50</v>
      </c>
      <c r="C17" s="111" t="s">
        <v>51</v>
      </c>
      <c r="D17" s="111" t="s">
        <v>52</v>
      </c>
      <c r="E17" s="111">
        <v>16000.0</v>
      </c>
      <c r="F17" s="116">
        <f t="shared" si="8"/>
        <v>1333.333333</v>
      </c>
      <c r="G17" s="116"/>
      <c r="H17" s="119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</row>
    <row r="18" ht="15.75" customHeight="1">
      <c r="A18" s="111">
        <v>15.0</v>
      </c>
      <c r="B18" s="111" t="s">
        <v>53</v>
      </c>
      <c r="C18" s="111" t="s">
        <v>54</v>
      </c>
      <c r="D18" s="111" t="s">
        <v>55</v>
      </c>
      <c r="E18" s="111">
        <v>15000.0</v>
      </c>
      <c r="F18" s="116">
        <f t="shared" si="8"/>
        <v>1250</v>
      </c>
      <c r="G18" s="116"/>
      <c r="H18" s="119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</row>
    <row r="19" ht="15.75" customHeight="1">
      <c r="A19" s="111">
        <v>16.0</v>
      </c>
      <c r="B19" s="111" t="s">
        <v>56</v>
      </c>
      <c r="C19" s="111" t="s">
        <v>57</v>
      </c>
      <c r="D19" s="111" t="s">
        <v>55</v>
      </c>
      <c r="E19" s="111">
        <v>36000.0</v>
      </c>
      <c r="F19" s="116">
        <f t="shared" si="8"/>
        <v>3000</v>
      </c>
      <c r="G19" s="116"/>
      <c r="H19" s="119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</row>
    <row r="20" ht="15.75" customHeight="1">
      <c r="A20" s="111">
        <v>17.0</v>
      </c>
      <c r="B20" s="111" t="s">
        <v>58</v>
      </c>
      <c r="C20" s="111" t="s">
        <v>59</v>
      </c>
      <c r="D20" s="111" t="s">
        <v>31</v>
      </c>
      <c r="E20" s="111">
        <v>50000.0</v>
      </c>
      <c r="F20" s="116">
        <f t="shared" si="8"/>
        <v>4166.666667</v>
      </c>
      <c r="G20" s="116"/>
      <c r="H20" s="119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</row>
    <row r="21" ht="15.75" customHeight="1">
      <c r="A21" s="111">
        <v>18.0</v>
      </c>
      <c r="B21" s="111" t="s">
        <v>60</v>
      </c>
      <c r="C21" s="111" t="s">
        <v>61</v>
      </c>
      <c r="D21" s="111" t="s">
        <v>52</v>
      </c>
      <c r="E21" s="111">
        <v>7000.0</v>
      </c>
      <c r="F21" s="116">
        <f t="shared" si="8"/>
        <v>583.3333333</v>
      </c>
      <c r="G21" s="116"/>
      <c r="H21" s="119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</row>
    <row r="22" ht="15.75" customHeight="1">
      <c r="A22" s="111">
        <v>19.0</v>
      </c>
      <c r="B22" s="111" t="s">
        <v>62</v>
      </c>
      <c r="C22" s="111" t="s">
        <v>63</v>
      </c>
      <c r="D22" s="111" t="s">
        <v>31</v>
      </c>
      <c r="E22" s="123">
        <v>60000.0</v>
      </c>
      <c r="F22" s="112">
        <v>5000.0</v>
      </c>
      <c r="G22" s="112">
        <v>4354.0</v>
      </c>
      <c r="H22" s="119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5">
        <v>0.0</v>
      </c>
      <c r="Y22" s="115">
        <v>0.0</v>
      </c>
      <c r="Z22" s="115">
        <v>0.0</v>
      </c>
      <c r="AA22" s="115">
        <v>0.0</v>
      </c>
      <c r="AB22" s="115">
        <v>0.0</v>
      </c>
      <c r="AC22" s="115">
        <v>0.0</v>
      </c>
      <c r="AD22" s="115">
        <v>0.0</v>
      </c>
      <c r="AE22" s="115">
        <v>0.0</v>
      </c>
      <c r="AF22" s="115">
        <v>0.0</v>
      </c>
      <c r="AG22" s="115">
        <v>0.0</v>
      </c>
      <c r="AH22" s="115">
        <v>0.0</v>
      </c>
      <c r="AI22" s="115">
        <v>2177.0</v>
      </c>
      <c r="AJ22" s="115">
        <f>G22/2</f>
        <v>2177</v>
      </c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</row>
    <row r="23" ht="15.75" hidden="1" customHeight="1">
      <c r="A23" s="111">
        <v>20.0</v>
      </c>
      <c r="B23" s="111" t="s">
        <v>68</v>
      </c>
      <c r="C23" s="111" t="s">
        <v>69</v>
      </c>
      <c r="D23" s="111" t="s">
        <v>31</v>
      </c>
      <c r="E23" s="111">
        <v>120000.0</v>
      </c>
      <c r="F23" s="116">
        <f t="shared" ref="F23:F25" si="9">E23/12</f>
        <v>10000</v>
      </c>
      <c r="G23" s="112">
        <v>2572.0</v>
      </c>
      <c r="H23" s="119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5">
        <v>0.0</v>
      </c>
      <c r="Y23" s="115">
        <v>0.0</v>
      </c>
      <c r="Z23" s="115">
        <v>0.0</v>
      </c>
      <c r="AA23" s="115">
        <v>0.0</v>
      </c>
      <c r="AB23" s="115">
        <v>0.0</v>
      </c>
      <c r="AC23" s="115">
        <v>0.0</v>
      </c>
      <c r="AD23" s="115">
        <v>0.0</v>
      </c>
      <c r="AE23" s="115">
        <v>0.0</v>
      </c>
      <c r="AF23" s="115">
        <v>0.0</v>
      </c>
      <c r="AG23" s="115">
        <v>0.0</v>
      </c>
      <c r="AH23" s="115">
        <v>0.0</v>
      </c>
      <c r="AI23" s="115">
        <v>0.0</v>
      </c>
      <c r="AJ23" s="115">
        <v>2572.0</v>
      </c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</row>
    <row r="24" ht="15.75" hidden="1" customHeight="1">
      <c r="A24" s="111">
        <v>21.0</v>
      </c>
      <c r="B24" s="111" t="s">
        <v>64</v>
      </c>
      <c r="C24" s="111" t="s">
        <v>65</v>
      </c>
      <c r="D24" s="111" t="s">
        <v>31</v>
      </c>
      <c r="E24" s="111">
        <v>1296000.0</v>
      </c>
      <c r="F24" s="116">
        <f t="shared" si="9"/>
        <v>108000</v>
      </c>
      <c r="G24" s="116"/>
      <c r="H24" s="119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</row>
    <row r="25" ht="15.75" hidden="1" customHeight="1">
      <c r="A25" s="111">
        <v>22.0</v>
      </c>
      <c r="B25" s="111" t="s">
        <v>64</v>
      </c>
      <c r="C25" s="111" t="s">
        <v>66</v>
      </c>
      <c r="D25" s="111" t="s">
        <v>31</v>
      </c>
      <c r="E25" s="111">
        <v>750000.0</v>
      </c>
      <c r="F25" s="116">
        <f t="shared" si="9"/>
        <v>62500</v>
      </c>
      <c r="G25" s="116"/>
      <c r="H25" s="119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</row>
    <row r="26" ht="15.75" hidden="1" customHeight="1">
      <c r="A26" s="111">
        <v>23.0</v>
      </c>
      <c r="B26" s="114" t="s">
        <v>274</v>
      </c>
      <c r="C26" s="114" t="s">
        <v>275</v>
      </c>
      <c r="D26" s="114" t="s">
        <v>31</v>
      </c>
      <c r="E26" s="114">
        <v>600000.0</v>
      </c>
      <c r="F26" s="114">
        <v>50000.0</v>
      </c>
      <c r="G26" s="112">
        <v>46955.0</v>
      </c>
      <c r="H26" s="119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5">
        <v>0.0</v>
      </c>
      <c r="Y26" s="115">
        <v>0.0</v>
      </c>
      <c r="Z26" s="115">
        <v>0.0</v>
      </c>
      <c r="AA26" s="115">
        <v>0.0</v>
      </c>
      <c r="AB26" s="115">
        <v>0.0</v>
      </c>
      <c r="AC26" s="115">
        <v>0.0</v>
      </c>
      <c r="AD26" s="115">
        <v>0.0</v>
      </c>
      <c r="AE26" s="115">
        <v>0.0</v>
      </c>
      <c r="AF26" s="115">
        <v>0.0</v>
      </c>
      <c r="AG26" s="115">
        <v>0.0</v>
      </c>
      <c r="AH26" s="115">
        <v>0.0</v>
      </c>
      <c r="AI26" s="115">
        <v>46955.0</v>
      </c>
      <c r="AJ26" s="115">
        <v>46016.0</v>
      </c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</row>
    <row r="27" ht="15.75" hidden="1" customHeight="1">
      <c r="A27" s="123">
        <v>24.0</v>
      </c>
      <c r="B27" s="114" t="s">
        <v>274</v>
      </c>
      <c r="C27" s="115" t="s">
        <v>276</v>
      </c>
      <c r="D27" s="114" t="s">
        <v>31</v>
      </c>
      <c r="E27" s="115">
        <v>810000.0</v>
      </c>
      <c r="F27" s="115">
        <v>67500.0</v>
      </c>
      <c r="G27" s="112">
        <v>66207.0</v>
      </c>
      <c r="H27" s="119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5">
        <v>0.0</v>
      </c>
      <c r="Y27" s="115">
        <v>0.0</v>
      </c>
      <c r="Z27" s="115">
        <v>0.0</v>
      </c>
      <c r="AA27" s="115">
        <v>0.0</v>
      </c>
      <c r="AB27" s="115">
        <v>0.0</v>
      </c>
      <c r="AC27" s="115">
        <v>0.0</v>
      </c>
      <c r="AD27" s="115">
        <v>0.0</v>
      </c>
      <c r="AE27" s="115">
        <v>0.0</v>
      </c>
      <c r="AF27" s="115">
        <v>0.0</v>
      </c>
      <c r="AG27" s="115">
        <v>0.0</v>
      </c>
      <c r="AH27" s="115">
        <v>0.0</v>
      </c>
      <c r="AI27" s="115">
        <v>0.0</v>
      </c>
      <c r="AJ27" s="115">
        <v>66676.0</v>
      </c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</row>
    <row r="28" ht="15.75" hidden="1" customHeight="1">
      <c r="A28" s="123">
        <v>25.0</v>
      </c>
      <c r="B28" s="114" t="s">
        <v>277</v>
      </c>
      <c r="C28" s="114" t="s">
        <v>278</v>
      </c>
      <c r="D28" s="114" t="s">
        <v>31</v>
      </c>
      <c r="E28" s="114">
        <f>F28*12</f>
        <v>1140000</v>
      </c>
      <c r="F28" s="114">
        <v>95000.0</v>
      </c>
      <c r="G28" s="112">
        <v>96550.0</v>
      </c>
      <c r="H28" s="6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5">
        <v>0.0</v>
      </c>
      <c r="Y28" s="115">
        <v>0.0</v>
      </c>
      <c r="Z28" s="115">
        <v>0.0</v>
      </c>
      <c r="AA28" s="115">
        <v>0.0</v>
      </c>
      <c r="AB28" s="115">
        <v>0.0</v>
      </c>
      <c r="AC28" s="115">
        <v>0.0</v>
      </c>
      <c r="AD28" s="115">
        <v>0.0</v>
      </c>
      <c r="AE28" s="115">
        <v>0.0</v>
      </c>
      <c r="AF28" s="115">
        <v>0.0</v>
      </c>
      <c r="AG28" s="115">
        <v>0.0</v>
      </c>
      <c r="AH28" s="115">
        <v>0.0</v>
      </c>
      <c r="AI28" s="115">
        <v>96550.0</v>
      </c>
      <c r="AJ28" s="115">
        <v>96550.0</v>
      </c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</row>
    <row r="29" ht="15.75" customHeight="1">
      <c r="A29" s="110"/>
      <c r="B29" s="110"/>
      <c r="C29" s="110"/>
      <c r="D29" s="110"/>
      <c r="E29" s="110"/>
      <c r="F29" s="124"/>
      <c r="G29" s="124"/>
      <c r="H29" s="124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</row>
    <row r="1001" ht="15.75" customHeight="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10"/>
      <c r="AM1001" s="110"/>
      <c r="AN1001" s="110"/>
      <c r="AO1001" s="110"/>
      <c r="AP1001" s="110"/>
      <c r="AQ1001" s="110"/>
      <c r="AR1001" s="110"/>
      <c r="AS1001" s="110"/>
      <c r="AT1001" s="110"/>
      <c r="AU1001" s="110"/>
      <c r="AV1001" s="110"/>
    </row>
    <row r="1002" ht="15.75" customHeight="1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10"/>
      <c r="AM1002" s="110"/>
      <c r="AN1002" s="110"/>
      <c r="AO1002" s="110"/>
      <c r="AP1002" s="110"/>
      <c r="AQ1002" s="110"/>
      <c r="AR1002" s="110"/>
      <c r="AS1002" s="110"/>
      <c r="AT1002" s="110"/>
      <c r="AU1002" s="110"/>
      <c r="AV1002" s="110"/>
    </row>
  </sheetData>
  <autoFilter ref="$A$2:$AJ$2">
    <sortState ref="A2:AJ2">
      <sortCondition descending="1" sortBy="cellColor" ref="B2" dxfId="4"/>
    </sortState>
  </autoFilter>
  <mergeCells count="5">
    <mergeCell ref="I1:U1"/>
    <mergeCell ref="X1:AH1"/>
    <mergeCell ref="H3:H8"/>
    <mergeCell ref="A9:G9"/>
    <mergeCell ref="H10:H28"/>
  </mergeCells>
  <printOptions/>
  <pageMargins bottom="0.75" footer="0.0" header="0.0" left="0.25" right="0.25" top="0.7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43"/>
    <col customWidth="1" min="3" max="3" width="23.0"/>
    <col customWidth="1" min="4" max="4" width="11.57"/>
    <col customWidth="1" min="5" max="5" width="10.71"/>
    <col customWidth="1" min="6" max="6" width="11.43"/>
    <col customWidth="1" min="7" max="7" width="7.29"/>
    <col customWidth="1" min="8" max="8" width="7.43"/>
    <col customWidth="1" min="9" max="9" width="15.43"/>
    <col customWidth="1" min="10" max="10" width="14.71"/>
    <col customWidth="1" min="11" max="11" width="12.57"/>
    <col customWidth="1" min="12" max="12" width="11.57"/>
    <col customWidth="1" min="13" max="13" width="14.29"/>
    <col customWidth="1" min="14" max="14" width="16.43"/>
    <col customWidth="1" min="15" max="15" width="19.29"/>
    <col customWidth="1" min="16" max="16" width="14.0"/>
    <col customWidth="1" min="17" max="17" width="10.71"/>
    <col customWidth="1" min="18" max="18" width="16.0"/>
    <col customWidth="1" min="19" max="24" width="15.14"/>
    <col customWidth="1" min="25" max="25" width="17.29"/>
    <col customWidth="1" min="26" max="26" width="11.57"/>
    <col customWidth="1" min="27" max="27" width="11.86"/>
    <col customWidth="1" min="28" max="28" width="14.86"/>
    <col customWidth="1" min="29" max="29" width="17.71"/>
    <col customWidth="1" min="30" max="30" width="15.86"/>
    <col customWidth="1" min="31" max="31" width="15.0"/>
    <col customWidth="1" min="32" max="32" width="12.43"/>
    <col customWidth="1" min="33" max="33" width="15.14"/>
    <col customWidth="1" min="34" max="34" width="14.0"/>
    <col customWidth="1" min="35" max="35" width="11.43"/>
    <col customWidth="1" min="36" max="36" width="9.86"/>
    <col customWidth="1" min="37" max="48" width="9.29"/>
  </cols>
  <sheetData>
    <row r="1" ht="15.75" customHeight="1">
      <c r="A1" s="111"/>
      <c r="B1" s="111"/>
      <c r="C1" s="111"/>
      <c r="D1" s="111"/>
      <c r="E1" s="111"/>
      <c r="F1" s="114"/>
      <c r="G1" s="125"/>
      <c r="H1" s="125"/>
      <c r="I1" s="125" t="s">
        <v>263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115" t="s">
        <v>264</v>
      </c>
      <c r="W1" s="114"/>
      <c r="X1" s="125" t="s">
        <v>265</v>
      </c>
      <c r="Y1" s="3"/>
      <c r="Z1" s="3"/>
      <c r="AA1" s="3"/>
      <c r="AB1" s="3"/>
      <c r="AC1" s="3"/>
      <c r="AD1" s="3"/>
      <c r="AE1" s="3"/>
      <c r="AF1" s="3"/>
      <c r="AG1" s="3"/>
      <c r="AH1" s="4"/>
      <c r="AI1" s="114" t="s">
        <v>20</v>
      </c>
      <c r="AJ1" s="114" t="s">
        <v>266</v>
      </c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</row>
    <row r="2" ht="15.75" customHeight="1">
      <c r="A2" s="111" t="s">
        <v>0</v>
      </c>
      <c r="B2" s="111" t="s">
        <v>267</v>
      </c>
      <c r="C2" s="111" t="s">
        <v>268</v>
      </c>
      <c r="D2" s="111" t="s">
        <v>269</v>
      </c>
      <c r="E2" s="111" t="s">
        <v>270</v>
      </c>
      <c r="F2" s="114" t="s">
        <v>271</v>
      </c>
      <c r="G2" s="115" t="s">
        <v>272</v>
      </c>
      <c r="H2" s="114"/>
      <c r="I2" s="114" t="str">
        <f>'CORE MANPOWER'!AF2</f>
        <v>HLL Malappuram</v>
      </c>
      <c r="J2" s="114" t="str">
        <f>'CORE MANPOWER'!AG2</f>
        <v>Power Grid Corporation of India Limited - Yelahanka, Bangalore</v>
      </c>
      <c r="K2" s="114" t="str">
        <f>'CORE MANPOWER'!AH2</f>
        <v>Cochin Shipyard Limited - Andaman</v>
      </c>
      <c r="L2" s="114" t="str">
        <f>'CORE MANPOWER'!AI2</f>
        <v>IOCL - Panipat</v>
      </c>
      <c r="M2" s="114" t="str">
        <f>'CORE MANPOWER'!AJ2</f>
        <v>HLL Cotton Hill, Trivandrum</v>
      </c>
      <c r="N2" s="114" t="str">
        <f>'CORE MANPOWER'!AK2</f>
        <v>Swasthya-An innovative behaviour change programme for Aneamia in women of reproductive age</v>
      </c>
      <c r="O2" s="114" t="str">
        <f>'CORE MANPOWER'!AL2</f>
        <v>Counselling support for transgender individuals-pre and post surgery and non surgical pathways in gender transition</v>
      </c>
      <c r="P2" s="114" t="str">
        <f>'CORE MANPOWER'!AM2</f>
        <v>Inclusive community mental health initiative in Wayanad district</v>
      </c>
      <c r="Q2" s="114" t="str">
        <f>'CORE MANPOWER'!AN2</f>
        <v>My City</v>
      </c>
      <c r="R2" s="114" t="str">
        <f>'CORE MANPOWER'!AO2</f>
        <v>Exploring the correlation and Diagnostic potential of Menstrual Blood</v>
      </c>
      <c r="S2" s="114" t="str">
        <f>'CORE MANPOWER'!AP2</f>
        <v>HLL Maharashtra</v>
      </c>
      <c r="T2" s="115" t="s">
        <v>4</v>
      </c>
      <c r="U2" s="115" t="s">
        <v>273</v>
      </c>
      <c r="V2" s="115"/>
      <c r="W2" s="115" t="s">
        <v>245</v>
      </c>
      <c r="X2" s="114" t="str">
        <f>'CORE MANPOWER'!AF2</f>
        <v>HLL Malappuram</v>
      </c>
      <c r="Y2" s="114" t="str">
        <f>'CORE MANPOWER'!AG2</f>
        <v>Power Grid Corporation of India Limited - Yelahanka, Bangalore</v>
      </c>
      <c r="Z2" s="114" t="str">
        <f>'CORE MANPOWER'!AH2</f>
        <v>Cochin Shipyard Limited - Andaman</v>
      </c>
      <c r="AA2" s="114" t="str">
        <f>'CORE MANPOWER'!AI2</f>
        <v>IOCL - Panipat</v>
      </c>
      <c r="AB2" s="114" t="str">
        <f>'CORE MANPOWER'!AJ2</f>
        <v>HLL Cotton Hill, Trivandrum</v>
      </c>
      <c r="AC2" s="114" t="str">
        <f>'CORE MANPOWER'!AK2</f>
        <v>Swasthya-An innovative behaviour change programme for Aneamia in women of reproductive age</v>
      </c>
      <c r="AD2" s="114" t="str">
        <f>'CORE MANPOWER'!AL2</f>
        <v>Counselling support for transgender individuals-pre and post surgery and non surgical pathways in gender transition</v>
      </c>
      <c r="AE2" s="114" t="str">
        <f>'CORE MANPOWER'!AM2</f>
        <v>Inclusive community mental health initiative in Wayanad district</v>
      </c>
      <c r="AF2" s="114" t="str">
        <f>'CORE MANPOWER'!AN2</f>
        <v>My City</v>
      </c>
      <c r="AG2" s="114" t="str">
        <f>'CORE MANPOWER'!AO2</f>
        <v>Exploring the correlation and Diagnostic potential of Menstrual Blood</v>
      </c>
      <c r="AH2" s="114" t="str">
        <f>'CORE MANPOWER'!AP2</f>
        <v>HLL Maharashtra</v>
      </c>
      <c r="AI2" s="114" t="s">
        <v>21</v>
      </c>
      <c r="AJ2" s="114" t="s">
        <v>4</v>
      </c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</row>
    <row r="3" ht="15.75" customHeight="1">
      <c r="A3" s="111">
        <v>1.0</v>
      </c>
      <c r="B3" s="111" t="s">
        <v>29</v>
      </c>
      <c r="C3" s="111" t="s">
        <v>30</v>
      </c>
      <c r="D3" s="111" t="s">
        <v>31</v>
      </c>
      <c r="E3" s="111">
        <f>F3*12</f>
        <v>523932</v>
      </c>
      <c r="F3" s="112">
        <v>43661.0</v>
      </c>
      <c r="G3" s="112">
        <v>46000.0</v>
      </c>
      <c r="H3" s="113">
        <f>G3+G4+G5+G6+G7+G8</f>
        <v>123202.46</v>
      </c>
      <c r="I3" s="115">
        <v>5171.0</v>
      </c>
      <c r="J3" s="115">
        <v>5979.0</v>
      </c>
      <c r="K3" s="115">
        <v>3611.0</v>
      </c>
      <c r="L3" s="115">
        <v>2525.0</v>
      </c>
      <c r="M3" s="114">
        <f>'PROJECT MASTER FILE - COPY'!P69/H3*F3</f>
        <v>0</v>
      </c>
      <c r="N3" s="115">
        <v>603.0</v>
      </c>
      <c r="O3" s="115">
        <v>7757.0</v>
      </c>
      <c r="P3" s="115">
        <v>7557.0</v>
      </c>
      <c r="Q3" s="115">
        <v>0.0</v>
      </c>
      <c r="R3" s="114">
        <f>'PROJECT MASTER FILE - COPY'!O134/H3*F3</f>
        <v>0</v>
      </c>
      <c r="S3" s="114">
        <f>'PROJECT MASTER FILE - COPY'!O4/H3*F3</f>
        <v>0</v>
      </c>
      <c r="T3" s="115">
        <v>12797.0</v>
      </c>
      <c r="U3" s="112">
        <v>0.0</v>
      </c>
      <c r="V3" s="115">
        <v>60000.0</v>
      </c>
      <c r="W3" s="117">
        <v>45839.0</v>
      </c>
      <c r="X3" s="114">
        <f>'PROJECT MASTER FILE - COPY'!O18</f>
        <v>0</v>
      </c>
      <c r="Y3" s="114">
        <f>'PROJECT MASTER FILE - COPY'!O31</f>
        <v>0</v>
      </c>
      <c r="Z3" s="114">
        <f>'PROJECT MASTER FILE - COPY'!O44</f>
        <v>0</v>
      </c>
      <c r="AA3" s="114">
        <f>'PROJECT MASTER FILE - COPY'!O57</f>
        <v>0</v>
      </c>
      <c r="AB3" s="114">
        <f>'PROJECT MASTER FILE - COPY'!O70</f>
        <v>0</v>
      </c>
      <c r="AC3" s="114">
        <f>'PROJECT MASTER FILE - COPY'!O83</f>
        <v>0</v>
      </c>
      <c r="AD3" s="114">
        <f>'PROJECT MASTER FILE - COPY'!O96</f>
        <v>0</v>
      </c>
      <c r="AE3" s="114">
        <f>'PROJECT MASTER FILE - COPY'!O109</f>
        <v>0</v>
      </c>
      <c r="AF3" s="114">
        <f>'PROJECT MASTER FILE - COPY'!O122</f>
        <v>8333.333333</v>
      </c>
      <c r="AG3" s="115">
        <v>0.0</v>
      </c>
      <c r="AH3" s="114">
        <f>'PROJECT MASTER FILE - COPY'!O5</f>
        <v>0</v>
      </c>
      <c r="AI3" s="114">
        <f>'HMA HR REVNUE SHEET'!J6</f>
        <v>60000</v>
      </c>
      <c r="AJ3" s="116">
        <f t="shared" ref="AJ3:AJ4" si="1">G10-(X3+Y3+Z3+AD3+AE3+AF3+AH3+AI3)</f>
        <v>50766.66667</v>
      </c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</row>
    <row r="4" ht="15.75" customHeight="1">
      <c r="A4" s="111">
        <v>2.0</v>
      </c>
      <c r="B4" s="111" t="s">
        <v>46</v>
      </c>
      <c r="C4" s="111" t="s">
        <v>47</v>
      </c>
      <c r="D4" s="111" t="s">
        <v>31</v>
      </c>
      <c r="E4" s="111">
        <v>200000.0</v>
      </c>
      <c r="F4" s="112">
        <v>0.0</v>
      </c>
      <c r="G4" s="116"/>
      <c r="H4" s="119"/>
      <c r="I4" s="114">
        <f>'PROJECT MASTER FILE - COPY'!P17/H3*G4</f>
        <v>0</v>
      </c>
      <c r="J4" s="114">
        <f>'PROJECT MASTER FILE - COPY'!P30/H3*G4</f>
        <v>0</v>
      </c>
      <c r="K4" s="114">
        <f>'PROJECT MASTER FILE - COPY'!P43/H3*G4</f>
        <v>0</v>
      </c>
      <c r="L4" s="114">
        <f>'PROJECT MASTER FILE - COPY'!P56/H3*G4</f>
        <v>0</v>
      </c>
      <c r="M4" s="114">
        <f>'PROJECT MASTER FILE - COPY'!P69/H3*F4</f>
        <v>0</v>
      </c>
      <c r="N4" s="114">
        <f>'PROJECT MASTER FILE - COPY'!P82/H3*G4</f>
        <v>0</v>
      </c>
      <c r="O4" s="114">
        <f>'PROJECT MASTER FILE - COPY'!P95/H3*G4</f>
        <v>0</v>
      </c>
      <c r="P4" s="114">
        <f>'PROJECT MASTER FILE - COPY'!P108/H3*G4</f>
        <v>0</v>
      </c>
      <c r="Q4" s="114">
        <f>'PROJECT MASTER FILE - COPY'!O121/H3*F4</f>
        <v>0</v>
      </c>
      <c r="R4" s="114">
        <f>'PROJECT MASTER FILE - COPY'!O134/H3*F4</f>
        <v>0</v>
      </c>
      <c r="S4" s="114">
        <f>'PROJECT MASTER FILE - COPY'!O4/H3*F4</f>
        <v>0</v>
      </c>
      <c r="T4" s="116">
        <f>F4- (I4+J4+K4+L4+M4+N4+O4+P4+Q4+R4+S4)</f>
        <v>0</v>
      </c>
      <c r="U4" s="116">
        <f>G4-F4</f>
        <v>0</v>
      </c>
      <c r="V4" s="120">
        <f>'HMA HR REVNUE SHEET'!L6</f>
        <v>423768</v>
      </c>
      <c r="W4" s="117">
        <v>45870.0</v>
      </c>
      <c r="X4" s="114">
        <f>'PROJECT MASTER FILE - COPY'!O19</f>
        <v>16207.25</v>
      </c>
      <c r="Y4" s="114">
        <f>'PROJECT MASTER FILE - COPY'!P31</f>
        <v>0</v>
      </c>
      <c r="Z4" s="114">
        <f>'PROJECT MASTER FILE - COPY'!P44</f>
        <v>0</v>
      </c>
      <c r="AA4" s="114">
        <f>'PROJECT MASTER FILE - COPY'!P57</f>
        <v>0</v>
      </c>
      <c r="AB4" s="114" t="str">
        <f>'PROJECT MASTER FILE - COPY'!P70</f>
        <v/>
      </c>
      <c r="AC4" s="114">
        <f>'PROJECT MASTER FILE - COPY'!P83</f>
        <v>0</v>
      </c>
      <c r="AD4" s="114">
        <f>'PROJECT MASTER FILE - COPY'!P96</f>
        <v>0</v>
      </c>
      <c r="AE4" s="114">
        <f>'PROJECT MASTER FILE - COPY'!P109</f>
        <v>0</v>
      </c>
      <c r="AF4" s="115">
        <v>0.0</v>
      </c>
      <c r="AG4" s="115">
        <v>0.0</v>
      </c>
      <c r="AH4" s="114">
        <f>'PROJECT MASTER FILE - COPY'!P5</f>
        <v>0</v>
      </c>
      <c r="AI4" s="115">
        <v>423768.0</v>
      </c>
      <c r="AJ4" s="116">
        <f t="shared" si="1"/>
        <v>-437998.25</v>
      </c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</row>
    <row r="5" ht="15.75" customHeight="1">
      <c r="A5" s="111">
        <v>3.0</v>
      </c>
      <c r="B5" s="111" t="s">
        <v>75</v>
      </c>
      <c r="C5" s="111" t="s">
        <v>76</v>
      </c>
      <c r="D5" s="111" t="s">
        <v>31</v>
      </c>
      <c r="E5" s="111">
        <v>84000.0</v>
      </c>
      <c r="F5" s="116">
        <f>E5/12</f>
        <v>7000</v>
      </c>
      <c r="G5" s="112">
        <v>4720.0</v>
      </c>
      <c r="H5" s="119"/>
      <c r="I5" s="115">
        <v>0.0</v>
      </c>
      <c r="J5" s="115">
        <v>0.0</v>
      </c>
      <c r="K5" s="115">
        <v>0.0</v>
      </c>
      <c r="L5" s="115">
        <v>0.0</v>
      </c>
      <c r="M5" s="114">
        <f>'PROJECT MASTER FILE - COPY'!P69/H3*F5</f>
        <v>0</v>
      </c>
      <c r="N5" s="115">
        <v>0.0</v>
      </c>
      <c r="O5" s="115">
        <v>0.0</v>
      </c>
      <c r="P5" s="115">
        <v>0.0</v>
      </c>
      <c r="Q5" s="115">
        <v>0.0</v>
      </c>
      <c r="R5" s="114">
        <f>'PROJECT MASTER FILE - COPY'!O134/H3*F5</f>
        <v>0</v>
      </c>
      <c r="S5" s="114">
        <f>'PROJECT MASTER FILE - COPY'!O4/H3*F5</f>
        <v>0</v>
      </c>
      <c r="T5" s="116">
        <f>G5- (I5+J5+K5+L5+M5+N5+O5+P5+Q5+R5+S5)</f>
        <v>4720</v>
      </c>
      <c r="U5" s="112">
        <v>0.0</v>
      </c>
      <c r="V5" s="117"/>
      <c r="W5" s="117">
        <v>45901.0</v>
      </c>
      <c r="X5" s="115">
        <v>0.0</v>
      </c>
      <c r="Y5" s="114">
        <f>'PROJECT MASTER FILE - COPY'!Q31</f>
        <v>0</v>
      </c>
      <c r="Z5" s="114">
        <f>'PROJECT MASTER FILE - COPY'!Q44</f>
        <v>0</v>
      </c>
      <c r="AA5" s="114">
        <f>'PROJECT MASTER FILE - COPY'!Q57</f>
        <v>0</v>
      </c>
      <c r="AB5" s="115">
        <v>0.0</v>
      </c>
      <c r="AC5" s="114">
        <f>'PROJECT MASTER FILE - COPY'!Q83</f>
        <v>0</v>
      </c>
      <c r="AD5" s="114">
        <f>'PROJECT MASTER FILE - COPY'!Q96</f>
        <v>0</v>
      </c>
      <c r="AE5" s="114">
        <f>'PROJECT MASTER FILE - COPY'!Q109</f>
        <v>0</v>
      </c>
      <c r="AF5" s="115">
        <v>0.0</v>
      </c>
      <c r="AG5" s="115">
        <v>0.0</v>
      </c>
      <c r="AH5" s="114">
        <f>'PROJECT MASTER FILE - COPY'!Q5</f>
        <v>0</v>
      </c>
      <c r="AI5" s="115">
        <v>0.0</v>
      </c>
      <c r="AJ5" s="114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</row>
    <row r="6" ht="15.75" customHeight="1">
      <c r="A6" s="111">
        <v>4.0</v>
      </c>
      <c r="B6" s="111" t="s">
        <v>77</v>
      </c>
      <c r="C6" s="111" t="s">
        <v>78</v>
      </c>
      <c r="D6" s="111" t="s">
        <v>31</v>
      </c>
      <c r="E6" s="111">
        <v>720000.0</v>
      </c>
      <c r="F6" s="112">
        <v>57652.0</v>
      </c>
      <c r="G6" s="112">
        <v>57652.0</v>
      </c>
      <c r="H6" s="119"/>
      <c r="I6" s="114">
        <f>'PROJECT MASTER FILE - COPY'!P17/H3*G6</f>
        <v>19005.54757</v>
      </c>
      <c r="J6" s="114">
        <f>'PROJECT MASTER FILE - COPY'!P30/H3*G6</f>
        <v>15338.30782</v>
      </c>
      <c r="K6" s="114">
        <f>'PROJECT MASTER FILE - COPY'!P43/H3*G6</f>
        <v>8782.395546</v>
      </c>
      <c r="L6" s="115">
        <v>0.0</v>
      </c>
      <c r="M6" s="114">
        <f>'PROJECT MASTER FILE - COPY'!P69/H3*F6</f>
        <v>0</v>
      </c>
      <c r="N6" s="114">
        <f>'PROJECT MASTER FILE - COPY'!P82/H3*G6</f>
        <v>3294.33422</v>
      </c>
      <c r="O6" s="115">
        <v>0.0</v>
      </c>
      <c r="P6" s="114">
        <f>'PROJECT MASTER FILE - COPY'!P108/H3*G6</f>
        <v>18868.01848</v>
      </c>
      <c r="Q6" s="115">
        <v>0.0</v>
      </c>
      <c r="R6" s="114">
        <f>'PROJECT MASTER FILE - COPY'!O134/H3*F6</f>
        <v>0</v>
      </c>
      <c r="S6" s="114">
        <f>'PROJECT MASTER FILE - COPY'!O4/H3*F6</f>
        <v>0</v>
      </c>
      <c r="T6" s="115">
        <v>24170.0</v>
      </c>
      <c r="U6" s="116">
        <f t="shared" ref="U6:U7" si="2">G6-F6</f>
        <v>0</v>
      </c>
      <c r="V6" s="117"/>
      <c r="W6" s="117">
        <v>45931.0</v>
      </c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</row>
    <row r="7" ht="15.75" customHeight="1">
      <c r="A7" s="127">
        <v>5.0</v>
      </c>
      <c r="B7" s="127" t="s">
        <v>79</v>
      </c>
      <c r="C7" s="127" t="s">
        <v>80</v>
      </c>
      <c r="D7" s="127" t="s">
        <v>55</v>
      </c>
      <c r="E7" s="127">
        <v>56640.0</v>
      </c>
      <c r="F7" s="128">
        <v>0.0</v>
      </c>
      <c r="G7" s="128">
        <v>5306.46</v>
      </c>
      <c r="H7" s="119"/>
      <c r="I7" s="129">
        <v>0.0</v>
      </c>
      <c r="J7" s="129">
        <v>0.0</v>
      </c>
      <c r="K7" s="129">
        <v>0.0</v>
      </c>
      <c r="L7" s="129">
        <v>0.0</v>
      </c>
      <c r="M7" s="129">
        <v>0.0</v>
      </c>
      <c r="N7" s="129">
        <v>0.0</v>
      </c>
      <c r="O7" s="129">
        <v>0.0</v>
      </c>
      <c r="P7" s="129">
        <v>0.0</v>
      </c>
      <c r="Q7" s="129">
        <v>0.0</v>
      </c>
      <c r="R7" s="130">
        <f>'PROJECT MASTER FILE - COPY'!O134/H3*F7</f>
        <v>0</v>
      </c>
      <c r="S7" s="130">
        <f>'PROJECT MASTER FILE - COPY'!O4/H3*F7</f>
        <v>0</v>
      </c>
      <c r="T7" s="129">
        <v>5306.46</v>
      </c>
      <c r="U7" s="116">
        <f t="shared" si="2"/>
        <v>5306.46</v>
      </c>
      <c r="V7" s="117"/>
      <c r="W7" s="117">
        <v>45962.0</v>
      </c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</row>
    <row r="8" ht="15.75" customHeight="1">
      <c r="A8" s="131">
        <v>6.0</v>
      </c>
      <c r="B8" s="132" t="s">
        <v>81</v>
      </c>
      <c r="C8" s="132" t="s">
        <v>81</v>
      </c>
      <c r="D8" s="132"/>
      <c r="E8" s="132">
        <v>200000.0</v>
      </c>
      <c r="F8" s="133">
        <v>0.0</v>
      </c>
      <c r="G8" s="134">
        <v>9524.0</v>
      </c>
      <c r="H8" s="6"/>
      <c r="I8" s="133">
        <v>0.0</v>
      </c>
      <c r="J8" s="133">
        <v>0.0</v>
      </c>
      <c r="K8" s="133">
        <v>0.0</v>
      </c>
      <c r="L8" s="133">
        <v>0.0</v>
      </c>
      <c r="M8" s="132">
        <f>'PROJECT MASTER FILE - COPY'!P69/H3*F8</f>
        <v>0</v>
      </c>
      <c r="N8" s="133">
        <v>0.0</v>
      </c>
      <c r="O8" s="133">
        <v>0.0</v>
      </c>
      <c r="P8" s="133">
        <v>0.0</v>
      </c>
      <c r="Q8" s="132">
        <f>'PROJECT MASTER FILE - COPY'!O121/H3*F8</f>
        <v>0</v>
      </c>
      <c r="R8" s="132">
        <f>'PROJECT MASTER FILE - COPY'!O134/H3*F8</f>
        <v>0</v>
      </c>
      <c r="S8" s="132">
        <f>'PROJECT MASTER FILE - COPY'!O4/H3*F8</f>
        <v>0</v>
      </c>
      <c r="T8" s="135">
        <f>G8- (I8+J8+K8+L8+M8+N8+O8+P8+Q8+R8+S8)</f>
        <v>9524</v>
      </c>
      <c r="U8" s="112">
        <v>0.0</v>
      </c>
      <c r="V8" s="117"/>
      <c r="W8" s="117">
        <v>45992.0</v>
      </c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</row>
    <row r="9" ht="15.75" customHeight="1">
      <c r="A9" s="121"/>
      <c r="B9" s="3"/>
      <c r="C9" s="3"/>
      <c r="D9" s="3"/>
      <c r="E9" s="3"/>
      <c r="F9" s="3"/>
      <c r="G9" s="4"/>
      <c r="H9" s="116"/>
      <c r="I9" s="114">
        <f t="shared" ref="I9:T9" si="3">SUM(I3:I8)</f>
        <v>24176.54757</v>
      </c>
      <c r="J9" s="114">
        <f t="shared" si="3"/>
        <v>21317.30782</v>
      </c>
      <c r="K9" s="114">
        <f t="shared" si="3"/>
        <v>12393.39555</v>
      </c>
      <c r="L9" s="114">
        <f t="shared" si="3"/>
        <v>2525</v>
      </c>
      <c r="M9" s="114">
        <f t="shared" si="3"/>
        <v>0</v>
      </c>
      <c r="N9" s="114">
        <f t="shared" si="3"/>
        <v>3897.33422</v>
      </c>
      <c r="O9" s="114">
        <f t="shared" si="3"/>
        <v>7757</v>
      </c>
      <c r="P9" s="114">
        <f t="shared" si="3"/>
        <v>26425.01848</v>
      </c>
      <c r="Q9" s="114">
        <f t="shared" si="3"/>
        <v>0</v>
      </c>
      <c r="R9" s="114">
        <f t="shared" si="3"/>
        <v>0</v>
      </c>
      <c r="S9" s="114">
        <f t="shared" si="3"/>
        <v>0</v>
      </c>
      <c r="T9" s="114">
        <f t="shared" si="3"/>
        <v>56517.46</v>
      </c>
      <c r="U9" s="115">
        <v>0.0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</row>
    <row r="10" ht="15.75" customHeight="1">
      <c r="A10" s="111">
        <v>7.0</v>
      </c>
      <c r="B10" s="111" t="s">
        <v>32</v>
      </c>
      <c r="C10" s="111" t="s">
        <v>33</v>
      </c>
      <c r="D10" s="111" t="s">
        <v>31</v>
      </c>
      <c r="E10" s="111">
        <v>1800000.0</v>
      </c>
      <c r="F10" s="116">
        <f t="shared" ref="F10:F21" si="5">E10/12</f>
        <v>150000</v>
      </c>
      <c r="G10" s="112">
        <v>119100.0</v>
      </c>
      <c r="H10" s="113">
        <f>SUM(F10:F28)</f>
        <v>601833.3333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5">
        <v>0.0</v>
      </c>
      <c r="Y10" s="114">
        <f t="shared" ref="Y10:AA10" si="4">Y5</f>
        <v>0</v>
      </c>
      <c r="Z10" s="114">
        <f t="shared" si="4"/>
        <v>0</v>
      </c>
      <c r="AA10" s="114">
        <f t="shared" si="4"/>
        <v>0</v>
      </c>
      <c r="AB10" s="115">
        <v>0.0</v>
      </c>
      <c r="AC10" s="114">
        <f>AC5</f>
        <v>0</v>
      </c>
      <c r="AD10" s="114">
        <v>0.0</v>
      </c>
      <c r="AE10" s="114">
        <v>6923.0</v>
      </c>
      <c r="AF10" s="115">
        <v>0.0</v>
      </c>
      <c r="AG10" s="115">
        <v>0.0</v>
      </c>
      <c r="AH10" s="114">
        <v>7500.0</v>
      </c>
      <c r="AI10" s="115">
        <v>0.0</v>
      </c>
      <c r="AJ10" s="116">
        <f>G10-(AI10+AH10+AG10+AF10+AE10+AD10+AC10+AB10+AA10+Z10+Y10+X10)</f>
        <v>104677</v>
      </c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</row>
    <row r="11" ht="15.75" customHeight="1">
      <c r="A11" s="111">
        <v>8.0</v>
      </c>
      <c r="B11" s="111" t="s">
        <v>34</v>
      </c>
      <c r="C11" s="111" t="s">
        <v>35</v>
      </c>
      <c r="D11" s="111" t="s">
        <v>31</v>
      </c>
      <c r="E11" s="111">
        <v>24000.0</v>
      </c>
      <c r="F11" s="116">
        <f t="shared" si="5"/>
        <v>2000</v>
      </c>
      <c r="G11" s="112">
        <v>1977.0</v>
      </c>
      <c r="H11" s="119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5">
        <v>0.0</v>
      </c>
      <c r="Y11" s="115">
        <v>0.0</v>
      </c>
      <c r="Z11" s="115">
        <v>0.0</v>
      </c>
      <c r="AA11" s="115">
        <v>0.0</v>
      </c>
      <c r="AB11" s="115">
        <v>0.0</v>
      </c>
      <c r="AC11" s="115">
        <v>0.0</v>
      </c>
      <c r="AD11" s="115">
        <v>0.0</v>
      </c>
      <c r="AE11" s="115">
        <v>0.0</v>
      </c>
      <c r="AF11" s="115">
        <v>0.0</v>
      </c>
      <c r="AG11" s="115">
        <v>0.0</v>
      </c>
      <c r="AH11" s="115">
        <v>0.0</v>
      </c>
      <c r="AI11" s="115">
        <v>1977.0</v>
      </c>
      <c r="AJ11" s="115">
        <v>0.0</v>
      </c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</row>
    <row r="12" ht="15.75" customHeight="1">
      <c r="A12" s="111">
        <v>9.0</v>
      </c>
      <c r="B12" s="111" t="s">
        <v>37</v>
      </c>
      <c r="C12" s="111" t="s">
        <v>38</v>
      </c>
      <c r="D12" s="111" t="s">
        <v>31</v>
      </c>
      <c r="E12" s="111">
        <v>264000.0</v>
      </c>
      <c r="F12" s="116">
        <f t="shared" si="5"/>
        <v>22000</v>
      </c>
      <c r="G12" s="112">
        <v>19999.0</v>
      </c>
      <c r="H12" s="119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5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</row>
    <row r="13" ht="15.75" customHeight="1">
      <c r="A13" s="111">
        <v>10.0</v>
      </c>
      <c r="B13" s="111" t="s">
        <v>39</v>
      </c>
      <c r="C13" s="111" t="s">
        <v>40</v>
      </c>
      <c r="D13" s="111" t="s">
        <v>31</v>
      </c>
      <c r="E13" s="111">
        <v>96000.0</v>
      </c>
      <c r="F13" s="116">
        <f t="shared" si="5"/>
        <v>8000</v>
      </c>
      <c r="G13" s="116"/>
      <c r="H13" s="119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</row>
    <row r="14" ht="15.75" customHeight="1">
      <c r="A14" s="111">
        <v>11.0</v>
      </c>
      <c r="B14" s="111" t="s">
        <v>41</v>
      </c>
      <c r="C14" s="111" t="s">
        <v>42</v>
      </c>
      <c r="D14" s="111" t="s">
        <v>43</v>
      </c>
      <c r="E14" s="111">
        <v>10000.0</v>
      </c>
      <c r="F14" s="116">
        <f t="shared" si="5"/>
        <v>833.3333333</v>
      </c>
      <c r="G14" s="116"/>
      <c r="H14" s="119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</row>
    <row r="15" ht="15.75" customHeight="1">
      <c r="A15" s="111">
        <v>12.0</v>
      </c>
      <c r="B15" s="111" t="s">
        <v>44</v>
      </c>
      <c r="C15" s="111" t="s">
        <v>45</v>
      </c>
      <c r="D15" s="111" t="s">
        <v>31</v>
      </c>
      <c r="E15" s="111">
        <v>120000.0</v>
      </c>
      <c r="F15" s="116">
        <f t="shared" si="5"/>
        <v>10000</v>
      </c>
      <c r="G15" s="112">
        <v>10000.0</v>
      </c>
      <c r="H15" s="119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</row>
    <row r="16" ht="15.75" customHeight="1">
      <c r="A16" s="111">
        <v>13.0</v>
      </c>
      <c r="B16" s="111" t="s">
        <v>48</v>
      </c>
      <c r="C16" s="111" t="s">
        <v>49</v>
      </c>
      <c r="D16" s="111" t="s">
        <v>43</v>
      </c>
      <c r="E16" s="111">
        <v>8000.0</v>
      </c>
      <c r="F16" s="116">
        <f t="shared" si="5"/>
        <v>666.6666667</v>
      </c>
      <c r="G16" s="116"/>
      <c r="H16" s="119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5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</row>
    <row r="17" ht="15.75" customHeight="1">
      <c r="A17" s="111">
        <v>14.0</v>
      </c>
      <c r="B17" s="111" t="s">
        <v>50</v>
      </c>
      <c r="C17" s="111" t="s">
        <v>51</v>
      </c>
      <c r="D17" s="111" t="s">
        <v>52</v>
      </c>
      <c r="E17" s="111">
        <v>16000.0</v>
      </c>
      <c r="F17" s="116">
        <f t="shared" si="5"/>
        <v>1333.333333</v>
      </c>
      <c r="G17" s="116"/>
      <c r="H17" s="119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</row>
    <row r="18" ht="15.75" customHeight="1">
      <c r="A18" s="111">
        <v>15.0</v>
      </c>
      <c r="B18" s="111" t="s">
        <v>53</v>
      </c>
      <c r="C18" s="111" t="s">
        <v>54</v>
      </c>
      <c r="D18" s="111" t="s">
        <v>55</v>
      </c>
      <c r="E18" s="111">
        <v>15000.0</v>
      </c>
      <c r="F18" s="116">
        <f t="shared" si="5"/>
        <v>1250</v>
      </c>
      <c r="G18" s="116"/>
      <c r="H18" s="119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</row>
    <row r="19" ht="15.75" customHeight="1">
      <c r="A19" s="111">
        <v>16.0</v>
      </c>
      <c r="B19" s="111" t="s">
        <v>56</v>
      </c>
      <c r="C19" s="111" t="s">
        <v>57</v>
      </c>
      <c r="D19" s="111" t="s">
        <v>55</v>
      </c>
      <c r="E19" s="111">
        <v>36000.0</v>
      </c>
      <c r="F19" s="116">
        <f t="shared" si="5"/>
        <v>3000</v>
      </c>
      <c r="G19" s="116"/>
      <c r="H19" s="119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</row>
    <row r="20" ht="15.75" customHeight="1">
      <c r="A20" s="111">
        <v>17.0</v>
      </c>
      <c r="B20" s="111" t="s">
        <v>58</v>
      </c>
      <c r="C20" s="111" t="s">
        <v>59</v>
      </c>
      <c r="D20" s="111" t="s">
        <v>31</v>
      </c>
      <c r="E20" s="111">
        <v>50000.0</v>
      </c>
      <c r="F20" s="116">
        <f t="shared" si="5"/>
        <v>4166.666667</v>
      </c>
      <c r="G20" s="116"/>
      <c r="H20" s="119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</row>
    <row r="21" ht="15.75" customHeight="1">
      <c r="A21" s="111">
        <v>18.0</v>
      </c>
      <c r="B21" s="111" t="s">
        <v>60</v>
      </c>
      <c r="C21" s="111" t="s">
        <v>61</v>
      </c>
      <c r="D21" s="111" t="s">
        <v>52</v>
      </c>
      <c r="E21" s="111">
        <v>7000.0</v>
      </c>
      <c r="F21" s="116">
        <f t="shared" si="5"/>
        <v>583.3333333</v>
      </c>
      <c r="G21" s="116"/>
      <c r="H21" s="119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</row>
    <row r="22" ht="15.75" customHeight="1">
      <c r="A22" s="111">
        <v>19.0</v>
      </c>
      <c r="B22" s="111" t="s">
        <v>62</v>
      </c>
      <c r="C22" s="111" t="s">
        <v>63</v>
      </c>
      <c r="D22" s="111" t="s">
        <v>31</v>
      </c>
      <c r="E22" s="123">
        <v>60000.0</v>
      </c>
      <c r="F22" s="112">
        <v>5000.0</v>
      </c>
      <c r="G22" s="112"/>
      <c r="H22" s="119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5">
        <v>0.0</v>
      </c>
      <c r="Y22" s="115">
        <v>0.0</v>
      </c>
      <c r="Z22" s="115">
        <v>0.0</v>
      </c>
      <c r="AA22" s="115">
        <v>0.0</v>
      </c>
      <c r="AB22" s="115">
        <v>0.0</v>
      </c>
      <c r="AC22" s="115">
        <v>0.0</v>
      </c>
      <c r="AD22" s="115">
        <v>0.0</v>
      </c>
      <c r="AE22" s="115">
        <v>0.0</v>
      </c>
      <c r="AF22" s="115">
        <v>0.0</v>
      </c>
      <c r="AG22" s="115">
        <v>0.0</v>
      </c>
      <c r="AH22" s="115">
        <v>0.0</v>
      </c>
      <c r="AI22" s="115">
        <v>2177.0</v>
      </c>
      <c r="AJ22" s="115">
        <f>G22/2</f>
        <v>0</v>
      </c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</row>
    <row r="23" ht="15.75" hidden="1" customHeight="1">
      <c r="A23" s="111">
        <v>20.0</v>
      </c>
      <c r="B23" s="111" t="s">
        <v>68</v>
      </c>
      <c r="C23" s="111" t="s">
        <v>69</v>
      </c>
      <c r="D23" s="111" t="s">
        <v>31</v>
      </c>
      <c r="E23" s="111">
        <v>120000.0</v>
      </c>
      <c r="F23" s="116">
        <f t="shared" ref="F23:F25" si="6">E23/12</f>
        <v>10000</v>
      </c>
      <c r="G23" s="112">
        <v>2572.0</v>
      </c>
      <c r="H23" s="119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5">
        <v>0.0</v>
      </c>
      <c r="Y23" s="115">
        <v>0.0</v>
      </c>
      <c r="Z23" s="115">
        <v>0.0</v>
      </c>
      <c r="AA23" s="115">
        <v>0.0</v>
      </c>
      <c r="AB23" s="115">
        <v>0.0</v>
      </c>
      <c r="AC23" s="115">
        <v>0.0</v>
      </c>
      <c r="AD23" s="115">
        <v>0.0</v>
      </c>
      <c r="AE23" s="115">
        <v>0.0</v>
      </c>
      <c r="AF23" s="115">
        <v>0.0</v>
      </c>
      <c r="AG23" s="115">
        <v>0.0</v>
      </c>
      <c r="AH23" s="115">
        <v>0.0</v>
      </c>
      <c r="AI23" s="115">
        <v>0.0</v>
      </c>
      <c r="AJ23" s="115">
        <v>2572.0</v>
      </c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</row>
    <row r="24" ht="15.75" hidden="1" customHeight="1">
      <c r="A24" s="111">
        <v>21.0</v>
      </c>
      <c r="B24" s="111" t="s">
        <v>64</v>
      </c>
      <c r="C24" s="111" t="s">
        <v>65</v>
      </c>
      <c r="D24" s="111" t="s">
        <v>31</v>
      </c>
      <c r="E24" s="111">
        <v>1296000.0</v>
      </c>
      <c r="F24" s="116">
        <f t="shared" si="6"/>
        <v>108000</v>
      </c>
      <c r="G24" s="116"/>
      <c r="H24" s="119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</row>
    <row r="25" ht="15.75" hidden="1" customHeight="1">
      <c r="A25" s="111">
        <v>22.0</v>
      </c>
      <c r="B25" s="111" t="s">
        <v>64</v>
      </c>
      <c r="C25" s="111" t="s">
        <v>66</v>
      </c>
      <c r="D25" s="111" t="s">
        <v>31</v>
      </c>
      <c r="E25" s="111">
        <v>750000.0</v>
      </c>
      <c r="F25" s="116">
        <f t="shared" si="6"/>
        <v>62500</v>
      </c>
      <c r="G25" s="116"/>
      <c r="H25" s="119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</row>
    <row r="26" ht="15.75" hidden="1" customHeight="1">
      <c r="A26" s="111">
        <v>23.0</v>
      </c>
      <c r="B26" s="114" t="s">
        <v>274</v>
      </c>
      <c r="C26" s="114" t="s">
        <v>275</v>
      </c>
      <c r="D26" s="114" t="s">
        <v>31</v>
      </c>
      <c r="E26" s="114">
        <v>600000.0</v>
      </c>
      <c r="F26" s="114">
        <v>50000.0</v>
      </c>
      <c r="G26" s="112">
        <v>46955.0</v>
      </c>
      <c r="H26" s="119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5">
        <v>0.0</v>
      </c>
      <c r="Y26" s="115">
        <v>0.0</v>
      </c>
      <c r="Z26" s="115">
        <v>0.0</v>
      </c>
      <c r="AA26" s="115">
        <v>0.0</v>
      </c>
      <c r="AB26" s="115">
        <v>0.0</v>
      </c>
      <c r="AC26" s="115">
        <v>0.0</v>
      </c>
      <c r="AD26" s="115">
        <v>0.0</v>
      </c>
      <c r="AE26" s="115">
        <v>0.0</v>
      </c>
      <c r="AF26" s="115">
        <v>0.0</v>
      </c>
      <c r="AG26" s="115">
        <v>0.0</v>
      </c>
      <c r="AH26" s="115">
        <v>0.0</v>
      </c>
      <c r="AI26" s="115">
        <v>46955.0</v>
      </c>
      <c r="AJ26" s="115">
        <v>46016.0</v>
      </c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</row>
    <row r="27" ht="15.75" hidden="1" customHeight="1">
      <c r="A27" s="123">
        <v>24.0</v>
      </c>
      <c r="B27" s="114" t="s">
        <v>274</v>
      </c>
      <c r="C27" s="115" t="s">
        <v>276</v>
      </c>
      <c r="D27" s="114" t="s">
        <v>31</v>
      </c>
      <c r="E27" s="115">
        <v>810000.0</v>
      </c>
      <c r="F27" s="115">
        <v>67500.0</v>
      </c>
      <c r="G27" s="112">
        <v>66207.0</v>
      </c>
      <c r="H27" s="119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5">
        <v>0.0</v>
      </c>
      <c r="Y27" s="115">
        <v>0.0</v>
      </c>
      <c r="Z27" s="115">
        <v>0.0</v>
      </c>
      <c r="AA27" s="115">
        <v>0.0</v>
      </c>
      <c r="AB27" s="115">
        <v>0.0</v>
      </c>
      <c r="AC27" s="115">
        <v>0.0</v>
      </c>
      <c r="AD27" s="115">
        <v>0.0</v>
      </c>
      <c r="AE27" s="115">
        <v>0.0</v>
      </c>
      <c r="AF27" s="115">
        <v>0.0</v>
      </c>
      <c r="AG27" s="115">
        <v>0.0</v>
      </c>
      <c r="AH27" s="115">
        <v>0.0</v>
      </c>
      <c r="AI27" s="115">
        <v>0.0</v>
      </c>
      <c r="AJ27" s="115">
        <v>66676.0</v>
      </c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</row>
    <row r="28" ht="15.75" hidden="1" customHeight="1">
      <c r="A28" s="123">
        <v>25.0</v>
      </c>
      <c r="B28" s="114" t="s">
        <v>277</v>
      </c>
      <c r="C28" s="114" t="s">
        <v>278</v>
      </c>
      <c r="D28" s="114" t="s">
        <v>31</v>
      </c>
      <c r="E28" s="114">
        <f>F28*12</f>
        <v>1140000</v>
      </c>
      <c r="F28" s="114">
        <v>95000.0</v>
      </c>
      <c r="G28" s="112">
        <v>96550.0</v>
      </c>
      <c r="H28" s="6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5">
        <v>0.0</v>
      </c>
      <c r="Y28" s="115">
        <v>0.0</v>
      </c>
      <c r="Z28" s="115">
        <v>0.0</v>
      </c>
      <c r="AA28" s="115">
        <v>0.0</v>
      </c>
      <c r="AB28" s="115">
        <v>0.0</v>
      </c>
      <c r="AC28" s="115">
        <v>0.0</v>
      </c>
      <c r="AD28" s="115">
        <v>0.0</v>
      </c>
      <c r="AE28" s="115">
        <v>0.0</v>
      </c>
      <c r="AF28" s="115">
        <v>0.0</v>
      </c>
      <c r="AG28" s="115">
        <v>0.0</v>
      </c>
      <c r="AH28" s="115">
        <v>0.0</v>
      </c>
      <c r="AI28" s="115">
        <v>96550.0</v>
      </c>
      <c r="AJ28" s="115">
        <v>96550.0</v>
      </c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</row>
    <row r="29" ht="15.75" customHeight="1">
      <c r="A29" s="110"/>
      <c r="B29" s="110"/>
      <c r="C29" s="110"/>
      <c r="D29" s="110"/>
      <c r="E29" s="110"/>
      <c r="F29" s="124"/>
      <c r="G29" s="124"/>
      <c r="H29" s="124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</row>
    <row r="1001" ht="15.75" customHeight="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10"/>
      <c r="AM1001" s="110"/>
      <c r="AN1001" s="110"/>
      <c r="AO1001" s="110"/>
      <c r="AP1001" s="110"/>
      <c r="AQ1001" s="110"/>
      <c r="AR1001" s="110"/>
      <c r="AS1001" s="110"/>
      <c r="AT1001" s="110"/>
      <c r="AU1001" s="110"/>
      <c r="AV1001" s="110"/>
    </row>
    <row r="1002" ht="15.75" customHeight="1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10"/>
      <c r="AM1002" s="110"/>
      <c r="AN1002" s="110"/>
      <c r="AO1002" s="110"/>
      <c r="AP1002" s="110"/>
      <c r="AQ1002" s="110"/>
      <c r="AR1002" s="110"/>
      <c r="AS1002" s="110"/>
      <c r="AT1002" s="110"/>
      <c r="AU1002" s="110"/>
      <c r="AV1002" s="110"/>
    </row>
  </sheetData>
  <autoFilter ref="$A$2:$AJ$2">
    <sortState ref="A2:AJ2">
      <sortCondition descending="1" sortBy="cellColor" ref="B2" dxfId="4"/>
    </sortState>
  </autoFilter>
  <mergeCells count="5">
    <mergeCell ref="I1:U1"/>
    <mergeCell ref="X1:AH1"/>
    <mergeCell ref="H3:H8"/>
    <mergeCell ref="A9:G9"/>
    <mergeCell ref="H10:H28"/>
  </mergeCells>
  <printOptions/>
  <pageMargins bottom="0.75" footer="0.0" header="0.0" left="0.25" right="0.25" top="0.7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7.0"/>
    <col customWidth="1" min="3" max="3" width="11.0"/>
    <col customWidth="1" min="4" max="4" width="11.43"/>
    <col customWidth="1" min="5" max="5" width="15.43"/>
    <col customWidth="1" min="6" max="6" width="12.0"/>
    <col customWidth="1" min="7" max="17" width="11.43"/>
    <col customWidth="1" min="18" max="18" width="10.71"/>
    <col customWidth="1" min="19" max="26" width="12.57"/>
  </cols>
  <sheetData>
    <row r="1" ht="34.5" customHeight="1">
      <c r="A1" s="136" t="s">
        <v>0</v>
      </c>
      <c r="B1" s="136" t="s">
        <v>279</v>
      </c>
      <c r="C1" s="136" t="s">
        <v>280</v>
      </c>
      <c r="D1" s="136" t="s">
        <v>281</v>
      </c>
      <c r="E1" s="136" t="s">
        <v>282</v>
      </c>
      <c r="F1" s="136" t="s">
        <v>283</v>
      </c>
      <c r="G1" s="137">
        <v>45839.0</v>
      </c>
      <c r="H1" s="137">
        <v>45870.0</v>
      </c>
      <c r="I1" s="137">
        <v>45901.0</v>
      </c>
      <c r="J1" s="137">
        <v>45931.0</v>
      </c>
      <c r="K1" s="137">
        <v>45962.0</v>
      </c>
      <c r="L1" s="137">
        <v>45992.0</v>
      </c>
      <c r="M1" s="137">
        <v>46023.0</v>
      </c>
      <c r="N1" s="137">
        <v>46054.0</v>
      </c>
      <c r="O1" s="137">
        <v>46082.0</v>
      </c>
      <c r="P1" s="137">
        <v>46113.0</v>
      </c>
      <c r="Q1" s="137">
        <v>46143.0</v>
      </c>
      <c r="R1" s="136" t="s">
        <v>5</v>
      </c>
      <c r="S1" s="138"/>
      <c r="T1" s="138"/>
      <c r="U1" s="138"/>
      <c r="V1" s="138"/>
      <c r="W1" s="138"/>
      <c r="X1" s="138"/>
      <c r="Y1" s="138"/>
      <c r="Z1" s="138"/>
    </row>
    <row r="2" ht="34.5" customHeight="1">
      <c r="A2" s="139">
        <v>1.0</v>
      </c>
      <c r="B2" s="139" t="s">
        <v>284</v>
      </c>
      <c r="C2" s="139" t="s">
        <v>249</v>
      </c>
      <c r="D2" s="139">
        <v>6500000.0</v>
      </c>
      <c r="E2" s="9" t="s">
        <v>17</v>
      </c>
      <c r="F2" s="7">
        <f>D2*5%</f>
        <v>325000</v>
      </c>
      <c r="G2" s="7">
        <f t="shared" ref="G2:Q2" si="1">$F2/11</f>
        <v>29545.45455</v>
      </c>
      <c r="H2" s="7">
        <f t="shared" si="1"/>
        <v>29545.45455</v>
      </c>
      <c r="I2" s="7">
        <f t="shared" si="1"/>
        <v>29545.45455</v>
      </c>
      <c r="J2" s="7">
        <f t="shared" si="1"/>
        <v>29545.45455</v>
      </c>
      <c r="K2" s="7">
        <f t="shared" si="1"/>
        <v>29545.45455</v>
      </c>
      <c r="L2" s="7">
        <f t="shared" si="1"/>
        <v>29545.45455</v>
      </c>
      <c r="M2" s="7">
        <f t="shared" si="1"/>
        <v>29545.45455</v>
      </c>
      <c r="N2" s="7">
        <f t="shared" si="1"/>
        <v>29545.45455</v>
      </c>
      <c r="O2" s="7">
        <f t="shared" si="1"/>
        <v>29545.45455</v>
      </c>
      <c r="P2" s="7">
        <f t="shared" si="1"/>
        <v>29545.45455</v>
      </c>
      <c r="Q2" s="7">
        <f t="shared" si="1"/>
        <v>29545.45455</v>
      </c>
      <c r="R2" s="7">
        <f t="shared" ref="R2:R9" si="3">SUM(G2:Q2)</f>
        <v>325000</v>
      </c>
      <c r="S2" s="138"/>
      <c r="T2" s="138"/>
      <c r="U2" s="138"/>
      <c r="V2" s="138"/>
      <c r="W2" s="138"/>
      <c r="X2" s="138"/>
      <c r="Y2" s="138"/>
      <c r="Z2" s="138"/>
    </row>
    <row r="3" ht="34.5" customHeight="1">
      <c r="A3" s="119"/>
      <c r="B3" s="119"/>
      <c r="C3" s="119"/>
      <c r="D3" s="119"/>
      <c r="E3" s="9" t="s">
        <v>18</v>
      </c>
      <c r="F3" s="7">
        <f>D2*5%</f>
        <v>325000</v>
      </c>
      <c r="G3" s="7">
        <f t="shared" ref="G3:Q3" si="2">$F3/11</f>
        <v>29545.45455</v>
      </c>
      <c r="H3" s="7">
        <f t="shared" si="2"/>
        <v>29545.45455</v>
      </c>
      <c r="I3" s="7">
        <f t="shared" si="2"/>
        <v>29545.45455</v>
      </c>
      <c r="J3" s="7">
        <f t="shared" si="2"/>
        <v>29545.45455</v>
      </c>
      <c r="K3" s="7">
        <f t="shared" si="2"/>
        <v>29545.45455</v>
      </c>
      <c r="L3" s="7">
        <f t="shared" si="2"/>
        <v>29545.45455</v>
      </c>
      <c r="M3" s="7">
        <f t="shared" si="2"/>
        <v>29545.45455</v>
      </c>
      <c r="N3" s="7">
        <f t="shared" si="2"/>
        <v>29545.45455</v>
      </c>
      <c r="O3" s="7">
        <f t="shared" si="2"/>
        <v>29545.45455</v>
      </c>
      <c r="P3" s="7">
        <f t="shared" si="2"/>
        <v>29545.45455</v>
      </c>
      <c r="Q3" s="7">
        <f t="shared" si="2"/>
        <v>29545.45455</v>
      </c>
      <c r="R3" s="7">
        <f t="shared" si="3"/>
        <v>325000</v>
      </c>
      <c r="S3" s="138"/>
      <c r="T3" s="138"/>
      <c r="U3" s="138"/>
      <c r="V3" s="138"/>
      <c r="W3" s="138"/>
      <c r="X3" s="138"/>
      <c r="Y3" s="138"/>
      <c r="Z3" s="138"/>
    </row>
    <row r="4" ht="34.5" customHeight="1">
      <c r="A4" s="119"/>
      <c r="B4" s="119"/>
      <c r="C4" s="119"/>
      <c r="D4" s="119"/>
      <c r="E4" s="9" t="s">
        <v>19</v>
      </c>
      <c r="F4" s="7">
        <f>D2*5%</f>
        <v>325000</v>
      </c>
      <c r="G4" s="7">
        <f t="shared" ref="G4:Q4" si="4">$F4/11</f>
        <v>29545.45455</v>
      </c>
      <c r="H4" s="7">
        <f t="shared" si="4"/>
        <v>29545.45455</v>
      </c>
      <c r="I4" s="7">
        <f t="shared" si="4"/>
        <v>29545.45455</v>
      </c>
      <c r="J4" s="7">
        <f t="shared" si="4"/>
        <v>29545.45455</v>
      </c>
      <c r="K4" s="7">
        <f t="shared" si="4"/>
        <v>29545.45455</v>
      </c>
      <c r="L4" s="7">
        <f t="shared" si="4"/>
        <v>29545.45455</v>
      </c>
      <c r="M4" s="7">
        <f t="shared" si="4"/>
        <v>29545.45455</v>
      </c>
      <c r="N4" s="7">
        <f t="shared" si="4"/>
        <v>29545.45455</v>
      </c>
      <c r="O4" s="7">
        <f t="shared" si="4"/>
        <v>29545.45455</v>
      </c>
      <c r="P4" s="7">
        <f t="shared" si="4"/>
        <v>29545.45455</v>
      </c>
      <c r="Q4" s="7">
        <f t="shared" si="4"/>
        <v>29545.45455</v>
      </c>
      <c r="R4" s="7">
        <f t="shared" si="3"/>
        <v>325000</v>
      </c>
      <c r="S4" s="138"/>
      <c r="T4" s="138"/>
      <c r="U4" s="138"/>
      <c r="V4" s="138"/>
      <c r="W4" s="138"/>
      <c r="X4" s="138"/>
      <c r="Y4" s="138"/>
      <c r="Z4" s="138"/>
    </row>
    <row r="5" ht="34.5" customHeight="1">
      <c r="A5" s="119"/>
      <c r="B5" s="119"/>
      <c r="C5" s="119"/>
      <c r="D5" s="119"/>
      <c r="E5" s="140" t="s">
        <v>285</v>
      </c>
      <c r="F5" s="141">
        <f t="shared" ref="F5:Q5" si="5">SUM(F2:F4)</f>
        <v>975000</v>
      </c>
      <c r="G5" s="141">
        <f t="shared" si="5"/>
        <v>88636.36364</v>
      </c>
      <c r="H5" s="141">
        <f t="shared" si="5"/>
        <v>88636.36364</v>
      </c>
      <c r="I5" s="141">
        <f t="shared" si="5"/>
        <v>88636.36364</v>
      </c>
      <c r="J5" s="141">
        <f t="shared" si="5"/>
        <v>88636.36364</v>
      </c>
      <c r="K5" s="141">
        <f t="shared" si="5"/>
        <v>88636.36364</v>
      </c>
      <c r="L5" s="141">
        <f t="shared" si="5"/>
        <v>88636.36364</v>
      </c>
      <c r="M5" s="141">
        <f t="shared" si="5"/>
        <v>88636.36364</v>
      </c>
      <c r="N5" s="141">
        <f t="shared" si="5"/>
        <v>88636.36364</v>
      </c>
      <c r="O5" s="141">
        <f t="shared" si="5"/>
        <v>88636.36364</v>
      </c>
      <c r="P5" s="141">
        <f t="shared" si="5"/>
        <v>88636.36364</v>
      </c>
      <c r="Q5" s="141">
        <f t="shared" si="5"/>
        <v>88636.36364</v>
      </c>
      <c r="R5" s="7">
        <f t="shared" si="3"/>
        <v>975000</v>
      </c>
      <c r="S5" s="138"/>
      <c r="T5" s="138"/>
      <c r="U5" s="138"/>
      <c r="V5" s="138"/>
      <c r="W5" s="138"/>
      <c r="X5" s="138"/>
      <c r="Y5" s="138"/>
      <c r="Z5" s="138"/>
    </row>
    <row r="6" ht="34.5" customHeight="1">
      <c r="A6" s="119"/>
      <c r="B6" s="119"/>
      <c r="C6" s="119"/>
      <c r="D6" s="119"/>
      <c r="E6" s="7" t="s">
        <v>286</v>
      </c>
      <c r="F6" s="7"/>
      <c r="G6" s="7">
        <v>0.0</v>
      </c>
      <c r="H6" s="7">
        <v>0.0</v>
      </c>
      <c r="I6" s="7">
        <v>0.0</v>
      </c>
      <c r="J6" s="7">
        <v>60192.0</v>
      </c>
      <c r="K6" s="7">
        <v>60192.0</v>
      </c>
      <c r="L6" s="7">
        <v>60192.0</v>
      </c>
      <c r="M6" s="7">
        <v>60192.0</v>
      </c>
      <c r="N6" s="7">
        <v>60192.0</v>
      </c>
      <c r="O6" s="7">
        <v>60192.0</v>
      </c>
      <c r="P6" s="7">
        <v>60192.0</v>
      </c>
      <c r="Q6" s="7">
        <v>60192.0</v>
      </c>
      <c r="R6" s="7">
        <f t="shared" si="3"/>
        <v>481536</v>
      </c>
      <c r="S6" s="138"/>
      <c r="T6" s="138"/>
      <c r="U6" s="138"/>
      <c r="V6" s="138"/>
      <c r="W6" s="138"/>
      <c r="X6" s="138"/>
      <c r="Y6" s="138"/>
      <c r="Z6" s="138"/>
    </row>
    <row r="7" ht="34.5" customHeight="1">
      <c r="A7" s="119"/>
      <c r="B7" s="119"/>
      <c r="C7" s="119"/>
      <c r="D7" s="119"/>
      <c r="E7" s="142" t="s">
        <v>287</v>
      </c>
      <c r="F7" s="7">
        <f>D2*50%-(F5/2)-(R6/2)</f>
        <v>2521732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f t="shared" si="3"/>
        <v>0</v>
      </c>
      <c r="S7" s="138"/>
      <c r="T7" s="138"/>
      <c r="U7" s="138"/>
      <c r="V7" s="138"/>
      <c r="W7" s="138"/>
      <c r="X7" s="138"/>
      <c r="Y7" s="138"/>
      <c r="Z7" s="138"/>
    </row>
    <row r="8" ht="34.5" customHeight="1">
      <c r="A8" s="119"/>
      <c r="B8" s="119"/>
      <c r="C8" s="119"/>
      <c r="D8" s="119"/>
      <c r="E8" s="7" t="s">
        <v>288</v>
      </c>
      <c r="F8" s="7">
        <f>D2*40%-(F5/2)-(R6/2)</f>
        <v>1871732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f t="shared" si="3"/>
        <v>0</v>
      </c>
      <c r="S8" s="138"/>
      <c r="T8" s="138"/>
      <c r="U8" s="138"/>
      <c r="V8" s="138"/>
      <c r="W8" s="138"/>
      <c r="X8" s="138"/>
      <c r="Y8" s="138"/>
      <c r="Z8" s="138"/>
    </row>
    <row r="9" ht="34.5" customHeight="1">
      <c r="A9" s="119"/>
      <c r="B9" s="119"/>
      <c r="C9" s="119"/>
      <c r="D9" s="119"/>
      <c r="E9" s="7" t="s">
        <v>289</v>
      </c>
      <c r="F9" s="7">
        <f>D2*10%</f>
        <v>650000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>
        <f t="shared" si="3"/>
        <v>0</v>
      </c>
      <c r="S9" s="138"/>
      <c r="T9" s="138"/>
      <c r="U9" s="138"/>
      <c r="V9" s="138"/>
      <c r="W9" s="138"/>
      <c r="X9" s="138"/>
      <c r="Y9" s="138"/>
      <c r="Z9" s="138"/>
    </row>
    <row r="10" ht="34.5" customHeight="1">
      <c r="A10" s="6"/>
      <c r="B10" s="6"/>
      <c r="C10" s="6"/>
      <c r="D10" s="6"/>
      <c r="E10" s="143" t="s">
        <v>290</v>
      </c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7">
        <f>D2-R9-R8-R7-R6-R5-R4-R3-R2</f>
        <v>4068464</v>
      </c>
      <c r="S10" s="138"/>
      <c r="T10" s="138"/>
      <c r="U10" s="138"/>
      <c r="V10" s="138"/>
      <c r="W10" s="138"/>
      <c r="X10" s="138"/>
      <c r="Y10" s="138"/>
      <c r="Z10" s="138"/>
    </row>
    <row r="11" ht="34.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ht="34.5" customHeight="1">
      <c r="A12" s="138"/>
      <c r="B12" s="138"/>
      <c r="C12" s="138"/>
      <c r="D12" s="138"/>
      <c r="E12" s="138"/>
      <c r="F12" s="138"/>
      <c r="G12" s="138"/>
      <c r="H12" s="138"/>
    </row>
    <row r="13" ht="34.5" customHeight="1">
      <c r="A13" s="138"/>
      <c r="B13" s="138"/>
      <c r="C13" s="138"/>
      <c r="D13" s="138"/>
      <c r="E13" s="138"/>
      <c r="F13" s="138"/>
      <c r="G13" s="138"/>
      <c r="H13" s="138"/>
    </row>
    <row r="14" ht="34.5" customHeight="1">
      <c r="A14" s="138"/>
      <c r="B14" s="138"/>
      <c r="C14" s="138"/>
      <c r="D14" s="138"/>
      <c r="E14" s="138"/>
      <c r="F14" s="138"/>
      <c r="G14" s="138"/>
      <c r="H14" s="138"/>
    </row>
    <row r="15" ht="34.5" customHeight="1">
      <c r="A15" s="138"/>
      <c r="B15" s="138"/>
      <c r="C15" s="138"/>
      <c r="D15" s="138"/>
      <c r="E15" s="138"/>
      <c r="F15" s="138"/>
      <c r="G15" s="138"/>
      <c r="H15" s="138"/>
    </row>
    <row r="16" ht="34.5" customHeight="1">
      <c r="A16" s="138"/>
      <c r="B16" s="138"/>
      <c r="C16" s="138"/>
      <c r="D16" s="138"/>
      <c r="E16" s="138"/>
      <c r="F16" s="138"/>
      <c r="G16" s="138"/>
      <c r="H16" s="138"/>
    </row>
    <row r="17" ht="34.5" customHeight="1">
      <c r="A17" s="138"/>
      <c r="B17" s="138"/>
      <c r="C17" s="138"/>
      <c r="D17" s="138"/>
      <c r="E17" s="138"/>
      <c r="F17" s="138"/>
      <c r="G17" s="138"/>
      <c r="H17" s="138"/>
    </row>
    <row r="18" ht="34.5" customHeight="1">
      <c r="A18" s="138"/>
      <c r="B18" s="138"/>
      <c r="C18" s="138"/>
      <c r="D18" s="138"/>
      <c r="E18" s="138"/>
      <c r="F18" s="138"/>
      <c r="G18" s="138"/>
      <c r="H18" s="138"/>
    </row>
    <row r="19" ht="34.5" customHeight="1">
      <c r="A19" s="138"/>
      <c r="B19" s="138"/>
      <c r="C19" s="138"/>
      <c r="D19" s="138"/>
      <c r="E19" s="138"/>
      <c r="F19" s="138"/>
      <c r="G19" s="138"/>
      <c r="H19" s="138"/>
    </row>
    <row r="20" ht="34.5" customHeight="1">
      <c r="A20" s="138"/>
      <c r="B20" s="138"/>
      <c r="C20" s="138"/>
      <c r="D20" s="138"/>
      <c r="E20" s="138"/>
      <c r="F20" s="138"/>
      <c r="G20" s="138"/>
      <c r="H20" s="138"/>
    </row>
    <row r="21" ht="34.5" customHeight="1">
      <c r="A21" s="138"/>
      <c r="B21" s="138"/>
      <c r="C21" s="138"/>
      <c r="D21" s="138"/>
      <c r="E21" s="138"/>
      <c r="F21" s="138"/>
      <c r="G21" s="138"/>
      <c r="H21" s="138"/>
    </row>
    <row r="22" ht="34.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ht="34.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ht="34.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ht="34.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ht="34.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ht="34.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ht="34.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ht="34.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ht="34.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ht="34.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ht="34.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ht="34.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ht="34.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34.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34.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34.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34.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34.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ht="34.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ht="34.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ht="34.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ht="34.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ht="34.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ht="34.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ht="34.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ht="34.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ht="34.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ht="34.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ht="34.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ht="34.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ht="34.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ht="34.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ht="34.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ht="34.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ht="34.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ht="34.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ht="34.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ht="34.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ht="34.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ht="34.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ht="34.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ht="34.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ht="34.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ht="34.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ht="34.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ht="34.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ht="34.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ht="34.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ht="34.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ht="34.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ht="34.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ht="34.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ht="34.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ht="34.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ht="34.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ht="34.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ht="34.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ht="34.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ht="34.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ht="34.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ht="34.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ht="34.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ht="34.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ht="34.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ht="34.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ht="34.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ht="34.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ht="34.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ht="34.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ht="34.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ht="34.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ht="34.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ht="34.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ht="34.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ht="34.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ht="34.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ht="34.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ht="34.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ht="34.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ht="34.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ht="34.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ht="34.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ht="34.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ht="34.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ht="34.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ht="34.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ht="34.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ht="34.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ht="34.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ht="34.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ht="34.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ht="34.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ht="34.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ht="34.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ht="34.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ht="34.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ht="34.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ht="34.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ht="34.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ht="34.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ht="34.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ht="34.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ht="34.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ht="34.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ht="34.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ht="34.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ht="34.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ht="34.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ht="34.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ht="34.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ht="34.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ht="34.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ht="34.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ht="34.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ht="34.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ht="34.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ht="34.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ht="34.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ht="34.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ht="34.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ht="34.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ht="34.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ht="34.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ht="34.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ht="34.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ht="34.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ht="34.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ht="34.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ht="34.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ht="34.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ht="34.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ht="34.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ht="34.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ht="34.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ht="34.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ht="34.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ht="34.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ht="34.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ht="34.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ht="34.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ht="34.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ht="34.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ht="34.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ht="34.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ht="34.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ht="34.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ht="34.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ht="34.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ht="34.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ht="34.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ht="34.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ht="34.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ht="34.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ht="34.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ht="34.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ht="34.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ht="34.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ht="34.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ht="34.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ht="34.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ht="34.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ht="34.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ht="34.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ht="34.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ht="34.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ht="34.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ht="34.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ht="34.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ht="34.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ht="34.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ht="34.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ht="34.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ht="34.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ht="34.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ht="34.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ht="34.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ht="34.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ht="34.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ht="34.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ht="34.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ht="34.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ht="34.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ht="34.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ht="34.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ht="34.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ht="34.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ht="34.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ht="34.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ht="34.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ht="34.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ht="34.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ht="34.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ht="34.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ht="34.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ht="34.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ht="34.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ht="34.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ht="34.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ht="34.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ht="34.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ht="34.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ht="34.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ht="34.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ht="34.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ht="34.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ht="34.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ht="34.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ht="34.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ht="34.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ht="34.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ht="34.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ht="34.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ht="34.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ht="34.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ht="34.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ht="34.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ht="34.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ht="34.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ht="34.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ht="34.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ht="34.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ht="34.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ht="34.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ht="34.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ht="34.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ht="34.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ht="34.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ht="34.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ht="34.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ht="34.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ht="34.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ht="34.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ht="34.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ht="34.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ht="34.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ht="34.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ht="34.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ht="34.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ht="34.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ht="34.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ht="34.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ht="34.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ht="34.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ht="34.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ht="34.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ht="34.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ht="34.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ht="34.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ht="34.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ht="34.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ht="34.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ht="34.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ht="34.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ht="34.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ht="34.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ht="34.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ht="34.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ht="34.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ht="34.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ht="34.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ht="34.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ht="34.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ht="34.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ht="34.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ht="34.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ht="34.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ht="34.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ht="34.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ht="34.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ht="34.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ht="34.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ht="34.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ht="34.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ht="34.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ht="34.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ht="34.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ht="34.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ht="34.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ht="34.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ht="34.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ht="34.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ht="34.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ht="34.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ht="34.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ht="34.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ht="34.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ht="34.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ht="34.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ht="34.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ht="34.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ht="34.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ht="34.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ht="34.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ht="34.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ht="34.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ht="34.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ht="34.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ht="34.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ht="34.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ht="34.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ht="34.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ht="34.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ht="34.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ht="34.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ht="34.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ht="34.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ht="34.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ht="34.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ht="34.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ht="34.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ht="34.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ht="34.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ht="34.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ht="34.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ht="34.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ht="34.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ht="34.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ht="34.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ht="34.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ht="34.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ht="34.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ht="34.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ht="34.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ht="34.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ht="34.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ht="34.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ht="34.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ht="34.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ht="34.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ht="34.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ht="34.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ht="34.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ht="34.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ht="34.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ht="34.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ht="34.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ht="34.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ht="34.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ht="34.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ht="34.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ht="34.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ht="34.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ht="34.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ht="34.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ht="34.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ht="34.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ht="34.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ht="34.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ht="34.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ht="34.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ht="34.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ht="34.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ht="34.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ht="34.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ht="34.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ht="34.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ht="34.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ht="34.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ht="34.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ht="34.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ht="34.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ht="34.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ht="34.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ht="34.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ht="34.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ht="34.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ht="34.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ht="34.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ht="34.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ht="34.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ht="34.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ht="34.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ht="34.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ht="34.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ht="34.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ht="34.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ht="34.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ht="34.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ht="34.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ht="34.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ht="34.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ht="34.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ht="34.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ht="34.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ht="34.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ht="34.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ht="34.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ht="34.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ht="34.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ht="34.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ht="34.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ht="34.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ht="34.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ht="34.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ht="34.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ht="34.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ht="34.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ht="34.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ht="34.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ht="34.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ht="34.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ht="34.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ht="34.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ht="34.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ht="34.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ht="34.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ht="34.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ht="34.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ht="34.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ht="34.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ht="34.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ht="34.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ht="34.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ht="34.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ht="34.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ht="34.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ht="34.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ht="34.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ht="34.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ht="34.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ht="34.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ht="34.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ht="34.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ht="34.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ht="34.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ht="34.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ht="34.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ht="34.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ht="34.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ht="34.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ht="34.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ht="34.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ht="34.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ht="34.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ht="34.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ht="34.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ht="34.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ht="34.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ht="34.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ht="34.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ht="34.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ht="34.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ht="34.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ht="34.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ht="34.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ht="34.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ht="34.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ht="34.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ht="34.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ht="34.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ht="34.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ht="34.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ht="34.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ht="34.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ht="34.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ht="34.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ht="34.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ht="34.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ht="34.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ht="34.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ht="34.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ht="34.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ht="34.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ht="34.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ht="34.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ht="34.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ht="34.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ht="34.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ht="34.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ht="34.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ht="34.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ht="34.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ht="34.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ht="34.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ht="34.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ht="34.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ht="34.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ht="34.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ht="34.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ht="34.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ht="34.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ht="34.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ht="34.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ht="34.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ht="34.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ht="34.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ht="34.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ht="34.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ht="34.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ht="34.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ht="34.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ht="34.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ht="34.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ht="34.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ht="34.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ht="34.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ht="34.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ht="34.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ht="34.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ht="34.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ht="34.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ht="34.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ht="34.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ht="34.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ht="34.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ht="34.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ht="34.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ht="34.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ht="34.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ht="34.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ht="34.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ht="34.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ht="34.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ht="34.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ht="34.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ht="34.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ht="34.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ht="34.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ht="34.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ht="34.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ht="34.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ht="34.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ht="34.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ht="34.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ht="34.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ht="34.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ht="34.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ht="34.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ht="34.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ht="34.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ht="34.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ht="34.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ht="34.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ht="34.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ht="34.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ht="34.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ht="34.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ht="34.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ht="34.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ht="34.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ht="34.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ht="34.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ht="34.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ht="34.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ht="34.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ht="34.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ht="34.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ht="34.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ht="34.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ht="34.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ht="34.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ht="34.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ht="34.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ht="34.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ht="34.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ht="34.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ht="34.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ht="34.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ht="34.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ht="34.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ht="34.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ht="34.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ht="34.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ht="34.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ht="34.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ht="34.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ht="34.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ht="34.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ht="34.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ht="34.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ht="34.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ht="34.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ht="34.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ht="34.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ht="34.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ht="34.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ht="34.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ht="34.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ht="34.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ht="34.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ht="34.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ht="34.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ht="34.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ht="34.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ht="34.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ht="34.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ht="34.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ht="34.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ht="34.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ht="34.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ht="34.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ht="34.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ht="34.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ht="34.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ht="34.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ht="34.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ht="34.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ht="34.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ht="34.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ht="34.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ht="34.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ht="34.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ht="34.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ht="34.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ht="34.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ht="34.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ht="34.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ht="34.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ht="34.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ht="34.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ht="34.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ht="34.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ht="34.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ht="34.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ht="34.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ht="34.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ht="34.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ht="34.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ht="34.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ht="34.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ht="34.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ht="34.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ht="34.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ht="34.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ht="34.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ht="34.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ht="34.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ht="34.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ht="34.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ht="34.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ht="34.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ht="34.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ht="34.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ht="34.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ht="34.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ht="34.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ht="34.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ht="34.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ht="34.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ht="34.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ht="34.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ht="34.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ht="34.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ht="34.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ht="34.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ht="34.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ht="34.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ht="34.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ht="34.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ht="34.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ht="34.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ht="34.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ht="34.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ht="34.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ht="34.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ht="34.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ht="34.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ht="34.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ht="34.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ht="34.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ht="34.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ht="34.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ht="34.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ht="34.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ht="34.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ht="34.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ht="34.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ht="34.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ht="34.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ht="34.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ht="34.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ht="34.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ht="34.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ht="34.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ht="34.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ht="34.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ht="34.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ht="34.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ht="34.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ht="34.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ht="34.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ht="34.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ht="34.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ht="34.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ht="34.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ht="34.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ht="34.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ht="34.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ht="34.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ht="34.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ht="34.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ht="34.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ht="34.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ht="34.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ht="34.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ht="34.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ht="34.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ht="34.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ht="34.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ht="34.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ht="34.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ht="34.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ht="34.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ht="34.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ht="34.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ht="34.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ht="34.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ht="34.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ht="34.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ht="34.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ht="34.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ht="34.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ht="34.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ht="34.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ht="34.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ht="34.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ht="34.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ht="34.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ht="34.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ht="34.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ht="34.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ht="34.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ht="34.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ht="34.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ht="34.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ht="34.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ht="34.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ht="34.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ht="34.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ht="34.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ht="34.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ht="34.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ht="34.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ht="34.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ht="34.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ht="34.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ht="34.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ht="34.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ht="34.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ht="34.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ht="34.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ht="34.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ht="34.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ht="34.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ht="34.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ht="34.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ht="34.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ht="34.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ht="34.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ht="34.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ht="34.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ht="34.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ht="34.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ht="34.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ht="34.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ht="34.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ht="34.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ht="34.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ht="34.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ht="34.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ht="34.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ht="34.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ht="34.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ht="34.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ht="34.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ht="34.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ht="34.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ht="34.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ht="34.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ht="34.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ht="34.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ht="34.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ht="34.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ht="34.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ht="34.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ht="34.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ht="34.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ht="34.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ht="34.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ht="34.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ht="34.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ht="34.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ht="34.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ht="34.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ht="34.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ht="34.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ht="34.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ht="34.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ht="34.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ht="34.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ht="34.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ht="34.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ht="34.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ht="34.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ht="34.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ht="34.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ht="34.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ht="34.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ht="34.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ht="34.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ht="34.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ht="34.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ht="34.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ht="34.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ht="34.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ht="34.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ht="34.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ht="34.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ht="34.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ht="34.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ht="34.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ht="34.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ht="34.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ht="34.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ht="34.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ht="34.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ht="34.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ht="34.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ht="34.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ht="34.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ht="34.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ht="34.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ht="34.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ht="34.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ht="34.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ht="34.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ht="34.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ht="34.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ht="34.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ht="34.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ht="34.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ht="34.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ht="34.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ht="34.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ht="34.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ht="34.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ht="34.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ht="34.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ht="34.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ht="34.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ht="34.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ht="34.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ht="34.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ht="34.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ht="34.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ht="34.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ht="34.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ht="34.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ht="34.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ht="34.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ht="34.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ht="34.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ht="34.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ht="34.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ht="34.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ht="34.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ht="34.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ht="34.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ht="34.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ht="34.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ht="34.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ht="34.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ht="34.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ht="34.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ht="34.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ht="34.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ht="34.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ht="34.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ht="34.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ht="34.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ht="34.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ht="34.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ht="34.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ht="34.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ht="34.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ht="34.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ht="34.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ht="34.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ht="34.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ht="34.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ht="34.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ht="34.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ht="34.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ht="34.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ht="34.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ht="34.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ht="34.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ht="34.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ht="34.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ht="34.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ht="34.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ht="34.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ht="34.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ht="34.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ht="34.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ht="34.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ht="34.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ht="34.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ht="34.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ht="34.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ht="34.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ht="34.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ht="34.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ht="34.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ht="34.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ht="34.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ht="34.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ht="34.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ht="34.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ht="34.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ht="34.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ht="34.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ht="34.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ht="34.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ht="34.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ht="34.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ht="34.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ht="34.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ht="34.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ht="34.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ht="34.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ht="34.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ht="34.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ht="34.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ht="34.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ht="34.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ht="34.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ht="34.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ht="34.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ht="34.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ht="34.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ht="34.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ht="34.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ht="34.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ht="34.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ht="34.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ht="34.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ht="34.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ht="34.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ht="34.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ht="34.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ht="34.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ht="34.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ht="34.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ht="34.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ht="34.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ht="34.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ht="34.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ht="34.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ht="34.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ht="34.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ht="34.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ht="34.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ht="34.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ht="34.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ht="34.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ht="34.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ht="34.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ht="34.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ht="34.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ht="34.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ht="34.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ht="34.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ht="34.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ht="34.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ht="34.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ht="34.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ht="34.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ht="34.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ht="34.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ht="34.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ht="34.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ht="34.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ht="34.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ht="34.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ht="34.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ht="34.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ht="34.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ht="34.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4">
    <mergeCell ref="A2:A10"/>
    <mergeCell ref="B2:B10"/>
    <mergeCell ref="C2:C10"/>
    <mergeCell ref="D2:D10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43"/>
    <col customWidth="1" min="3" max="3" width="11.29"/>
    <col customWidth="1" min="26" max="26" width="27.71"/>
  </cols>
  <sheetData>
    <row r="1">
      <c r="A1" s="144"/>
      <c r="B1" s="145"/>
      <c r="C1" s="145"/>
      <c r="D1" s="145"/>
      <c r="E1" s="145"/>
      <c r="F1" s="145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5"/>
    </row>
    <row r="2">
      <c r="A2" s="136" t="s">
        <v>0</v>
      </c>
      <c r="B2" s="136" t="s">
        <v>279</v>
      </c>
      <c r="C2" s="136" t="s">
        <v>280</v>
      </c>
      <c r="D2" s="136" t="s">
        <v>281</v>
      </c>
      <c r="E2" s="136" t="s">
        <v>282</v>
      </c>
      <c r="F2" s="136" t="s">
        <v>283</v>
      </c>
      <c r="G2" s="147"/>
      <c r="H2" s="147">
        <v>45650.0</v>
      </c>
      <c r="I2" s="147">
        <v>45682.0</v>
      </c>
      <c r="J2" s="147">
        <v>45689.0</v>
      </c>
      <c r="K2" s="147">
        <v>45717.0</v>
      </c>
      <c r="L2" s="147">
        <v>45762.0</v>
      </c>
      <c r="M2" s="147">
        <v>45802.0</v>
      </c>
      <c r="N2" s="147">
        <v>45833.0</v>
      </c>
      <c r="O2" s="147">
        <v>45863.0</v>
      </c>
      <c r="P2" s="147">
        <v>45894.0</v>
      </c>
      <c r="Q2" s="147">
        <v>45925.0</v>
      </c>
      <c r="R2" s="147">
        <v>45955.0</v>
      </c>
      <c r="S2" s="147">
        <v>45986.0</v>
      </c>
      <c r="T2" s="147">
        <v>46016.0</v>
      </c>
      <c r="U2" s="147">
        <v>46047.0</v>
      </c>
      <c r="V2" s="147">
        <v>46078.0</v>
      </c>
      <c r="W2" s="147">
        <v>46106.0</v>
      </c>
      <c r="X2" s="137">
        <v>46113.0</v>
      </c>
      <c r="Y2" s="136" t="s">
        <v>5</v>
      </c>
      <c r="Z2" s="148" t="s">
        <v>291</v>
      </c>
    </row>
    <row r="3">
      <c r="A3" s="139">
        <v>1.0</v>
      </c>
      <c r="B3" s="1" t="s">
        <v>16</v>
      </c>
      <c r="C3" s="139" t="s">
        <v>249</v>
      </c>
      <c r="D3" s="1">
        <v>1500000.0</v>
      </c>
      <c r="E3" s="9" t="s">
        <v>17</v>
      </c>
      <c r="F3" s="8">
        <v>75000.0</v>
      </c>
      <c r="G3" s="149"/>
      <c r="H3" s="149"/>
      <c r="I3" s="149"/>
      <c r="J3" s="8">
        <v>0.0</v>
      </c>
      <c r="K3" s="8">
        <v>0.0</v>
      </c>
      <c r="L3" s="8">
        <v>128157.0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7"/>
      <c r="X3" s="7"/>
      <c r="Y3" s="150">
        <v>128157.0</v>
      </c>
      <c r="Z3" s="151" t="s">
        <v>292</v>
      </c>
    </row>
    <row r="4">
      <c r="A4" s="119"/>
      <c r="B4" s="119"/>
      <c r="C4" s="119"/>
      <c r="D4" s="119"/>
      <c r="E4" s="9" t="s">
        <v>18</v>
      </c>
      <c r="F4" s="8">
        <v>75000.0</v>
      </c>
      <c r="G4" s="149"/>
      <c r="H4" s="149"/>
      <c r="I4" s="149"/>
      <c r="J4" s="8">
        <v>0.0</v>
      </c>
      <c r="K4" s="8">
        <v>0.0</v>
      </c>
      <c r="L4" s="8">
        <v>0.0</v>
      </c>
      <c r="M4" s="8">
        <v>0.0</v>
      </c>
      <c r="N4" s="8">
        <v>12000.0</v>
      </c>
      <c r="O4" s="8">
        <v>0.0</v>
      </c>
      <c r="P4" s="8">
        <v>15600.0</v>
      </c>
      <c r="Q4" s="152">
        <v>0.0</v>
      </c>
      <c r="R4" s="152" t="s">
        <v>293</v>
      </c>
      <c r="S4" s="152" t="s">
        <v>293</v>
      </c>
      <c r="T4" s="152" t="s">
        <v>293</v>
      </c>
      <c r="U4" s="152" t="s">
        <v>293</v>
      </c>
      <c r="V4" s="152" t="s">
        <v>293</v>
      </c>
      <c r="W4" s="7"/>
      <c r="X4" s="7"/>
      <c r="Y4" s="150">
        <v>27600.0</v>
      </c>
      <c r="Z4" s="153" t="s">
        <v>294</v>
      </c>
    </row>
    <row r="5">
      <c r="A5" s="119"/>
      <c r="B5" s="119"/>
      <c r="C5" s="119"/>
      <c r="D5" s="119"/>
      <c r="E5" s="9" t="s">
        <v>19</v>
      </c>
      <c r="F5" s="8">
        <v>75000.0</v>
      </c>
      <c r="G5" s="149"/>
      <c r="H5" s="149"/>
      <c r="I5" s="149"/>
      <c r="J5" s="8">
        <v>0.0</v>
      </c>
      <c r="K5" s="8">
        <v>0.0</v>
      </c>
      <c r="L5" s="8">
        <v>0.0</v>
      </c>
      <c r="M5" s="8">
        <v>0.0</v>
      </c>
      <c r="N5" s="8">
        <v>30000.0</v>
      </c>
      <c r="O5" s="8">
        <v>0.0</v>
      </c>
      <c r="P5" s="8">
        <v>0.0</v>
      </c>
      <c r="Q5" s="8">
        <v>0.0</v>
      </c>
      <c r="R5" s="8">
        <v>7848.6</v>
      </c>
      <c r="S5" s="8">
        <v>7848.6</v>
      </c>
      <c r="T5" s="8">
        <v>7848.6</v>
      </c>
      <c r="U5" s="8">
        <v>7848.6</v>
      </c>
      <c r="V5" s="8">
        <v>7848.6</v>
      </c>
      <c r="W5" s="7"/>
      <c r="X5" s="7"/>
      <c r="Y5" s="8">
        <v>69243.0</v>
      </c>
      <c r="Z5" s="154"/>
    </row>
    <row r="6">
      <c r="A6" s="119"/>
      <c r="B6" s="119"/>
      <c r="C6" s="119"/>
      <c r="D6" s="119"/>
      <c r="E6" s="140" t="s">
        <v>285</v>
      </c>
      <c r="F6" s="155">
        <v>225000.0</v>
      </c>
      <c r="G6" s="156"/>
      <c r="H6" s="156"/>
      <c r="I6" s="156"/>
      <c r="J6" s="155">
        <v>0.0</v>
      </c>
      <c r="K6" s="155">
        <v>0.0</v>
      </c>
      <c r="L6" s="155">
        <v>128157.0</v>
      </c>
      <c r="M6" s="155">
        <v>0.0</v>
      </c>
      <c r="N6" s="155">
        <v>42000.0</v>
      </c>
      <c r="O6" s="155">
        <v>0.0</v>
      </c>
      <c r="P6" s="155">
        <v>15600.0</v>
      </c>
      <c r="Q6" s="155">
        <v>0.0</v>
      </c>
      <c r="R6" s="155">
        <v>7848.6</v>
      </c>
      <c r="S6" s="155">
        <v>7848.6</v>
      </c>
      <c r="T6" s="155">
        <v>7848.6</v>
      </c>
      <c r="U6" s="155">
        <v>7848.6</v>
      </c>
      <c r="V6" s="155">
        <v>7848.6</v>
      </c>
      <c r="W6" s="141"/>
      <c r="X6" s="7"/>
      <c r="Y6" s="8">
        <v>225000.0</v>
      </c>
      <c r="Z6" s="157"/>
    </row>
    <row r="7">
      <c r="A7" s="119"/>
      <c r="B7" s="119"/>
      <c r="C7" s="119"/>
      <c r="D7" s="119"/>
      <c r="E7" s="158" t="s">
        <v>295</v>
      </c>
      <c r="F7" s="8">
        <v>1275000.0</v>
      </c>
      <c r="G7" s="149"/>
      <c r="H7" s="149"/>
      <c r="I7" s="14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57"/>
    </row>
    <row r="8">
      <c r="A8" s="119"/>
      <c r="B8" s="119"/>
      <c r="C8" s="119"/>
      <c r="D8" s="119"/>
      <c r="E8" s="7" t="s">
        <v>286</v>
      </c>
      <c r="F8" s="8">
        <v>522072.0</v>
      </c>
      <c r="G8" s="159"/>
      <c r="H8" s="159"/>
      <c r="I8" s="159"/>
      <c r="J8" s="8">
        <v>0.0</v>
      </c>
      <c r="K8" s="8">
        <v>0.0</v>
      </c>
      <c r="L8" s="8">
        <v>30096.0</v>
      </c>
      <c r="M8" s="8">
        <v>34890.0</v>
      </c>
      <c r="N8" s="8">
        <v>42473.0</v>
      </c>
      <c r="O8" s="8">
        <v>30156.0</v>
      </c>
      <c r="P8" s="8">
        <v>45930.0</v>
      </c>
      <c r="Q8" s="8">
        <v>56421.0</v>
      </c>
      <c r="R8" s="8">
        <v>56421.0</v>
      </c>
      <c r="S8" s="8">
        <v>56421.0</v>
      </c>
      <c r="T8" s="8">
        <v>56421.0</v>
      </c>
      <c r="U8" s="8">
        <v>56421.0</v>
      </c>
      <c r="V8" s="8">
        <v>56422.0</v>
      </c>
      <c r="W8" s="7"/>
      <c r="X8" s="7"/>
      <c r="Y8" s="8">
        <v>522072.0</v>
      </c>
      <c r="Z8" s="157"/>
    </row>
    <row r="9">
      <c r="A9" s="119"/>
      <c r="B9" s="119"/>
      <c r="C9" s="119"/>
      <c r="D9" s="119"/>
      <c r="E9" s="142" t="s">
        <v>287</v>
      </c>
      <c r="F9" s="7">
        <f>512000-25000-25000-261036</f>
        <v>200964</v>
      </c>
      <c r="G9" s="149"/>
      <c r="H9" s="149"/>
      <c r="I9" s="149"/>
      <c r="J9" s="8">
        <v>0.0</v>
      </c>
      <c r="K9" s="8">
        <v>0.0</v>
      </c>
      <c r="L9" s="8">
        <v>2581.0</v>
      </c>
      <c r="M9" s="8">
        <v>1634.0</v>
      </c>
      <c r="N9" s="8">
        <f>6433+270</f>
        <v>6703</v>
      </c>
      <c r="O9" s="8">
        <v>52829.5</v>
      </c>
      <c r="P9" s="8">
        <v>120000.0</v>
      </c>
      <c r="Q9" s="8">
        <v>0.0</v>
      </c>
      <c r="R9" s="8">
        <v>17216.5</v>
      </c>
      <c r="S9" s="8"/>
      <c r="T9" s="8"/>
      <c r="U9" s="8"/>
      <c r="V9" s="8"/>
      <c r="W9" s="7"/>
      <c r="X9" s="7"/>
      <c r="Y9" s="8">
        <v>200964.0</v>
      </c>
      <c r="Z9" s="157"/>
    </row>
    <row r="10">
      <c r="A10" s="119"/>
      <c r="B10" s="119"/>
      <c r="C10" s="119"/>
      <c r="D10" s="119"/>
      <c r="E10" s="7" t="s">
        <v>288</v>
      </c>
      <c r="F10" s="7">
        <f>726500-25000-25000-261036</f>
        <v>415464</v>
      </c>
      <c r="G10" s="149"/>
      <c r="H10" s="149"/>
      <c r="I10" s="149"/>
      <c r="J10" s="7"/>
      <c r="K10" s="7"/>
      <c r="L10" s="7"/>
      <c r="M10" s="7"/>
      <c r="N10" s="8"/>
      <c r="O10" s="8">
        <v>1213.0</v>
      </c>
      <c r="P10" s="8">
        <v>25888.8</v>
      </c>
      <c r="Q10" s="8">
        <v>294.0</v>
      </c>
      <c r="R10" s="8">
        <v>194034.1</v>
      </c>
      <c r="S10" s="8">
        <v>194034.1</v>
      </c>
      <c r="T10" s="8"/>
      <c r="U10" s="7"/>
      <c r="V10" s="7"/>
      <c r="W10" s="7"/>
      <c r="X10" s="7"/>
      <c r="Y10" s="8">
        <v>415464.0</v>
      </c>
      <c r="Z10" s="157"/>
    </row>
    <row r="11">
      <c r="A11" s="119"/>
      <c r="B11" s="119"/>
      <c r="C11" s="119"/>
      <c r="D11" s="119"/>
      <c r="E11" s="7" t="s">
        <v>289</v>
      </c>
      <c r="F11" s="7">
        <f>190000+71500-25000-25000-75000</f>
        <v>136500</v>
      </c>
      <c r="G11" s="149"/>
      <c r="H11" s="149"/>
      <c r="I11" s="149"/>
      <c r="J11" s="7"/>
      <c r="K11" s="7"/>
      <c r="L11" s="7"/>
      <c r="M11" s="7"/>
      <c r="N11" s="7"/>
      <c r="O11" s="7"/>
      <c r="P11" s="8">
        <v>15050.0</v>
      </c>
      <c r="Q11" s="7"/>
      <c r="R11" s="7"/>
      <c r="S11" s="7"/>
      <c r="T11" s="8">
        <v>40483.0</v>
      </c>
      <c r="U11" s="8">
        <v>40483.0</v>
      </c>
      <c r="V11" s="8">
        <v>40484.0</v>
      </c>
      <c r="W11" s="7"/>
      <c r="X11" s="7"/>
      <c r="Y11" s="8">
        <v>136500.0</v>
      </c>
      <c r="Z11" s="157"/>
    </row>
    <row r="12">
      <c r="A12" s="6"/>
      <c r="B12" s="6"/>
      <c r="C12" s="6"/>
      <c r="D12" s="6"/>
      <c r="E12" s="143" t="s">
        <v>290</v>
      </c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7"/>
      <c r="Y12" s="7"/>
      <c r="Z12" s="160"/>
    </row>
    <row r="13">
      <c r="Z13" s="160"/>
    </row>
    <row r="14">
      <c r="Z14" s="160"/>
    </row>
    <row r="15">
      <c r="A15" s="136" t="s">
        <v>0</v>
      </c>
      <c r="B15" s="136" t="s">
        <v>279</v>
      </c>
      <c r="C15" s="136" t="s">
        <v>280</v>
      </c>
      <c r="D15" s="136" t="s">
        <v>281</v>
      </c>
      <c r="E15" s="136" t="s">
        <v>282</v>
      </c>
      <c r="F15" s="136" t="s">
        <v>283</v>
      </c>
      <c r="G15" s="147"/>
      <c r="H15" s="147">
        <v>45650.0</v>
      </c>
      <c r="I15" s="147">
        <v>45682.0</v>
      </c>
      <c r="J15" s="147">
        <v>45689.0</v>
      </c>
      <c r="K15" s="147">
        <v>45717.0</v>
      </c>
      <c r="L15" s="147">
        <v>45762.0</v>
      </c>
      <c r="M15" s="147">
        <v>45802.0</v>
      </c>
      <c r="N15" s="147">
        <v>45833.0</v>
      </c>
      <c r="O15" s="147">
        <v>45863.0</v>
      </c>
      <c r="P15" s="147">
        <v>45894.0</v>
      </c>
      <c r="Q15" s="147">
        <v>45925.0</v>
      </c>
      <c r="R15" s="147">
        <v>45955.0</v>
      </c>
      <c r="S15" s="147">
        <v>45986.0</v>
      </c>
      <c r="T15" s="147">
        <v>46016.0</v>
      </c>
      <c r="U15" s="147">
        <v>46047.0</v>
      </c>
      <c r="V15" s="147">
        <v>46078.0</v>
      </c>
      <c r="W15" s="147">
        <v>46106.0</v>
      </c>
      <c r="X15" s="137">
        <v>46113.0</v>
      </c>
      <c r="Y15" s="136" t="s">
        <v>5</v>
      </c>
      <c r="Z15" s="160"/>
    </row>
    <row r="16">
      <c r="A16" s="1">
        <v>2.0</v>
      </c>
      <c r="B16" s="1" t="s">
        <v>6</v>
      </c>
      <c r="C16" s="139" t="s">
        <v>249</v>
      </c>
      <c r="D16" s="1">
        <v>1200000.0</v>
      </c>
      <c r="E16" s="9" t="s">
        <v>17</v>
      </c>
      <c r="F16" s="8">
        <v>60000.0</v>
      </c>
      <c r="G16" s="149"/>
      <c r="H16" s="149"/>
      <c r="I16" s="149"/>
      <c r="J16" s="8">
        <v>0.0</v>
      </c>
      <c r="K16" s="8">
        <v>7627.0</v>
      </c>
      <c r="L16" s="8">
        <v>7311.0</v>
      </c>
      <c r="M16" s="8">
        <v>0.0</v>
      </c>
      <c r="N16" s="152">
        <v>5006.0</v>
      </c>
      <c r="O16" s="152">
        <v>5007.0</v>
      </c>
      <c r="P16" s="152">
        <v>5007.0</v>
      </c>
      <c r="Q16" s="152">
        <v>5007.0</v>
      </c>
      <c r="R16" s="152">
        <v>5007.0</v>
      </c>
      <c r="S16" s="152">
        <v>5007.0</v>
      </c>
      <c r="T16" s="152">
        <v>5007.0</v>
      </c>
      <c r="U16" s="152">
        <v>5007.0</v>
      </c>
      <c r="V16" s="152">
        <v>5007.0</v>
      </c>
      <c r="W16" s="7"/>
      <c r="X16" s="7"/>
      <c r="Y16" s="8">
        <v>60000.0</v>
      </c>
      <c r="Z16" s="160"/>
    </row>
    <row r="17">
      <c r="A17" s="119"/>
      <c r="B17" s="119"/>
      <c r="C17" s="119"/>
      <c r="D17" s="119"/>
      <c r="E17" s="9" t="s">
        <v>18</v>
      </c>
      <c r="F17" s="8">
        <v>60000.0</v>
      </c>
      <c r="G17" s="149"/>
      <c r="H17" s="149"/>
      <c r="I17" s="149"/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11200.25</v>
      </c>
      <c r="P17" s="8">
        <v>40614.9</v>
      </c>
      <c r="Q17" s="8">
        <v>1364.14</v>
      </c>
      <c r="R17" s="8">
        <v>1364.14</v>
      </c>
      <c r="S17" s="8">
        <v>1364.14</v>
      </c>
      <c r="T17" s="8">
        <v>1364.14</v>
      </c>
      <c r="U17" s="8">
        <v>1364.14</v>
      </c>
      <c r="V17" s="8">
        <v>1364.15</v>
      </c>
      <c r="W17" s="7"/>
      <c r="X17" s="7"/>
      <c r="Y17" s="8">
        <v>60000.0</v>
      </c>
      <c r="Z17" s="160"/>
    </row>
    <row r="18">
      <c r="A18" s="119"/>
      <c r="B18" s="119"/>
      <c r="C18" s="119"/>
      <c r="D18" s="119"/>
      <c r="E18" s="161" t="s">
        <v>296</v>
      </c>
      <c r="F18" s="8">
        <v>60000.0</v>
      </c>
      <c r="G18" s="149"/>
      <c r="H18" s="149"/>
      <c r="I18" s="149"/>
      <c r="J18" s="8">
        <v>0.0</v>
      </c>
      <c r="K18" s="8">
        <v>0.0</v>
      </c>
      <c r="L18" s="8">
        <v>0.0</v>
      </c>
      <c r="M18" s="8">
        <v>0.0</v>
      </c>
      <c r="N18" s="8">
        <v>24000.0</v>
      </c>
      <c r="O18" s="8">
        <v>0.0</v>
      </c>
      <c r="P18" s="8">
        <v>0.0</v>
      </c>
      <c r="Q18" s="8">
        <v>0.0</v>
      </c>
      <c r="R18" s="8">
        <v>7200.0</v>
      </c>
      <c r="S18" s="8">
        <v>7200.0</v>
      </c>
      <c r="T18" s="8">
        <v>7200.0</v>
      </c>
      <c r="U18" s="8">
        <v>7200.0</v>
      </c>
      <c r="V18" s="8">
        <v>7200.0</v>
      </c>
      <c r="W18" s="7"/>
      <c r="X18" s="7"/>
      <c r="Y18" s="8">
        <v>60000.0</v>
      </c>
      <c r="Z18" s="160"/>
    </row>
    <row r="19">
      <c r="A19" s="119"/>
      <c r="B19" s="119"/>
      <c r="C19" s="119"/>
      <c r="D19" s="119"/>
      <c r="E19" s="140" t="s">
        <v>285</v>
      </c>
      <c r="F19" s="155">
        <v>180000.0</v>
      </c>
      <c r="G19" s="156"/>
      <c r="H19" s="156"/>
      <c r="I19" s="156"/>
      <c r="J19" s="155">
        <v>0.0</v>
      </c>
      <c r="K19" s="155">
        <v>7627.0</v>
      </c>
      <c r="L19" s="155">
        <v>7311.0</v>
      </c>
      <c r="M19" s="155">
        <v>0.0</v>
      </c>
      <c r="N19" s="155">
        <v>29006.0</v>
      </c>
      <c r="O19" s="155">
        <v>16207.25</v>
      </c>
      <c r="P19" s="155">
        <v>45621.9</v>
      </c>
      <c r="Q19" s="155">
        <v>6371.14</v>
      </c>
      <c r="R19" s="155">
        <v>13571.14</v>
      </c>
      <c r="S19" s="155">
        <v>13571.14</v>
      </c>
      <c r="T19" s="155">
        <v>13571.14</v>
      </c>
      <c r="U19" s="155">
        <v>13571.14</v>
      </c>
      <c r="V19" s="155">
        <v>13571.15</v>
      </c>
      <c r="W19" s="141"/>
      <c r="X19" s="7"/>
      <c r="Y19" s="8">
        <v>180000.0</v>
      </c>
      <c r="Z19" s="160"/>
    </row>
    <row r="20">
      <c r="A20" s="119"/>
      <c r="B20" s="119"/>
      <c r="C20" s="119"/>
      <c r="D20" s="119"/>
      <c r="E20" s="158" t="s">
        <v>295</v>
      </c>
      <c r="F20" s="8">
        <v>1020000.0</v>
      </c>
      <c r="G20" s="149"/>
      <c r="H20" s="149"/>
      <c r="I20" s="14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60"/>
    </row>
    <row r="21">
      <c r="A21" s="119"/>
      <c r="B21" s="119"/>
      <c r="C21" s="119"/>
      <c r="D21" s="119"/>
      <c r="E21" s="7" t="s">
        <v>286</v>
      </c>
      <c r="F21" s="8">
        <v>241248.0</v>
      </c>
      <c r="G21" s="149"/>
      <c r="H21" s="149"/>
      <c r="I21" s="149"/>
      <c r="J21" s="8">
        <v>0.0</v>
      </c>
      <c r="K21" s="8">
        <v>0.0</v>
      </c>
      <c r="L21" s="8">
        <v>0.0</v>
      </c>
      <c r="M21" s="8">
        <v>5886.0</v>
      </c>
      <c r="N21" s="8">
        <v>30156.0</v>
      </c>
      <c r="O21" s="8">
        <v>30156.0</v>
      </c>
      <c r="P21" s="8">
        <v>30156.0</v>
      </c>
      <c r="Q21" s="152">
        <v>24149.0</v>
      </c>
      <c r="R21" s="152">
        <v>24149.0</v>
      </c>
      <c r="S21" s="152">
        <v>24149.0</v>
      </c>
      <c r="T21" s="152">
        <v>24149.0</v>
      </c>
      <c r="U21" s="152">
        <v>24149.0</v>
      </c>
      <c r="V21" s="152">
        <v>24149.0</v>
      </c>
      <c r="W21" s="7"/>
      <c r="X21" s="7"/>
      <c r="Y21" s="8">
        <v>241248.0</v>
      </c>
      <c r="Z21" s="160"/>
    </row>
    <row r="22">
      <c r="A22" s="119"/>
      <c r="B22" s="119"/>
      <c r="C22" s="119"/>
      <c r="D22" s="119"/>
      <c r="E22" s="142" t="s">
        <v>287</v>
      </c>
      <c r="F22" s="7">
        <f>782000-F21/2-F16/3-F17/3</f>
        <v>621376</v>
      </c>
      <c r="G22" s="149"/>
      <c r="H22" s="149"/>
      <c r="I22" s="149"/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100960.5</v>
      </c>
      <c r="P22" s="8">
        <v>160000.0</v>
      </c>
      <c r="Q22" s="8" t="s">
        <v>297</v>
      </c>
      <c r="R22" s="8">
        <v>285215.2</v>
      </c>
      <c r="S22" s="7"/>
      <c r="T22" s="7"/>
      <c r="U22" s="7"/>
      <c r="V22" s="7"/>
      <c r="W22" s="7"/>
      <c r="X22" s="7"/>
      <c r="Y22" s="8">
        <v>621376.0</v>
      </c>
      <c r="Z22" s="160"/>
    </row>
    <row r="23">
      <c r="A23" s="119"/>
      <c r="B23" s="119"/>
      <c r="C23" s="119"/>
      <c r="D23" s="119"/>
      <c r="E23" s="7" t="s">
        <v>288</v>
      </c>
      <c r="F23" s="7">
        <f>246000-F21/2-F16/3-F17/3</f>
        <v>85376</v>
      </c>
      <c r="G23" s="149"/>
      <c r="H23" s="149"/>
      <c r="I23" s="149"/>
      <c r="J23" s="7"/>
      <c r="K23" s="7"/>
      <c r="L23" s="7"/>
      <c r="M23" s="7"/>
      <c r="N23" s="8"/>
      <c r="O23" s="8"/>
      <c r="P23" s="8">
        <v>20052.4</v>
      </c>
      <c r="Q23" s="8">
        <v>10009.0</v>
      </c>
      <c r="R23" s="8">
        <v>27657.3</v>
      </c>
      <c r="S23" s="8">
        <v>27657.3</v>
      </c>
      <c r="T23" s="7"/>
      <c r="U23" s="7"/>
      <c r="V23" s="7"/>
      <c r="W23" s="7"/>
      <c r="X23" s="7"/>
      <c r="Y23" s="8">
        <v>85376.0</v>
      </c>
      <c r="Z23" s="160"/>
    </row>
    <row r="24">
      <c r="A24" s="119"/>
      <c r="B24" s="119"/>
      <c r="C24" s="119"/>
      <c r="D24" s="119"/>
      <c r="E24" s="7" t="s">
        <v>289</v>
      </c>
      <c r="F24" s="7">
        <f>172000-F16/3-F17/3-F18</f>
        <v>72000</v>
      </c>
      <c r="G24" s="149"/>
      <c r="H24" s="149"/>
      <c r="I24" s="149"/>
      <c r="J24" s="7"/>
      <c r="K24" s="7"/>
      <c r="L24" s="7"/>
      <c r="M24" s="7"/>
      <c r="N24" s="7"/>
      <c r="O24" s="7"/>
      <c r="P24" s="8">
        <v>15050.0</v>
      </c>
      <c r="Q24" s="7"/>
      <c r="R24" s="7"/>
      <c r="S24" s="7"/>
      <c r="T24" s="8">
        <v>18983.0</v>
      </c>
      <c r="U24" s="8">
        <v>18983.0</v>
      </c>
      <c r="V24" s="8">
        <v>18984.0</v>
      </c>
      <c r="W24" s="7"/>
      <c r="X24" s="7"/>
      <c r="Y24" s="8">
        <v>72000.0</v>
      </c>
      <c r="Z24" s="160"/>
    </row>
    <row r="25">
      <c r="A25" s="6"/>
      <c r="B25" s="6"/>
      <c r="C25" s="6"/>
      <c r="D25" s="6"/>
      <c r="E25" s="143" t="s">
        <v>290</v>
      </c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7"/>
      <c r="Y25" s="7"/>
      <c r="Z25" s="160"/>
    </row>
    <row r="26">
      <c r="Z26" s="160"/>
    </row>
    <row r="27">
      <c r="Z27" s="160"/>
    </row>
    <row r="28">
      <c r="A28" s="136" t="s">
        <v>0</v>
      </c>
      <c r="B28" s="136" t="s">
        <v>279</v>
      </c>
      <c r="C28" s="136" t="s">
        <v>280</v>
      </c>
      <c r="D28" s="136" t="s">
        <v>281</v>
      </c>
      <c r="E28" s="136" t="s">
        <v>282</v>
      </c>
      <c r="F28" s="136" t="s">
        <v>283</v>
      </c>
      <c r="G28" s="147"/>
      <c r="H28" s="147">
        <v>45650.0</v>
      </c>
      <c r="I28" s="147">
        <v>45682.0</v>
      </c>
      <c r="J28" s="147">
        <v>45689.0</v>
      </c>
      <c r="K28" s="147">
        <v>45717.0</v>
      </c>
      <c r="L28" s="147">
        <v>45762.0</v>
      </c>
      <c r="M28" s="147">
        <v>45802.0</v>
      </c>
      <c r="N28" s="147">
        <v>45833.0</v>
      </c>
      <c r="O28" s="147">
        <v>45863.0</v>
      </c>
      <c r="P28" s="147">
        <v>45894.0</v>
      </c>
      <c r="Q28" s="147">
        <v>45925.0</v>
      </c>
      <c r="R28" s="147">
        <v>45955.0</v>
      </c>
      <c r="S28" s="147">
        <v>45986.0</v>
      </c>
      <c r="T28" s="147">
        <v>46016.0</v>
      </c>
      <c r="U28" s="147">
        <v>46047.0</v>
      </c>
      <c r="V28" s="147">
        <v>46078.0</v>
      </c>
      <c r="W28" s="147">
        <v>46106.0</v>
      </c>
      <c r="X28" s="137">
        <v>46113.0</v>
      </c>
      <c r="Y28" s="162" t="s">
        <v>5</v>
      </c>
      <c r="Z28" s="160"/>
    </row>
    <row r="29">
      <c r="A29" s="1">
        <v>3.0</v>
      </c>
      <c r="B29" s="1" t="s">
        <v>7</v>
      </c>
      <c r="C29" s="139" t="s">
        <v>249</v>
      </c>
      <c r="D29" s="1">
        <v>1850100.0</v>
      </c>
      <c r="E29" s="9" t="s">
        <v>17</v>
      </c>
      <c r="F29" s="8">
        <v>92505.0</v>
      </c>
      <c r="G29" s="159"/>
      <c r="H29" s="159"/>
      <c r="I29" s="159"/>
      <c r="J29" s="159"/>
      <c r="K29" s="159"/>
      <c r="L29" s="8">
        <v>0.0</v>
      </c>
      <c r="M29" s="8">
        <v>0.0</v>
      </c>
      <c r="N29" s="152">
        <v>8409.0</v>
      </c>
      <c r="O29" s="152">
        <v>8409.0</v>
      </c>
      <c r="P29" s="152">
        <v>8409.0</v>
      </c>
      <c r="Q29" s="152">
        <v>8409.0</v>
      </c>
      <c r="R29" s="152">
        <v>8409.0</v>
      </c>
      <c r="S29" s="152">
        <v>8410.0</v>
      </c>
      <c r="T29" s="152">
        <v>8410.0</v>
      </c>
      <c r="U29" s="152">
        <v>8410.0</v>
      </c>
      <c r="V29" s="152">
        <v>8410.0</v>
      </c>
      <c r="W29" s="152">
        <v>8410.0</v>
      </c>
      <c r="X29" s="152">
        <v>8410.0</v>
      </c>
      <c r="Y29" s="8">
        <v>92505.0</v>
      </c>
      <c r="Z29" s="8"/>
    </row>
    <row r="30">
      <c r="A30" s="119"/>
      <c r="B30" s="119"/>
      <c r="C30" s="119"/>
      <c r="D30" s="119"/>
      <c r="E30" s="9" t="s">
        <v>18</v>
      </c>
      <c r="F30" s="8">
        <v>92505.0</v>
      </c>
      <c r="G30" s="159"/>
      <c r="H30" s="159"/>
      <c r="I30" s="159"/>
      <c r="J30" s="159"/>
      <c r="K30" s="159"/>
      <c r="L30" s="8">
        <v>0.0</v>
      </c>
      <c r="M30" s="8">
        <v>0.0</v>
      </c>
      <c r="N30" s="8">
        <v>0.0</v>
      </c>
      <c r="O30" s="8">
        <v>11200.25</v>
      </c>
      <c r="P30" s="8">
        <v>32778.0</v>
      </c>
      <c r="Q30" s="8">
        <v>6065.84</v>
      </c>
      <c r="R30" s="8">
        <v>6065.84</v>
      </c>
      <c r="S30" s="8">
        <v>6065.84</v>
      </c>
      <c r="T30" s="8">
        <v>6065.84</v>
      </c>
      <c r="U30" s="8">
        <v>6065.84</v>
      </c>
      <c r="V30" s="8">
        <v>6065.85</v>
      </c>
      <c r="W30" s="8">
        <v>6065.85</v>
      </c>
      <c r="X30" s="8">
        <v>6065.85</v>
      </c>
      <c r="Y30" s="8">
        <v>92505.0</v>
      </c>
      <c r="Z30" s="8"/>
    </row>
    <row r="31">
      <c r="A31" s="119"/>
      <c r="B31" s="119"/>
      <c r="C31" s="119"/>
      <c r="D31" s="119"/>
      <c r="E31" s="9" t="s">
        <v>19</v>
      </c>
      <c r="F31" s="8">
        <v>92505.0</v>
      </c>
      <c r="G31" s="159"/>
      <c r="H31" s="159"/>
      <c r="I31" s="159"/>
      <c r="J31" s="159"/>
      <c r="K31" s="159"/>
      <c r="L31" s="8">
        <v>0.0</v>
      </c>
      <c r="M31" s="8">
        <v>46253.0</v>
      </c>
      <c r="N31" s="8">
        <v>0.0</v>
      </c>
      <c r="O31" s="8">
        <v>0.0</v>
      </c>
      <c r="P31" s="8">
        <v>0.0</v>
      </c>
      <c r="Q31" s="8">
        <v>0.0</v>
      </c>
      <c r="R31" s="8">
        <v>6607.0</v>
      </c>
      <c r="S31" s="8">
        <v>6607.0</v>
      </c>
      <c r="T31" s="8">
        <v>6607.0</v>
      </c>
      <c r="U31" s="8">
        <v>6607.0</v>
      </c>
      <c r="V31" s="8">
        <v>6608.0</v>
      </c>
      <c r="W31" s="8">
        <v>6608.0</v>
      </c>
      <c r="X31" s="8">
        <v>6608.0</v>
      </c>
      <c r="Y31" s="8">
        <v>92505.0</v>
      </c>
      <c r="Z31" s="8"/>
    </row>
    <row r="32">
      <c r="A32" s="119"/>
      <c r="B32" s="119"/>
      <c r="C32" s="119"/>
      <c r="D32" s="119"/>
      <c r="E32" s="140" t="s">
        <v>285</v>
      </c>
      <c r="F32" s="155">
        <v>277515.0</v>
      </c>
      <c r="G32" s="163"/>
      <c r="H32" s="163"/>
      <c r="I32" s="163"/>
      <c r="J32" s="163"/>
      <c r="K32" s="163"/>
      <c r="L32" s="155">
        <v>0.0</v>
      </c>
      <c r="M32" s="155">
        <f t="shared" ref="M32:N32" si="1">SUM(M29:M31)</f>
        <v>46253</v>
      </c>
      <c r="N32" s="155">
        <f t="shared" si="1"/>
        <v>8409</v>
      </c>
      <c r="O32" s="155">
        <v>19609.25</v>
      </c>
      <c r="P32" s="155">
        <v>41187.0</v>
      </c>
      <c r="Q32" s="155">
        <v>14474.84</v>
      </c>
      <c r="R32" s="155">
        <v>21081.84</v>
      </c>
      <c r="S32" s="155">
        <v>21082.84</v>
      </c>
      <c r="T32" s="155">
        <v>21082.84</v>
      </c>
      <c r="U32" s="155">
        <v>21082.84</v>
      </c>
      <c r="V32" s="155">
        <v>21083.85</v>
      </c>
      <c r="W32" s="155">
        <v>21083.85</v>
      </c>
      <c r="X32" s="155">
        <v>21083.85</v>
      </c>
      <c r="Y32" s="155">
        <v>277515.0</v>
      </c>
      <c r="Z32" s="160"/>
    </row>
    <row r="33">
      <c r="A33" s="119"/>
      <c r="B33" s="119"/>
      <c r="C33" s="119"/>
      <c r="D33" s="119"/>
      <c r="E33" s="158" t="s">
        <v>295</v>
      </c>
      <c r="F33" s="8">
        <v>1572585.0</v>
      </c>
      <c r="G33" s="149"/>
      <c r="H33" s="149"/>
      <c r="I33" s="149"/>
      <c r="J33" s="149"/>
      <c r="K33" s="149"/>
      <c r="L33" s="7"/>
      <c r="M33" s="7"/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60"/>
    </row>
    <row r="34">
      <c r="A34" s="119"/>
      <c r="B34" s="119"/>
      <c r="C34" s="119"/>
      <c r="D34" s="119"/>
      <c r="E34" s="7" t="s">
        <v>286</v>
      </c>
      <c r="F34" s="8">
        <v>546640.0</v>
      </c>
      <c r="G34" s="149"/>
      <c r="H34" s="149"/>
      <c r="I34" s="149"/>
      <c r="J34" s="149"/>
      <c r="K34" s="149"/>
      <c r="L34" s="7"/>
      <c r="M34" s="7"/>
      <c r="N34" s="8">
        <v>15109.0</v>
      </c>
      <c r="O34" s="152">
        <v>44412.0</v>
      </c>
      <c r="P34" s="152">
        <v>54665.0</v>
      </c>
      <c r="Q34" s="152">
        <v>54056.75</v>
      </c>
      <c r="R34" s="152">
        <v>54056.75</v>
      </c>
      <c r="S34" s="152">
        <v>54056.75</v>
      </c>
      <c r="T34" s="152">
        <v>54056.75</v>
      </c>
      <c r="U34" s="152">
        <v>54056.75</v>
      </c>
      <c r="V34" s="152">
        <v>54056.75</v>
      </c>
      <c r="W34" s="152">
        <v>54056.75</v>
      </c>
      <c r="X34" s="152">
        <v>54056.75</v>
      </c>
      <c r="Y34" s="8">
        <v>546640.0</v>
      </c>
      <c r="Z34" s="160"/>
    </row>
    <row r="35">
      <c r="A35" s="119"/>
      <c r="B35" s="119"/>
      <c r="C35" s="119"/>
      <c r="D35" s="119"/>
      <c r="E35" s="142" t="s">
        <v>287</v>
      </c>
      <c r="F35" s="8">
        <v>633117.0</v>
      </c>
      <c r="G35" s="159"/>
      <c r="H35" s="159"/>
      <c r="I35" s="159"/>
      <c r="J35" s="159"/>
      <c r="K35" s="159"/>
      <c r="L35" s="8">
        <v>22408.0</v>
      </c>
      <c r="M35" s="8">
        <v>0.0</v>
      </c>
      <c r="N35" s="8">
        <v>2700.0</v>
      </c>
      <c r="O35" s="8">
        <v>743.0</v>
      </c>
      <c r="P35" s="8">
        <v>4625.0</v>
      </c>
      <c r="Q35" s="8">
        <v>60481.9</v>
      </c>
      <c r="R35" s="8">
        <v>542159.1</v>
      </c>
      <c r="S35" s="8"/>
      <c r="T35" s="7"/>
      <c r="U35" s="7"/>
      <c r="V35" s="7"/>
      <c r="W35" s="7"/>
      <c r="X35" s="7"/>
      <c r="Y35" s="8">
        <v>633117.0</v>
      </c>
      <c r="Z35" s="160"/>
    </row>
    <row r="36">
      <c r="A36" s="119"/>
      <c r="B36" s="119"/>
      <c r="C36" s="119"/>
      <c r="D36" s="119"/>
      <c r="E36" s="7" t="s">
        <v>288</v>
      </c>
      <c r="F36" s="8">
        <v>351117.0</v>
      </c>
      <c r="G36" s="149"/>
      <c r="H36" s="149"/>
      <c r="I36" s="149"/>
      <c r="J36" s="149"/>
      <c r="K36" s="149"/>
      <c r="L36" s="7"/>
      <c r="M36" s="7"/>
      <c r="N36" s="7"/>
      <c r="O36" s="7"/>
      <c r="P36" s="8"/>
      <c r="Q36" s="8">
        <v>0.0</v>
      </c>
      <c r="R36" s="8">
        <v>117039.0</v>
      </c>
      <c r="S36" s="8">
        <v>117039.0</v>
      </c>
      <c r="T36" s="8">
        <v>117039.0</v>
      </c>
      <c r="U36" s="7"/>
      <c r="V36" s="7"/>
      <c r="W36" s="7"/>
      <c r="X36" s="7"/>
      <c r="Y36" s="8">
        <v>351117.0</v>
      </c>
      <c r="Z36" s="160"/>
    </row>
    <row r="37">
      <c r="A37" s="119"/>
      <c r="B37" s="119"/>
      <c r="C37" s="119"/>
      <c r="D37" s="119"/>
      <c r="E37" s="7" t="s">
        <v>289</v>
      </c>
      <c r="F37" s="8">
        <v>41711.0</v>
      </c>
      <c r="G37" s="149"/>
      <c r="H37" s="149"/>
      <c r="I37" s="149"/>
      <c r="J37" s="149"/>
      <c r="K37" s="149"/>
      <c r="L37" s="7"/>
      <c r="M37" s="7"/>
      <c r="N37" s="7"/>
      <c r="O37" s="7"/>
      <c r="P37" s="7"/>
      <c r="Q37" s="7"/>
      <c r="R37" s="7"/>
      <c r="S37" s="7"/>
      <c r="T37" s="7"/>
      <c r="U37" s="8">
        <v>10427.0</v>
      </c>
      <c r="V37" s="8">
        <v>10428.0</v>
      </c>
      <c r="W37" s="8">
        <v>10428.0</v>
      </c>
      <c r="X37" s="8">
        <v>10428.0</v>
      </c>
      <c r="Y37" s="164">
        <v>41711.0</v>
      </c>
      <c r="Z37" s="160"/>
    </row>
    <row r="38">
      <c r="A38" s="6"/>
      <c r="B38" s="6"/>
      <c r="C38" s="6"/>
      <c r="D38" s="6"/>
      <c r="E38" s="143" t="s">
        <v>290</v>
      </c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7"/>
      <c r="Y38" s="160"/>
      <c r="Z38" s="160"/>
    </row>
    <row r="39">
      <c r="Z39" s="160"/>
    </row>
    <row r="40">
      <c r="Z40" s="160"/>
    </row>
    <row r="41">
      <c r="A41" s="136" t="s">
        <v>0</v>
      </c>
      <c r="B41" s="136" t="s">
        <v>279</v>
      </c>
      <c r="C41" s="136" t="s">
        <v>280</v>
      </c>
      <c r="D41" s="136" t="s">
        <v>281</v>
      </c>
      <c r="E41" s="136" t="s">
        <v>282</v>
      </c>
      <c r="F41" s="136" t="s">
        <v>283</v>
      </c>
      <c r="G41" s="147"/>
      <c r="H41" s="147">
        <v>45650.0</v>
      </c>
      <c r="I41" s="147">
        <v>45682.0</v>
      </c>
      <c r="J41" s="147">
        <v>45689.0</v>
      </c>
      <c r="K41" s="147">
        <v>45717.0</v>
      </c>
      <c r="L41" s="147">
        <v>45762.0</v>
      </c>
      <c r="M41" s="147">
        <v>45802.0</v>
      </c>
      <c r="N41" s="147">
        <v>45833.0</v>
      </c>
      <c r="O41" s="147">
        <v>45863.0</v>
      </c>
      <c r="P41" s="147">
        <v>45894.0</v>
      </c>
      <c r="Q41" s="147">
        <v>45925.0</v>
      </c>
      <c r="R41" s="147">
        <v>45955.0</v>
      </c>
      <c r="S41" s="147">
        <v>45986.0</v>
      </c>
      <c r="T41" s="147">
        <v>46016.0</v>
      </c>
      <c r="U41" s="147">
        <v>46047.0</v>
      </c>
      <c r="V41" s="147">
        <v>46078.0</v>
      </c>
      <c r="W41" s="147">
        <v>46106.0</v>
      </c>
      <c r="X41" s="137">
        <v>46113.0</v>
      </c>
      <c r="Y41" s="136" t="s">
        <v>5</v>
      </c>
      <c r="Z41" s="160"/>
    </row>
    <row r="42">
      <c r="A42" s="1">
        <v>4.0</v>
      </c>
      <c r="B42" s="1" t="s">
        <v>8</v>
      </c>
      <c r="C42" s="139" t="s">
        <v>249</v>
      </c>
      <c r="D42" s="1">
        <v>1000000.0</v>
      </c>
      <c r="E42" s="9" t="s">
        <v>17</v>
      </c>
      <c r="F42" s="8">
        <v>50000.0</v>
      </c>
      <c r="G42" s="149"/>
      <c r="H42" s="149"/>
      <c r="I42" s="149"/>
      <c r="J42" s="8">
        <v>0.0</v>
      </c>
      <c r="K42" s="8">
        <v>0.0</v>
      </c>
      <c r="L42" s="8">
        <v>0.0</v>
      </c>
      <c r="M42" s="8">
        <v>0.0</v>
      </c>
      <c r="N42" s="152">
        <v>6250.0</v>
      </c>
      <c r="O42" s="152">
        <v>6250.0</v>
      </c>
      <c r="P42" s="152">
        <v>6250.0</v>
      </c>
      <c r="Q42" s="152">
        <v>6250.0</v>
      </c>
      <c r="R42" s="152">
        <v>6250.0</v>
      </c>
      <c r="S42" s="152">
        <v>6250.0</v>
      </c>
      <c r="T42" s="152">
        <v>6250.0</v>
      </c>
      <c r="U42" s="152">
        <v>6250.0</v>
      </c>
      <c r="V42" s="149"/>
      <c r="W42" s="149"/>
      <c r="X42" s="149"/>
      <c r="Y42" s="8">
        <v>50000.0</v>
      </c>
      <c r="Z42" s="160"/>
    </row>
    <row r="43">
      <c r="A43" s="119"/>
      <c r="B43" s="119"/>
      <c r="C43" s="119"/>
      <c r="D43" s="119"/>
      <c r="E43" s="9" t="s">
        <v>18</v>
      </c>
      <c r="F43" s="8">
        <v>50000.0</v>
      </c>
      <c r="G43" s="149"/>
      <c r="H43" s="149"/>
      <c r="I43" s="149"/>
      <c r="J43" s="8">
        <v>0.0</v>
      </c>
      <c r="K43" s="8">
        <v>0.0</v>
      </c>
      <c r="L43" s="8">
        <v>0.0</v>
      </c>
      <c r="M43" s="8">
        <v>5997.0</v>
      </c>
      <c r="N43" s="7">
        <f>4720+4296+1321</f>
        <v>10337</v>
      </c>
      <c r="O43" s="8">
        <v>11200.25</v>
      </c>
      <c r="P43" s="8">
        <v>18768.0</v>
      </c>
      <c r="Q43" s="8">
        <v>739.55</v>
      </c>
      <c r="R43" s="8">
        <v>739.55</v>
      </c>
      <c r="S43" s="8">
        <v>739.55</v>
      </c>
      <c r="T43" s="8">
        <v>739.55</v>
      </c>
      <c r="U43" s="8">
        <v>739.55</v>
      </c>
      <c r="V43" s="149"/>
      <c r="W43" s="149"/>
      <c r="X43" s="149"/>
      <c r="Y43" s="8">
        <v>50000.0</v>
      </c>
      <c r="Z43" s="160"/>
    </row>
    <row r="44">
      <c r="A44" s="119"/>
      <c r="B44" s="119"/>
      <c r="C44" s="119"/>
      <c r="D44" s="119"/>
      <c r="E44" s="9" t="s">
        <v>19</v>
      </c>
      <c r="F44" s="8">
        <v>50000.0</v>
      </c>
      <c r="G44" s="149"/>
      <c r="H44" s="149"/>
      <c r="I44" s="149"/>
      <c r="J44" s="8">
        <v>0.0</v>
      </c>
      <c r="K44" s="8">
        <v>0.0</v>
      </c>
      <c r="L44" s="8">
        <v>0.0</v>
      </c>
      <c r="M44" s="8">
        <v>25000.0</v>
      </c>
      <c r="N44" s="8">
        <v>0.0</v>
      </c>
      <c r="O44" s="8">
        <v>0.0</v>
      </c>
      <c r="P44" s="8">
        <v>0.0</v>
      </c>
      <c r="Q44" s="8">
        <v>0.0</v>
      </c>
      <c r="R44" s="8">
        <v>6250.0</v>
      </c>
      <c r="S44" s="8">
        <v>6250.0</v>
      </c>
      <c r="T44" s="8">
        <v>6250.0</v>
      </c>
      <c r="U44" s="8">
        <v>6250.0</v>
      </c>
      <c r="V44" s="149"/>
      <c r="W44" s="149"/>
      <c r="X44" s="149"/>
      <c r="Y44" s="8">
        <v>50000.0</v>
      </c>
      <c r="Z44" s="160"/>
    </row>
    <row r="45">
      <c r="A45" s="119"/>
      <c r="B45" s="119"/>
      <c r="C45" s="119"/>
      <c r="D45" s="119"/>
      <c r="E45" s="140" t="s">
        <v>285</v>
      </c>
      <c r="F45" s="155">
        <v>150000.0</v>
      </c>
      <c r="G45" s="156"/>
      <c r="H45" s="156"/>
      <c r="I45" s="156"/>
      <c r="J45" s="141"/>
      <c r="K45" s="141"/>
      <c r="L45" s="141"/>
      <c r="M45" s="155">
        <v>30997.0</v>
      </c>
      <c r="N45" s="155">
        <v>16587.0</v>
      </c>
      <c r="O45" s="155">
        <v>17450.25</v>
      </c>
      <c r="P45" s="155">
        <v>25018.0</v>
      </c>
      <c r="Q45" s="155">
        <v>6989.55</v>
      </c>
      <c r="R45" s="155">
        <v>13239.55</v>
      </c>
      <c r="S45" s="155">
        <v>13239.55</v>
      </c>
      <c r="T45" s="155">
        <v>13239.55</v>
      </c>
      <c r="U45" s="155">
        <v>13239.55</v>
      </c>
      <c r="V45" s="156"/>
      <c r="W45" s="156"/>
      <c r="X45" s="149"/>
      <c r="Y45" s="8">
        <v>1500000.0</v>
      </c>
      <c r="Z45" s="160"/>
    </row>
    <row r="46">
      <c r="A46" s="119"/>
      <c r="B46" s="119"/>
      <c r="C46" s="119"/>
      <c r="D46" s="119"/>
      <c r="E46" s="158" t="s">
        <v>295</v>
      </c>
      <c r="F46" s="8">
        <v>850000.0</v>
      </c>
      <c r="G46" s="149"/>
      <c r="H46" s="149"/>
      <c r="I46" s="14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149"/>
      <c r="W46" s="149"/>
      <c r="X46" s="149"/>
      <c r="Y46" s="7"/>
      <c r="Z46" s="160"/>
    </row>
    <row r="47">
      <c r="A47" s="119"/>
      <c r="B47" s="119"/>
      <c r="C47" s="119"/>
      <c r="D47" s="119"/>
      <c r="E47" s="7" t="s">
        <v>286</v>
      </c>
      <c r="F47" s="8">
        <v>171556.0</v>
      </c>
      <c r="G47" s="149"/>
      <c r="H47" s="149"/>
      <c r="I47" s="149"/>
      <c r="J47" s="8">
        <v>0.0</v>
      </c>
      <c r="K47" s="8">
        <v>0.0</v>
      </c>
      <c r="L47" s="8">
        <v>0.0</v>
      </c>
      <c r="M47" s="8">
        <v>8796.0</v>
      </c>
      <c r="N47" s="8">
        <v>15545.0</v>
      </c>
      <c r="O47" s="152">
        <v>24509.0</v>
      </c>
      <c r="P47" s="152">
        <v>24509.0</v>
      </c>
      <c r="Q47" s="152">
        <v>19639.0</v>
      </c>
      <c r="R47" s="152">
        <v>19639.0</v>
      </c>
      <c r="S47" s="152">
        <v>19639.0</v>
      </c>
      <c r="T47" s="152">
        <v>19640.0</v>
      </c>
      <c r="U47" s="152">
        <v>19640.0</v>
      </c>
      <c r="V47" s="149"/>
      <c r="W47" s="149"/>
      <c r="X47" s="149"/>
      <c r="Y47" s="8">
        <v>171556.0</v>
      </c>
      <c r="Z47" s="160"/>
    </row>
    <row r="48">
      <c r="A48" s="119"/>
      <c r="B48" s="119"/>
      <c r="C48" s="119"/>
      <c r="D48" s="119"/>
      <c r="E48" s="142" t="s">
        <v>287</v>
      </c>
      <c r="F48" s="7">
        <f>416500-F47/2-F42/3-F43/3</f>
        <v>297388.6667</v>
      </c>
      <c r="G48" s="149"/>
      <c r="H48" s="149"/>
      <c r="I48" s="149"/>
      <c r="J48" s="8">
        <v>520.0</v>
      </c>
      <c r="K48" s="8">
        <v>0.0</v>
      </c>
      <c r="L48" s="8">
        <v>0.0</v>
      </c>
      <c r="M48" s="8">
        <f>7021+27451+5542+2877</f>
        <v>42891</v>
      </c>
      <c r="N48" s="152">
        <v>147297.0</v>
      </c>
      <c r="O48" s="8">
        <v>87500.0</v>
      </c>
      <c r="P48" s="152">
        <v>0.0</v>
      </c>
      <c r="Q48" s="8">
        <v>0.0</v>
      </c>
      <c r="R48" s="8">
        <v>19180.667</v>
      </c>
      <c r="S48" s="7"/>
      <c r="T48" s="7"/>
      <c r="U48" s="7"/>
      <c r="V48" s="149"/>
      <c r="W48" s="149"/>
      <c r="X48" s="149"/>
      <c r="Y48" s="8">
        <v>297388.6667</v>
      </c>
      <c r="Z48" s="160"/>
    </row>
    <row r="49">
      <c r="A49" s="119"/>
      <c r="B49" s="119"/>
      <c r="C49" s="119"/>
      <c r="D49" s="119"/>
      <c r="E49" s="7" t="s">
        <v>288</v>
      </c>
      <c r="F49" s="7">
        <f>458500-F47/2-F42/3-F43/3</f>
        <v>339388.6667</v>
      </c>
      <c r="G49" s="149"/>
      <c r="H49" s="149"/>
      <c r="I49" s="149"/>
      <c r="J49" s="7"/>
      <c r="K49" s="7"/>
      <c r="L49" s="7"/>
      <c r="M49" s="7"/>
      <c r="N49" s="8">
        <v>36293.0</v>
      </c>
      <c r="O49" s="8">
        <v>230.0</v>
      </c>
      <c r="P49" s="8">
        <v>11499.0</v>
      </c>
      <c r="Q49" s="8">
        <v>0.0</v>
      </c>
      <c r="R49" s="8">
        <v>291366.667</v>
      </c>
      <c r="S49" s="7"/>
      <c r="T49" s="7"/>
      <c r="U49" s="7"/>
      <c r="V49" s="149"/>
      <c r="W49" s="149"/>
      <c r="X49" s="149"/>
      <c r="Y49" s="8">
        <v>339388.66667</v>
      </c>
      <c r="Z49" s="160"/>
    </row>
    <row r="50">
      <c r="A50" s="119"/>
      <c r="B50" s="119"/>
      <c r="C50" s="119"/>
      <c r="D50" s="119"/>
      <c r="E50" s="7" t="s">
        <v>289</v>
      </c>
      <c r="F50" s="7">
        <f>125000-F44-F42/3-F43/3</f>
        <v>41666.66667</v>
      </c>
      <c r="G50" s="149"/>
      <c r="H50" s="149"/>
      <c r="I50" s="149"/>
      <c r="J50" s="7"/>
      <c r="K50" s="7"/>
      <c r="L50" s="7"/>
      <c r="M50" s="7"/>
      <c r="N50" s="7"/>
      <c r="O50" s="7"/>
      <c r="P50" s="7"/>
      <c r="Q50" s="7"/>
      <c r="R50" s="7"/>
      <c r="S50" s="8">
        <v>13888.889</v>
      </c>
      <c r="T50" s="8">
        <v>13888.889</v>
      </c>
      <c r="U50" s="8">
        <v>13888.889</v>
      </c>
      <c r="V50" s="149"/>
      <c r="W50" s="149"/>
      <c r="X50" s="149"/>
      <c r="Y50" s="8">
        <v>41666.6667</v>
      </c>
      <c r="Z50" s="160"/>
    </row>
    <row r="51">
      <c r="A51" s="6"/>
      <c r="B51" s="6"/>
      <c r="C51" s="6"/>
      <c r="D51" s="6"/>
      <c r="E51" s="143" t="s">
        <v>290</v>
      </c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7"/>
      <c r="Y51" s="7"/>
      <c r="Z51" s="160"/>
    </row>
    <row r="52">
      <c r="Z52" s="160"/>
    </row>
    <row r="53">
      <c r="Z53" s="160"/>
    </row>
    <row r="54">
      <c r="A54" s="136" t="s">
        <v>0</v>
      </c>
      <c r="B54" s="136" t="s">
        <v>279</v>
      </c>
      <c r="C54" s="136" t="s">
        <v>280</v>
      </c>
      <c r="D54" s="136" t="s">
        <v>281</v>
      </c>
      <c r="E54" s="136" t="s">
        <v>282</v>
      </c>
      <c r="F54" s="136" t="s">
        <v>283</v>
      </c>
      <c r="G54" s="147">
        <v>45552.0</v>
      </c>
      <c r="H54" s="147">
        <v>45616.0</v>
      </c>
      <c r="I54" s="147">
        <v>45682.0</v>
      </c>
      <c r="J54" s="147">
        <v>45689.0</v>
      </c>
      <c r="K54" s="147">
        <v>45717.0</v>
      </c>
      <c r="L54" s="147">
        <v>45762.0</v>
      </c>
      <c r="M54" s="147">
        <v>45802.0</v>
      </c>
      <c r="N54" s="147">
        <v>45833.0</v>
      </c>
      <c r="O54" s="147">
        <v>45863.0</v>
      </c>
      <c r="P54" s="147">
        <v>45894.0</v>
      </c>
      <c r="Q54" s="147">
        <v>45925.0</v>
      </c>
      <c r="R54" s="147">
        <v>45955.0</v>
      </c>
      <c r="S54" s="147">
        <v>45986.0</v>
      </c>
      <c r="T54" s="147">
        <v>46016.0</v>
      </c>
      <c r="U54" s="147">
        <v>46047.0</v>
      </c>
      <c r="V54" s="147">
        <v>46078.0</v>
      </c>
      <c r="W54" s="147">
        <v>46106.0</v>
      </c>
      <c r="X54" s="137">
        <v>46113.0</v>
      </c>
      <c r="Y54" s="136" t="s">
        <v>5</v>
      </c>
      <c r="Z54" s="165" t="s">
        <v>291</v>
      </c>
    </row>
    <row r="55">
      <c r="A55" s="1">
        <v>5.0</v>
      </c>
      <c r="B55" s="1" t="s">
        <v>9</v>
      </c>
      <c r="C55" s="139" t="s">
        <v>249</v>
      </c>
      <c r="D55" s="1">
        <v>5422200.0</v>
      </c>
      <c r="E55" s="9" t="s">
        <v>17</v>
      </c>
      <c r="F55" s="8">
        <v>271110.0</v>
      </c>
      <c r="G55" s="8">
        <v>0.0</v>
      </c>
      <c r="H55" s="8">
        <v>0.0</v>
      </c>
      <c r="I55" s="8">
        <v>37781.0</v>
      </c>
      <c r="J55" s="8">
        <v>109715.0</v>
      </c>
      <c r="K55" s="8">
        <v>132144.0</v>
      </c>
      <c r="L55" s="8">
        <v>58373.0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7"/>
      <c r="V55" s="7"/>
      <c r="W55" s="7"/>
      <c r="X55" s="7"/>
      <c r="Y55" s="150">
        <v>338013.0</v>
      </c>
      <c r="Z55" s="151" t="s">
        <v>298</v>
      </c>
    </row>
    <row r="56">
      <c r="A56" s="119"/>
      <c r="B56" s="119"/>
      <c r="C56" s="119"/>
      <c r="D56" s="119"/>
      <c r="E56" s="9" t="s">
        <v>18</v>
      </c>
      <c r="F56" s="8">
        <v>271110.0</v>
      </c>
      <c r="G56" s="8">
        <v>0.0</v>
      </c>
      <c r="H56" s="8">
        <v>0.0</v>
      </c>
      <c r="I56" s="8">
        <v>0.0</v>
      </c>
      <c r="J56" s="8">
        <v>28369.5</v>
      </c>
      <c r="K56" s="8">
        <v>102236.0</v>
      </c>
      <c r="L56" s="8">
        <v>0.0</v>
      </c>
      <c r="M56" s="7">
        <f>36000</f>
        <v>36000</v>
      </c>
      <c r="N56" s="8">
        <v>0.0</v>
      </c>
      <c r="O56" s="8">
        <v>0.0</v>
      </c>
      <c r="P56" s="8">
        <v>53150.0</v>
      </c>
      <c r="Q56" s="152">
        <v>0.0</v>
      </c>
      <c r="R56" s="8">
        <v>0.0</v>
      </c>
      <c r="S56" s="8">
        <v>0.0</v>
      </c>
      <c r="T56" s="8">
        <v>0.0</v>
      </c>
      <c r="U56" s="7"/>
      <c r="V56" s="7"/>
      <c r="W56" s="7"/>
      <c r="X56" s="7"/>
      <c r="Y56" s="150">
        <v>219755.5</v>
      </c>
      <c r="Z56" s="153" t="s">
        <v>299</v>
      </c>
      <c r="AA56" s="166">
        <v>-15548.5</v>
      </c>
    </row>
    <row r="57">
      <c r="A57" s="119"/>
      <c r="B57" s="119"/>
      <c r="C57" s="119"/>
      <c r="D57" s="119"/>
      <c r="E57" s="9" t="s">
        <v>19</v>
      </c>
      <c r="F57" s="8">
        <v>271110.0</v>
      </c>
      <c r="G57" s="8">
        <v>0.0</v>
      </c>
      <c r="H57" s="8">
        <v>0.0</v>
      </c>
      <c r="I57" s="8">
        <v>0.0</v>
      </c>
      <c r="J57" s="8">
        <v>82000.0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57853.83</v>
      </c>
      <c r="S57" s="8">
        <v>57853.83</v>
      </c>
      <c r="T57" s="8">
        <v>57853.84</v>
      </c>
      <c r="U57" s="8"/>
      <c r="V57" s="7"/>
      <c r="W57" s="7"/>
      <c r="X57" s="7"/>
      <c r="Y57" s="8">
        <v>255561.5</v>
      </c>
      <c r="Z57" s="160"/>
    </row>
    <row r="58">
      <c r="A58" s="119"/>
      <c r="B58" s="119"/>
      <c r="C58" s="119"/>
      <c r="D58" s="119"/>
      <c r="E58" s="140" t="s">
        <v>285</v>
      </c>
      <c r="F58" s="155">
        <v>813330.0</v>
      </c>
      <c r="G58" s="141"/>
      <c r="H58" s="141"/>
      <c r="I58" s="167">
        <v>37781.0</v>
      </c>
      <c r="J58" s="167">
        <v>220084.5</v>
      </c>
      <c r="K58" s="167">
        <v>234380.0</v>
      </c>
      <c r="L58" s="167">
        <v>58373.0</v>
      </c>
      <c r="M58" s="167">
        <v>36000.0</v>
      </c>
      <c r="N58" s="168">
        <v>0.0</v>
      </c>
      <c r="O58" s="167">
        <v>0.0</v>
      </c>
      <c r="P58" s="167">
        <v>53150.0</v>
      </c>
      <c r="Q58" s="167">
        <v>0.0</v>
      </c>
      <c r="R58" s="167">
        <v>57853.83</v>
      </c>
      <c r="S58" s="167">
        <v>57853.83</v>
      </c>
      <c r="T58" s="167">
        <v>57853.84</v>
      </c>
      <c r="U58" s="141"/>
      <c r="V58" s="141"/>
      <c r="W58" s="141"/>
      <c r="X58" s="7"/>
      <c r="Y58" s="8">
        <v>813330.0</v>
      </c>
      <c r="Z58" s="160"/>
    </row>
    <row r="59">
      <c r="A59" s="119"/>
      <c r="B59" s="119"/>
      <c r="C59" s="119"/>
      <c r="D59" s="119"/>
      <c r="E59" s="158" t="s">
        <v>295</v>
      </c>
      <c r="F59" s="8">
        <v>4608870.0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7"/>
      <c r="U59" s="7"/>
      <c r="V59" s="7"/>
      <c r="W59" s="7"/>
      <c r="X59" s="7"/>
      <c r="Y59" s="7"/>
      <c r="Z59" s="160"/>
    </row>
    <row r="60">
      <c r="A60" s="119"/>
      <c r="B60" s="119"/>
      <c r="C60" s="119"/>
      <c r="D60" s="119"/>
      <c r="E60" s="7" t="s">
        <v>286</v>
      </c>
      <c r="F60" s="8">
        <v>572746.0</v>
      </c>
      <c r="G60" s="8">
        <v>0.0</v>
      </c>
      <c r="H60" s="8">
        <v>0.0</v>
      </c>
      <c r="I60" s="8">
        <v>19321.0</v>
      </c>
      <c r="J60" s="8">
        <v>54693.0</v>
      </c>
      <c r="K60" s="8">
        <v>54693.0</v>
      </c>
      <c r="L60" s="8">
        <v>54693.0</v>
      </c>
      <c r="M60" s="8">
        <v>54707.0</v>
      </c>
      <c r="N60" s="8">
        <v>54707.0</v>
      </c>
      <c r="O60" s="8">
        <v>54686.0</v>
      </c>
      <c r="P60" s="8">
        <v>54707.0</v>
      </c>
      <c r="Q60" s="8">
        <v>42634.75</v>
      </c>
      <c r="R60" s="8">
        <v>42634.75</v>
      </c>
      <c r="S60" s="8">
        <v>42634.75</v>
      </c>
      <c r="T60" s="8">
        <v>42634.75</v>
      </c>
      <c r="U60" s="7"/>
      <c r="V60" s="7"/>
      <c r="W60" s="7"/>
      <c r="X60" s="7"/>
      <c r="Y60" s="8">
        <v>572746.0</v>
      </c>
      <c r="Z60" s="160"/>
      <c r="AD60" s="169" t="s">
        <v>300</v>
      </c>
    </row>
    <row r="61">
      <c r="A61" s="119"/>
      <c r="B61" s="119"/>
      <c r="C61" s="119"/>
      <c r="D61" s="119"/>
      <c r="E61" s="142" t="s">
        <v>287</v>
      </c>
      <c r="F61" s="7">
        <f>2004000-F55/3-F56/3-F60/2</f>
        <v>1536887</v>
      </c>
      <c r="G61" s="8">
        <v>2980.0</v>
      </c>
      <c r="H61" s="8">
        <v>37445.75</v>
      </c>
      <c r="I61" s="8">
        <v>500.0</v>
      </c>
      <c r="J61" s="8">
        <v>113221.0</v>
      </c>
      <c r="K61" s="8">
        <v>1041600.0</v>
      </c>
      <c r="L61" s="7"/>
      <c r="M61" s="7"/>
      <c r="N61" s="7"/>
      <c r="O61" s="7"/>
      <c r="P61" s="8"/>
      <c r="Q61" s="7"/>
      <c r="R61" s="8">
        <v>341140.25</v>
      </c>
      <c r="S61" s="7"/>
      <c r="T61" s="7"/>
      <c r="U61" s="7"/>
      <c r="V61" s="7"/>
      <c r="W61" s="7"/>
      <c r="X61" s="7"/>
      <c r="Y61" s="170">
        <v>1536887.0</v>
      </c>
      <c r="Z61" s="150"/>
    </row>
    <row r="62">
      <c r="A62" s="119"/>
      <c r="B62" s="119"/>
      <c r="C62" s="119"/>
      <c r="D62" s="119"/>
      <c r="E62" s="7" t="s">
        <v>288</v>
      </c>
      <c r="F62" s="8">
        <v>2192887.0</v>
      </c>
      <c r="G62" s="7"/>
      <c r="H62" s="7"/>
      <c r="I62" s="8">
        <v>43692.0</v>
      </c>
      <c r="J62" s="8">
        <v>122188.0</v>
      </c>
      <c r="K62" s="8">
        <v>174225.6</v>
      </c>
      <c r="L62" s="8">
        <v>12980.0</v>
      </c>
      <c r="M62" s="8">
        <v>50369.0</v>
      </c>
      <c r="N62" s="8">
        <v>21610.0</v>
      </c>
      <c r="O62" s="8">
        <v>16094.0</v>
      </c>
      <c r="P62" s="8">
        <v>440835.0</v>
      </c>
      <c r="Q62" s="8">
        <v>12980.0</v>
      </c>
      <c r="R62" s="8">
        <v>1297913.4</v>
      </c>
      <c r="S62" s="7"/>
      <c r="T62" s="7"/>
      <c r="U62" s="7"/>
      <c r="V62" s="7"/>
      <c r="W62" s="7"/>
      <c r="X62" s="7"/>
      <c r="Y62" s="8">
        <v>1660221.85</v>
      </c>
      <c r="Z62" s="171"/>
    </row>
    <row r="63">
      <c r="A63" s="119"/>
      <c r="B63" s="119"/>
      <c r="C63" s="119"/>
      <c r="D63" s="119"/>
      <c r="E63" s="7" t="s">
        <v>289</v>
      </c>
      <c r="F63" s="8">
        <v>306350.0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8">
        <v>153175.0</v>
      </c>
      <c r="T63" s="8">
        <v>153175.0</v>
      </c>
      <c r="U63" s="7"/>
      <c r="V63" s="7"/>
      <c r="W63" s="7"/>
      <c r="X63" s="7"/>
      <c r="Y63" s="7">
        <f>758200-Y57-Y55/3-Y56/3</f>
        <v>316715.6667</v>
      </c>
      <c r="Z63" s="160"/>
    </row>
    <row r="64">
      <c r="A64" s="6"/>
      <c r="B64" s="6"/>
      <c r="C64" s="6"/>
      <c r="D64" s="6"/>
      <c r="E64" s="143" t="s">
        <v>290</v>
      </c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7"/>
      <c r="Y64" s="7"/>
      <c r="Z64" s="160"/>
    </row>
    <row r="65">
      <c r="Z65" s="160"/>
    </row>
    <row r="66">
      <c r="Z66" s="160"/>
    </row>
    <row r="67">
      <c r="A67" s="136" t="s">
        <v>0</v>
      </c>
      <c r="B67" s="136" t="s">
        <v>279</v>
      </c>
      <c r="C67" s="136" t="s">
        <v>280</v>
      </c>
      <c r="D67" s="136" t="s">
        <v>281</v>
      </c>
      <c r="E67" s="136" t="s">
        <v>282</v>
      </c>
      <c r="F67" s="136" t="s">
        <v>283</v>
      </c>
      <c r="G67" s="147"/>
      <c r="H67" s="147"/>
      <c r="I67" s="147">
        <v>45682.0</v>
      </c>
      <c r="J67" s="147">
        <v>45689.0</v>
      </c>
      <c r="K67" s="147">
        <v>45717.0</v>
      </c>
      <c r="L67" s="147">
        <v>45772.0</v>
      </c>
      <c r="M67" s="147">
        <v>45778.0</v>
      </c>
      <c r="N67" s="147">
        <v>45809.0</v>
      </c>
      <c r="O67" s="147">
        <v>45839.0</v>
      </c>
      <c r="P67" s="147">
        <v>45870.0</v>
      </c>
      <c r="Q67" s="147">
        <v>45901.0</v>
      </c>
      <c r="R67" s="147">
        <v>45931.0</v>
      </c>
      <c r="S67" s="147">
        <v>45962.0</v>
      </c>
      <c r="T67" s="147">
        <v>45992.0</v>
      </c>
      <c r="U67" s="147">
        <v>46023.0</v>
      </c>
      <c r="V67" s="147">
        <v>46054.0</v>
      </c>
      <c r="W67" s="147">
        <v>46082.0</v>
      </c>
      <c r="X67" s="147">
        <v>46137.0</v>
      </c>
      <c r="Y67" s="136" t="s">
        <v>5</v>
      </c>
      <c r="Z67" s="160"/>
    </row>
    <row r="68">
      <c r="A68" s="1">
        <v>6.0</v>
      </c>
      <c r="B68" s="1" t="s">
        <v>10</v>
      </c>
      <c r="C68" s="139" t="s">
        <v>249</v>
      </c>
      <c r="D68" s="1">
        <v>150000.0</v>
      </c>
      <c r="E68" s="9" t="s">
        <v>17</v>
      </c>
      <c r="F68" s="8">
        <v>0.0</v>
      </c>
      <c r="G68" s="159"/>
      <c r="H68" s="159"/>
      <c r="I68" s="159"/>
      <c r="J68" s="159"/>
      <c r="K68" s="159"/>
      <c r="L68" s="159"/>
      <c r="M68" s="8">
        <v>0.0</v>
      </c>
      <c r="N68" s="8">
        <v>0.0</v>
      </c>
      <c r="O68" s="8">
        <v>0.0</v>
      </c>
      <c r="P68" s="149"/>
      <c r="Q68" s="149"/>
      <c r="R68" s="149"/>
      <c r="S68" s="149"/>
      <c r="T68" s="149"/>
      <c r="U68" s="149"/>
      <c r="V68" s="149"/>
      <c r="W68" s="149"/>
      <c r="X68" s="149"/>
      <c r="Y68" s="8">
        <v>7500.0</v>
      </c>
      <c r="Z68" s="160"/>
    </row>
    <row r="69">
      <c r="A69" s="119"/>
      <c r="B69" s="119"/>
      <c r="C69" s="119"/>
      <c r="D69" s="119"/>
      <c r="E69" s="9" t="s">
        <v>18</v>
      </c>
      <c r="F69" s="8">
        <v>0.0</v>
      </c>
      <c r="G69" s="159"/>
      <c r="H69" s="159"/>
      <c r="I69" s="159"/>
      <c r="J69" s="159"/>
      <c r="K69" s="159"/>
      <c r="L69" s="159"/>
      <c r="M69" s="8">
        <v>0.0</v>
      </c>
      <c r="N69" s="172">
        <v>12000.0</v>
      </c>
      <c r="O69" s="8">
        <v>0.0</v>
      </c>
      <c r="P69" s="149"/>
      <c r="Q69" s="149"/>
      <c r="R69" s="149"/>
      <c r="S69" s="149"/>
      <c r="T69" s="149"/>
      <c r="U69" s="149"/>
      <c r="V69" s="149"/>
      <c r="W69" s="149"/>
      <c r="X69" s="149"/>
      <c r="Y69" s="8">
        <v>7500.0</v>
      </c>
      <c r="Z69" s="160"/>
    </row>
    <row r="70">
      <c r="A70" s="119"/>
      <c r="B70" s="119"/>
      <c r="C70" s="119"/>
      <c r="D70" s="119"/>
      <c r="E70" s="9" t="s">
        <v>19</v>
      </c>
      <c r="F70" s="8">
        <v>7500.0</v>
      </c>
      <c r="G70" s="159"/>
      <c r="H70" s="159"/>
      <c r="I70" s="159"/>
      <c r="J70" s="159"/>
      <c r="K70" s="159"/>
      <c r="L70" s="159"/>
      <c r="M70" s="8">
        <v>0.0</v>
      </c>
      <c r="N70" s="8">
        <v>0.0</v>
      </c>
      <c r="O70" s="8">
        <v>0.0</v>
      </c>
      <c r="P70" s="159"/>
      <c r="Q70" s="159">
        <v>7500.0</v>
      </c>
      <c r="R70" s="149"/>
      <c r="S70" s="149"/>
      <c r="T70" s="149"/>
      <c r="U70" s="149"/>
      <c r="V70" s="149"/>
      <c r="W70" s="149"/>
      <c r="X70" s="149"/>
      <c r="Y70" s="8">
        <v>7500.0</v>
      </c>
      <c r="Z70" s="160"/>
    </row>
    <row r="71">
      <c r="A71" s="119"/>
      <c r="B71" s="119"/>
      <c r="C71" s="119"/>
      <c r="D71" s="119"/>
      <c r="E71" s="173" t="s">
        <v>301</v>
      </c>
      <c r="F71" s="155">
        <v>7500.0</v>
      </c>
      <c r="G71" s="156"/>
      <c r="H71" s="156"/>
      <c r="I71" s="156"/>
      <c r="J71" s="156"/>
      <c r="K71" s="156"/>
      <c r="L71" s="156"/>
      <c r="M71" s="155">
        <v>0.0</v>
      </c>
      <c r="N71" s="155">
        <v>0.0</v>
      </c>
      <c r="O71" s="155">
        <v>0.0</v>
      </c>
      <c r="P71" s="156"/>
      <c r="Q71" s="163">
        <v>7500.0</v>
      </c>
      <c r="R71" s="156"/>
      <c r="S71" s="156"/>
      <c r="T71" s="156"/>
      <c r="U71" s="156"/>
      <c r="V71" s="156"/>
      <c r="W71" s="156"/>
      <c r="X71" s="149"/>
      <c r="Y71" s="174">
        <v>22500.0</v>
      </c>
      <c r="Z71" s="160"/>
    </row>
    <row r="72">
      <c r="A72" s="119"/>
      <c r="B72" s="119"/>
      <c r="C72" s="119"/>
      <c r="D72" s="119"/>
      <c r="E72" s="158" t="s">
        <v>302</v>
      </c>
      <c r="F72" s="8">
        <v>142500.0</v>
      </c>
      <c r="G72" s="159"/>
      <c r="H72" s="159"/>
      <c r="I72" s="159"/>
      <c r="J72" s="159"/>
      <c r="K72" s="159"/>
      <c r="L72" s="159"/>
      <c r="M72" s="8"/>
      <c r="N72" s="8"/>
      <c r="O72" s="8"/>
      <c r="P72" s="149"/>
      <c r="Q72" s="149"/>
      <c r="R72" s="149"/>
      <c r="S72" s="149"/>
      <c r="T72" s="149"/>
      <c r="U72" s="149"/>
      <c r="V72" s="149"/>
      <c r="W72" s="149"/>
      <c r="X72" s="149"/>
      <c r="Y72" s="8"/>
      <c r="Z72" s="160"/>
    </row>
    <row r="73">
      <c r="A73" s="119"/>
      <c r="B73" s="119"/>
      <c r="C73" s="119"/>
      <c r="D73" s="119"/>
      <c r="E73" s="7" t="s">
        <v>286</v>
      </c>
      <c r="F73" s="8">
        <v>60312.0</v>
      </c>
      <c r="G73" s="159"/>
      <c r="H73" s="159"/>
      <c r="I73" s="159"/>
      <c r="J73" s="159"/>
      <c r="K73" s="159"/>
      <c r="L73" s="159"/>
      <c r="M73" s="8">
        <v>0.0</v>
      </c>
      <c r="N73" s="8">
        <v>0.0</v>
      </c>
      <c r="O73" s="8">
        <v>30739.0</v>
      </c>
      <c r="P73" s="159">
        <v>10171.0</v>
      </c>
      <c r="Q73" s="159">
        <v>19402.0</v>
      </c>
      <c r="R73" s="149"/>
      <c r="S73" s="149"/>
      <c r="T73" s="149"/>
      <c r="U73" s="149"/>
      <c r="V73" s="149"/>
      <c r="W73" s="149"/>
      <c r="X73" s="149"/>
      <c r="Y73" s="8">
        <v>60312.0</v>
      </c>
      <c r="Z73" s="160"/>
    </row>
    <row r="74">
      <c r="A74" s="119"/>
      <c r="B74" s="119"/>
      <c r="C74" s="119"/>
      <c r="D74" s="119"/>
      <c r="E74" s="142" t="s">
        <v>287</v>
      </c>
      <c r="F74" s="8">
        <f>82000-F73/2</f>
        <v>51844</v>
      </c>
      <c r="G74" s="149"/>
      <c r="H74" s="149"/>
      <c r="I74" s="149"/>
      <c r="J74" s="149"/>
      <c r="K74" s="149"/>
      <c r="L74" s="149"/>
      <c r="M74" s="8">
        <v>0.0</v>
      </c>
      <c r="N74" s="8">
        <v>0.0</v>
      </c>
      <c r="O74" s="172">
        <v>677.0</v>
      </c>
      <c r="P74" s="172">
        <v>44825.0</v>
      </c>
      <c r="Q74" s="172">
        <v>23600.0</v>
      </c>
      <c r="R74" s="149"/>
      <c r="S74" s="149"/>
      <c r="T74" s="149"/>
      <c r="U74" s="149"/>
      <c r="V74" s="149"/>
      <c r="W74" s="149"/>
      <c r="X74" s="149"/>
      <c r="Y74" s="8">
        <v>51844.0</v>
      </c>
      <c r="Z74" s="160"/>
    </row>
    <row r="75">
      <c r="A75" s="119"/>
      <c r="B75" s="119"/>
      <c r="C75" s="119"/>
      <c r="D75" s="119"/>
      <c r="E75" s="7" t="s">
        <v>288</v>
      </c>
      <c r="F75" s="8">
        <f>53656-F73/2</f>
        <v>23500</v>
      </c>
      <c r="G75" s="149"/>
      <c r="H75" s="149"/>
      <c r="I75" s="149"/>
      <c r="J75" s="149"/>
      <c r="K75" s="149"/>
      <c r="L75" s="149"/>
      <c r="M75" s="7"/>
      <c r="N75" s="8">
        <v>0.0</v>
      </c>
      <c r="O75" s="8">
        <v>0.0</v>
      </c>
      <c r="P75" s="159">
        <v>12988.0</v>
      </c>
      <c r="Q75" s="159">
        <v>0.0</v>
      </c>
      <c r="R75" s="159">
        <v>10512.0</v>
      </c>
      <c r="S75" s="149"/>
      <c r="T75" s="149"/>
      <c r="U75" s="149"/>
      <c r="V75" s="149"/>
      <c r="W75" s="149"/>
      <c r="X75" s="149"/>
      <c r="Y75" s="8">
        <v>23500.0</v>
      </c>
      <c r="Z75" s="160"/>
    </row>
    <row r="76">
      <c r="A76" s="119"/>
      <c r="B76" s="119"/>
      <c r="C76" s="119"/>
      <c r="D76" s="119"/>
      <c r="E76" s="7" t="s">
        <v>289</v>
      </c>
      <c r="F76" s="8">
        <f>14344-F70</f>
        <v>6844</v>
      </c>
      <c r="G76" s="149"/>
      <c r="H76" s="149"/>
      <c r="I76" s="149"/>
      <c r="J76" s="149"/>
      <c r="K76" s="149"/>
      <c r="L76" s="149"/>
      <c r="M76" s="7"/>
      <c r="N76" s="7"/>
      <c r="O76" s="8">
        <v>0.0</v>
      </c>
      <c r="P76" s="149"/>
      <c r="Q76" s="149"/>
      <c r="R76" s="159">
        <v>6844.0</v>
      </c>
      <c r="S76" s="149"/>
      <c r="T76" s="149"/>
      <c r="U76" s="149"/>
      <c r="V76" s="149"/>
      <c r="W76" s="149"/>
      <c r="X76" s="149"/>
      <c r="Y76" s="8">
        <v>6844.0</v>
      </c>
      <c r="Z76" s="160"/>
    </row>
    <row r="77">
      <c r="A77" s="6"/>
      <c r="B77" s="6"/>
      <c r="C77" s="6"/>
      <c r="D77" s="6"/>
      <c r="E77" s="143" t="s">
        <v>290</v>
      </c>
      <c r="F77" s="143"/>
      <c r="G77" s="175"/>
      <c r="H77" s="175"/>
      <c r="I77" s="175"/>
      <c r="J77" s="175"/>
      <c r="K77" s="175"/>
      <c r="L77" s="175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7"/>
      <c r="Y77" s="7"/>
      <c r="Z77" s="160"/>
    </row>
    <row r="78">
      <c r="Z78" s="160"/>
    </row>
    <row r="79">
      <c r="Z79" s="160"/>
    </row>
    <row r="80">
      <c r="A80" s="136" t="s">
        <v>0</v>
      </c>
      <c r="B80" s="136" t="s">
        <v>279</v>
      </c>
      <c r="C80" s="136" t="s">
        <v>280</v>
      </c>
      <c r="D80" s="136" t="s">
        <v>281</v>
      </c>
      <c r="E80" s="136" t="s">
        <v>282</v>
      </c>
      <c r="F80" s="136" t="s">
        <v>283</v>
      </c>
      <c r="G80" s="147"/>
      <c r="H80" s="147"/>
      <c r="I80" s="147">
        <v>45682.0</v>
      </c>
      <c r="J80" s="147">
        <v>45689.0</v>
      </c>
      <c r="K80" s="147">
        <v>45717.0</v>
      </c>
      <c r="L80" s="147">
        <v>45772.0</v>
      </c>
      <c r="M80" s="147">
        <v>45778.0</v>
      </c>
      <c r="N80" s="147">
        <v>45809.0</v>
      </c>
      <c r="O80" s="147">
        <v>45839.0</v>
      </c>
      <c r="P80" s="147">
        <v>45870.0</v>
      </c>
      <c r="Q80" s="147">
        <v>45901.0</v>
      </c>
      <c r="R80" s="147">
        <v>45931.0</v>
      </c>
      <c r="S80" s="147">
        <v>45962.0</v>
      </c>
      <c r="T80" s="147">
        <v>45992.0</v>
      </c>
      <c r="U80" s="147">
        <v>46023.0</v>
      </c>
      <c r="V80" s="147">
        <v>46054.0</v>
      </c>
      <c r="W80" s="147">
        <v>46082.0</v>
      </c>
      <c r="X80" s="147">
        <v>46137.0</v>
      </c>
      <c r="Y80" s="136" t="s">
        <v>5</v>
      </c>
      <c r="Z80" s="160"/>
    </row>
    <row r="81">
      <c r="A81" s="1">
        <v>7.0</v>
      </c>
      <c r="B81" s="1" t="s">
        <v>11</v>
      </c>
      <c r="C81" s="139" t="s">
        <v>249</v>
      </c>
      <c r="D81" s="1">
        <v>1000000.0</v>
      </c>
      <c r="E81" s="9" t="s">
        <v>17</v>
      </c>
      <c r="F81" s="8">
        <v>50000.0</v>
      </c>
      <c r="G81" s="149"/>
      <c r="H81" s="149"/>
      <c r="I81" s="149"/>
      <c r="J81" s="8">
        <v>0.0</v>
      </c>
      <c r="K81" s="8">
        <v>0.0</v>
      </c>
      <c r="L81" s="8">
        <v>0.0</v>
      </c>
      <c r="M81" s="8">
        <v>0.0</v>
      </c>
      <c r="N81" s="152">
        <v>5555.0</v>
      </c>
      <c r="O81" s="8">
        <v>5556.0</v>
      </c>
      <c r="P81" s="8">
        <v>5556.0</v>
      </c>
      <c r="Q81" s="8">
        <v>5555.5</v>
      </c>
      <c r="R81" s="8">
        <v>5555.5</v>
      </c>
      <c r="S81" s="8">
        <v>5555.5</v>
      </c>
      <c r="T81" s="8">
        <v>5555.5</v>
      </c>
      <c r="U81" s="8">
        <v>5555.5</v>
      </c>
      <c r="V81" s="8">
        <v>5555.5</v>
      </c>
      <c r="W81" s="149"/>
      <c r="X81" s="149"/>
      <c r="Y81" s="8">
        <v>500000.0</v>
      </c>
      <c r="Z81" s="160"/>
    </row>
    <row r="82">
      <c r="A82" s="119"/>
      <c r="B82" s="119"/>
      <c r="C82" s="119"/>
      <c r="D82" s="119"/>
      <c r="E82" s="9" t="s">
        <v>18</v>
      </c>
      <c r="F82" s="8">
        <v>50000.0</v>
      </c>
      <c r="G82" s="149"/>
      <c r="H82" s="149"/>
      <c r="I82" s="149"/>
      <c r="J82" s="8">
        <v>0.0</v>
      </c>
      <c r="K82" s="8">
        <v>0.0</v>
      </c>
      <c r="L82" s="8">
        <v>0.0</v>
      </c>
      <c r="M82" s="8">
        <v>0.0</v>
      </c>
      <c r="N82" s="8">
        <v>3850.0</v>
      </c>
      <c r="O82" s="8">
        <v>11200.25</v>
      </c>
      <c r="P82" s="8">
        <v>7040.0</v>
      </c>
      <c r="Q82" s="8">
        <v>4651.625</v>
      </c>
      <c r="R82" s="8">
        <v>4651.625</v>
      </c>
      <c r="S82" s="8">
        <v>4651.625</v>
      </c>
      <c r="T82" s="8">
        <v>4651.625</v>
      </c>
      <c r="U82" s="8">
        <v>4651.625</v>
      </c>
      <c r="V82" s="8">
        <v>4651.625</v>
      </c>
      <c r="W82" s="149"/>
      <c r="X82" s="149"/>
      <c r="Y82" s="8">
        <v>50000.0</v>
      </c>
      <c r="Z82" s="160"/>
    </row>
    <row r="83">
      <c r="A83" s="119"/>
      <c r="B83" s="119"/>
      <c r="C83" s="119"/>
      <c r="D83" s="119"/>
      <c r="E83" s="9" t="s">
        <v>19</v>
      </c>
      <c r="F83" s="8">
        <v>50000.0</v>
      </c>
      <c r="G83" s="149"/>
      <c r="H83" s="149"/>
      <c r="I83" s="149"/>
      <c r="J83" s="8">
        <v>0.0</v>
      </c>
      <c r="K83" s="8">
        <v>0.0</v>
      </c>
      <c r="L83" s="8">
        <v>0.0</v>
      </c>
      <c r="M83" s="8">
        <v>0.0</v>
      </c>
      <c r="N83" s="8">
        <v>50000.0</v>
      </c>
      <c r="O83" s="8">
        <v>0.0</v>
      </c>
      <c r="P83" s="8">
        <v>0.0</v>
      </c>
      <c r="Q83" s="8">
        <v>0.0</v>
      </c>
      <c r="R83" s="8">
        <v>0.0</v>
      </c>
      <c r="S83" s="8">
        <v>0.0</v>
      </c>
      <c r="T83" s="8">
        <v>0.0</v>
      </c>
      <c r="U83" s="8">
        <v>0.0</v>
      </c>
      <c r="V83" s="8">
        <v>0.0</v>
      </c>
      <c r="W83" s="149"/>
      <c r="X83" s="149"/>
      <c r="Y83" s="8">
        <v>50000.0</v>
      </c>
      <c r="Z83" s="160"/>
    </row>
    <row r="84">
      <c r="A84" s="119"/>
      <c r="B84" s="119"/>
      <c r="C84" s="119"/>
      <c r="D84" s="119"/>
      <c r="E84" s="140" t="s">
        <v>285</v>
      </c>
      <c r="F84" s="155">
        <v>150000.0</v>
      </c>
      <c r="G84" s="156"/>
      <c r="H84" s="156"/>
      <c r="I84" s="156"/>
      <c r="J84" s="155">
        <v>0.0</v>
      </c>
      <c r="K84" s="155">
        <v>0.0</v>
      </c>
      <c r="L84" s="155">
        <v>0.0</v>
      </c>
      <c r="M84" s="155">
        <v>0.0</v>
      </c>
      <c r="N84" s="155">
        <v>59405.0</v>
      </c>
      <c r="O84" s="155">
        <v>16756.25</v>
      </c>
      <c r="P84" s="155">
        <v>6956.0</v>
      </c>
      <c r="Q84" s="155">
        <v>11195.5</v>
      </c>
      <c r="R84" s="155">
        <v>11137.45</v>
      </c>
      <c r="S84" s="155">
        <v>11137.45</v>
      </c>
      <c r="T84" s="155">
        <v>11137.45</v>
      </c>
      <c r="U84" s="155">
        <v>11137.45</v>
      </c>
      <c r="V84" s="155">
        <v>11137.45</v>
      </c>
      <c r="W84" s="156"/>
      <c r="X84" s="149"/>
      <c r="Y84" s="8">
        <v>150000.0</v>
      </c>
      <c r="Z84" s="160"/>
    </row>
    <row r="85">
      <c r="A85" s="119"/>
      <c r="B85" s="119"/>
      <c r="C85" s="119"/>
      <c r="D85" s="119"/>
      <c r="E85" s="158" t="s">
        <v>295</v>
      </c>
      <c r="F85" s="8">
        <v>850000.0</v>
      </c>
      <c r="G85" s="149"/>
      <c r="H85" s="149"/>
      <c r="I85" s="14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149"/>
      <c r="X85" s="149"/>
      <c r="Y85" s="7"/>
      <c r="Z85" s="160"/>
    </row>
    <row r="86">
      <c r="A86" s="119"/>
      <c r="B86" s="119"/>
      <c r="C86" s="119"/>
      <c r="D86" s="119"/>
      <c r="E86" s="7" t="s">
        <v>286</v>
      </c>
      <c r="F86" s="8">
        <v>241248.0</v>
      </c>
      <c r="G86" s="149"/>
      <c r="H86" s="149"/>
      <c r="I86" s="149"/>
      <c r="J86" s="7"/>
      <c r="K86" s="7"/>
      <c r="L86" s="7"/>
      <c r="M86" s="8">
        <v>30156.0</v>
      </c>
      <c r="N86" s="8">
        <v>0.0</v>
      </c>
      <c r="O86" s="8">
        <v>26273.0</v>
      </c>
      <c r="P86" s="8">
        <v>30156.0</v>
      </c>
      <c r="Q86" s="8">
        <v>25777.0</v>
      </c>
      <c r="R86" s="8">
        <v>25777.0</v>
      </c>
      <c r="S86" s="8">
        <v>25777.0</v>
      </c>
      <c r="T86" s="8">
        <v>25777.0</v>
      </c>
      <c r="U86" s="8">
        <v>25777.0</v>
      </c>
      <c r="V86" s="8">
        <v>25778.0</v>
      </c>
      <c r="W86" s="149"/>
      <c r="X86" s="149"/>
      <c r="Y86" s="8">
        <v>241248.0</v>
      </c>
      <c r="Z86" s="160"/>
    </row>
    <row r="87">
      <c r="A87" s="119"/>
      <c r="B87" s="119"/>
      <c r="C87" s="119"/>
      <c r="D87" s="119"/>
      <c r="E87" s="142" t="s">
        <v>287</v>
      </c>
      <c r="F87" s="8">
        <f>200000-F86/2-F81/3-F82/3</f>
        <v>46042.66667</v>
      </c>
      <c r="G87" s="149"/>
      <c r="H87" s="149"/>
      <c r="I87" s="149"/>
      <c r="J87" s="8">
        <v>0.0</v>
      </c>
      <c r="K87" s="8">
        <v>0.0</v>
      </c>
      <c r="L87" s="8">
        <v>0.0</v>
      </c>
      <c r="M87" s="8">
        <v>0.0</v>
      </c>
      <c r="N87" s="8">
        <v>3850.0</v>
      </c>
      <c r="O87" s="8">
        <v>0.0</v>
      </c>
      <c r="P87" s="8">
        <v>0.0</v>
      </c>
      <c r="Q87" s="8">
        <v>0.0</v>
      </c>
      <c r="R87" s="8">
        <v>42192.667</v>
      </c>
      <c r="S87" s="7"/>
      <c r="T87" s="7"/>
      <c r="U87" s="7"/>
      <c r="V87" s="7"/>
      <c r="W87" s="149"/>
      <c r="X87" s="149"/>
      <c r="Y87" s="8">
        <v>46042.667</v>
      </c>
      <c r="Z87" s="160"/>
    </row>
    <row r="88">
      <c r="A88" s="119"/>
      <c r="B88" s="119"/>
      <c r="C88" s="119"/>
      <c r="D88" s="119"/>
      <c r="E88" s="7" t="s">
        <v>288</v>
      </c>
      <c r="F88" s="8">
        <f>710000-F86/2-F81/3-F82/3</f>
        <v>556042.6667</v>
      </c>
      <c r="G88" s="149"/>
      <c r="H88" s="149"/>
      <c r="I88" s="149"/>
      <c r="J88" s="7"/>
      <c r="K88" s="7"/>
      <c r="L88" s="7"/>
      <c r="M88" s="7"/>
      <c r="N88" s="7"/>
      <c r="O88" s="7"/>
      <c r="P88" s="8">
        <v>23489.8</v>
      </c>
      <c r="Q88" s="8">
        <v>0.0</v>
      </c>
      <c r="R88" s="8">
        <v>266276.43</v>
      </c>
      <c r="S88" s="8">
        <v>266276.44</v>
      </c>
      <c r="T88" s="7"/>
      <c r="U88" s="7"/>
      <c r="V88" s="7"/>
      <c r="W88" s="149"/>
      <c r="X88" s="149"/>
      <c r="Y88" s="8">
        <v>556042.667</v>
      </c>
      <c r="Z88" s="160"/>
    </row>
    <row r="89">
      <c r="A89" s="119"/>
      <c r="B89" s="119"/>
      <c r="C89" s="119"/>
      <c r="D89" s="119"/>
      <c r="E89" s="7" t="s">
        <v>289</v>
      </c>
      <c r="F89" s="8">
        <f>90000-F83-F81/3-F82/3</f>
        <v>6666.666667</v>
      </c>
      <c r="G89" s="149"/>
      <c r="H89" s="149"/>
      <c r="I89" s="149"/>
      <c r="J89" s="7"/>
      <c r="K89" s="7"/>
      <c r="L89" s="7"/>
      <c r="M89" s="7"/>
      <c r="N89" s="7"/>
      <c r="O89" s="7"/>
      <c r="P89" s="152"/>
      <c r="Q89" s="176"/>
      <c r="R89" s="176"/>
      <c r="S89" s="152">
        <v>1666.665</v>
      </c>
      <c r="T89" s="152">
        <v>1666.665</v>
      </c>
      <c r="U89" s="152">
        <v>1666.665</v>
      </c>
      <c r="V89" s="152">
        <v>1666.665</v>
      </c>
      <c r="W89" s="149"/>
      <c r="X89" s="149"/>
      <c r="Y89" s="8">
        <v>6666.667</v>
      </c>
      <c r="Z89" s="160"/>
    </row>
    <row r="90">
      <c r="A90" s="6"/>
      <c r="B90" s="6"/>
      <c r="C90" s="6"/>
      <c r="D90" s="6"/>
      <c r="E90" s="143" t="s">
        <v>290</v>
      </c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7"/>
      <c r="Y90" s="7"/>
      <c r="Z90" s="160"/>
    </row>
    <row r="91">
      <c r="Z91" s="160"/>
    </row>
    <row r="92">
      <c r="Z92" s="160"/>
    </row>
    <row r="93">
      <c r="A93" s="177" t="s">
        <v>0</v>
      </c>
      <c r="B93" s="136" t="s">
        <v>279</v>
      </c>
      <c r="C93" s="136" t="s">
        <v>280</v>
      </c>
      <c r="D93" s="136" t="s">
        <v>281</v>
      </c>
      <c r="E93" s="136" t="s">
        <v>282</v>
      </c>
      <c r="F93" s="136" t="s">
        <v>283</v>
      </c>
      <c r="G93" s="147"/>
      <c r="H93" s="147"/>
      <c r="I93" s="147">
        <v>45682.0</v>
      </c>
      <c r="J93" s="147">
        <v>45689.0</v>
      </c>
      <c r="K93" s="147">
        <v>45717.0</v>
      </c>
      <c r="L93" s="147">
        <v>45772.0</v>
      </c>
      <c r="M93" s="147">
        <v>45778.0</v>
      </c>
      <c r="N93" s="147">
        <v>45809.0</v>
      </c>
      <c r="O93" s="147">
        <v>45839.0</v>
      </c>
      <c r="P93" s="147">
        <v>45870.0</v>
      </c>
      <c r="Q93" s="147">
        <v>45901.0</v>
      </c>
      <c r="R93" s="147">
        <v>45931.0</v>
      </c>
      <c r="S93" s="147">
        <v>45962.0</v>
      </c>
      <c r="T93" s="147">
        <v>45992.0</v>
      </c>
      <c r="U93" s="147">
        <v>46023.0</v>
      </c>
      <c r="V93" s="147">
        <v>46054.0</v>
      </c>
      <c r="W93" s="147">
        <v>46082.0</v>
      </c>
      <c r="X93" s="147">
        <v>46137.0</v>
      </c>
      <c r="Y93" s="136" t="s">
        <v>5</v>
      </c>
      <c r="Z93" s="160"/>
    </row>
    <row r="94">
      <c r="A94" s="1">
        <v>8.0</v>
      </c>
      <c r="B94" s="178" t="s">
        <v>12</v>
      </c>
      <c r="C94" s="139" t="s">
        <v>249</v>
      </c>
      <c r="D94" s="1">
        <v>1500000.0</v>
      </c>
      <c r="E94" s="9" t="s">
        <v>17</v>
      </c>
      <c r="F94" s="8">
        <v>75000.0</v>
      </c>
      <c r="G94" s="159"/>
      <c r="H94" s="159"/>
      <c r="I94" s="159"/>
      <c r="J94" s="8">
        <v>0.0</v>
      </c>
      <c r="K94" s="8">
        <v>0.0</v>
      </c>
      <c r="L94" s="8">
        <v>33862.0</v>
      </c>
      <c r="M94" s="8">
        <v>0.0</v>
      </c>
      <c r="N94" s="8">
        <v>5876.0</v>
      </c>
      <c r="O94" s="8">
        <v>5877.0</v>
      </c>
      <c r="P94" s="152">
        <v>0.0</v>
      </c>
      <c r="Q94" s="8">
        <v>7346.25</v>
      </c>
      <c r="R94" s="8">
        <v>7346.25</v>
      </c>
      <c r="S94" s="8">
        <v>7346.25</v>
      </c>
      <c r="T94" s="8">
        <v>7346.25</v>
      </c>
      <c r="U94" s="149"/>
      <c r="V94" s="149"/>
      <c r="W94" s="149"/>
      <c r="X94" s="149"/>
      <c r="Y94" s="8">
        <v>75000.0</v>
      </c>
      <c r="Z94" s="160"/>
    </row>
    <row r="95">
      <c r="A95" s="119"/>
      <c r="B95" s="119"/>
      <c r="C95" s="119"/>
      <c r="D95" s="119"/>
      <c r="E95" s="9" t="s">
        <v>18</v>
      </c>
      <c r="F95" s="8">
        <v>75000.0</v>
      </c>
      <c r="G95" s="159"/>
      <c r="H95" s="159"/>
      <c r="I95" s="159"/>
      <c r="J95" s="8">
        <v>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35833.0</v>
      </c>
      <c r="Q95" s="8">
        <v>9791.75</v>
      </c>
      <c r="R95" s="8">
        <v>9791.75</v>
      </c>
      <c r="S95" s="8">
        <v>9791.75</v>
      </c>
      <c r="T95" s="8">
        <v>9791.75</v>
      </c>
      <c r="U95" s="149"/>
      <c r="V95" s="149"/>
      <c r="W95" s="149"/>
      <c r="X95" s="149"/>
      <c r="Y95" s="8">
        <v>75000.0</v>
      </c>
      <c r="Z95" s="160"/>
    </row>
    <row r="96">
      <c r="A96" s="119"/>
      <c r="B96" s="119"/>
      <c r="C96" s="119"/>
      <c r="D96" s="119"/>
      <c r="E96" s="9" t="s">
        <v>19</v>
      </c>
      <c r="F96" s="8">
        <v>75000.0</v>
      </c>
      <c r="G96" s="149"/>
      <c r="H96" s="149"/>
      <c r="I96" s="149"/>
      <c r="J96" s="8">
        <v>0.0</v>
      </c>
      <c r="K96" s="8">
        <v>0.0</v>
      </c>
      <c r="L96" s="8">
        <v>0.0</v>
      </c>
      <c r="M96" s="8">
        <v>0.0</v>
      </c>
      <c r="N96" s="8">
        <v>30000.0</v>
      </c>
      <c r="O96" s="8">
        <v>0.0</v>
      </c>
      <c r="P96" s="8">
        <v>0.0</v>
      </c>
      <c r="Q96" s="8">
        <v>0.0</v>
      </c>
      <c r="R96" s="8">
        <v>15000.0</v>
      </c>
      <c r="S96" s="8">
        <v>15000.0</v>
      </c>
      <c r="T96" s="8">
        <v>15000.0</v>
      </c>
      <c r="U96" s="149"/>
      <c r="V96" s="149"/>
      <c r="W96" s="149"/>
      <c r="X96" s="149"/>
      <c r="Y96" s="8">
        <v>75000.0</v>
      </c>
      <c r="Z96" s="160"/>
    </row>
    <row r="97">
      <c r="A97" s="119"/>
      <c r="B97" s="119"/>
      <c r="C97" s="119"/>
      <c r="D97" s="119"/>
      <c r="E97" s="140" t="s">
        <v>285</v>
      </c>
      <c r="F97" s="155">
        <v>225000.0</v>
      </c>
      <c r="G97" s="156"/>
      <c r="H97" s="156"/>
      <c r="I97" s="156"/>
      <c r="J97" s="155">
        <v>0.0</v>
      </c>
      <c r="K97" s="155">
        <v>0.0</v>
      </c>
      <c r="L97" s="155">
        <v>33862.0</v>
      </c>
      <c r="M97" s="155">
        <v>0.0</v>
      </c>
      <c r="N97" s="155">
        <v>35876.0</v>
      </c>
      <c r="O97" s="155">
        <v>5877.0</v>
      </c>
      <c r="P97" s="155">
        <v>35833.0</v>
      </c>
      <c r="Q97" s="155">
        <v>17138.0</v>
      </c>
      <c r="R97" s="155">
        <v>32138.0</v>
      </c>
      <c r="S97" s="155">
        <v>32138.0</v>
      </c>
      <c r="T97" s="155">
        <v>32138.0</v>
      </c>
      <c r="U97" s="156"/>
      <c r="V97" s="156"/>
      <c r="W97" s="156"/>
      <c r="X97" s="149"/>
      <c r="Y97" s="8">
        <v>225000.0</v>
      </c>
      <c r="Z97" s="160"/>
    </row>
    <row r="98">
      <c r="A98" s="119"/>
      <c r="B98" s="119"/>
      <c r="C98" s="119"/>
      <c r="D98" s="119"/>
      <c r="E98" s="158" t="s">
        <v>295</v>
      </c>
      <c r="F98" s="8">
        <v>1275000.0</v>
      </c>
      <c r="G98" s="149"/>
      <c r="H98" s="149"/>
      <c r="I98" s="14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149"/>
      <c r="V98" s="149"/>
      <c r="W98" s="149"/>
      <c r="X98" s="149"/>
      <c r="Y98" s="7"/>
      <c r="Z98" s="160"/>
    </row>
    <row r="99">
      <c r="A99" s="119"/>
      <c r="B99" s="119"/>
      <c r="C99" s="119"/>
      <c r="D99" s="119"/>
      <c r="E99" s="7" t="s">
        <v>286</v>
      </c>
      <c r="F99" s="8">
        <v>0.0</v>
      </c>
      <c r="G99" s="149"/>
      <c r="H99" s="149"/>
      <c r="I99" s="149"/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172">
        <v>33862.0</v>
      </c>
      <c r="Q99" s="8">
        <v>0.0</v>
      </c>
      <c r="R99" s="8">
        <v>0.0</v>
      </c>
      <c r="S99" s="8">
        <v>0.0</v>
      </c>
      <c r="T99" s="8">
        <v>0.0</v>
      </c>
      <c r="U99" s="159"/>
      <c r="V99" s="159"/>
      <c r="W99" s="149"/>
      <c r="X99" s="149"/>
      <c r="Y99" s="7"/>
      <c r="Z99" s="160"/>
    </row>
    <row r="100">
      <c r="A100" s="119"/>
      <c r="B100" s="119"/>
      <c r="C100" s="119"/>
      <c r="D100" s="119"/>
      <c r="E100" s="142" t="s">
        <v>287</v>
      </c>
      <c r="F100" s="8">
        <v>382500.0</v>
      </c>
      <c r="G100" s="149"/>
      <c r="H100" s="149"/>
      <c r="I100" s="149"/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8">
        <v>8439.8</v>
      </c>
      <c r="Q100" s="8">
        <v>0.0</v>
      </c>
      <c r="R100" s="8">
        <v>374060.2</v>
      </c>
      <c r="S100" s="7"/>
      <c r="T100" s="7"/>
      <c r="U100" s="149"/>
      <c r="V100" s="149"/>
      <c r="W100" s="149"/>
      <c r="X100" s="149"/>
      <c r="Y100" s="8">
        <v>382500.0</v>
      </c>
      <c r="Z100" s="160"/>
    </row>
    <row r="101">
      <c r="A101" s="119"/>
      <c r="B101" s="119"/>
      <c r="C101" s="119"/>
      <c r="D101" s="119"/>
      <c r="E101" s="7" t="s">
        <v>288</v>
      </c>
      <c r="F101" s="8">
        <v>765000.0</v>
      </c>
      <c r="G101" s="149"/>
      <c r="H101" s="149"/>
      <c r="I101" s="149"/>
      <c r="J101" s="7"/>
      <c r="K101" s="7"/>
      <c r="L101" s="7"/>
      <c r="M101" s="7"/>
      <c r="N101" s="7"/>
      <c r="O101" s="7"/>
      <c r="P101" s="7"/>
      <c r="Q101" s="8">
        <v>0.0</v>
      </c>
      <c r="R101" s="8">
        <v>382500.0</v>
      </c>
      <c r="S101" s="8">
        <v>382500.0</v>
      </c>
      <c r="T101" s="7"/>
      <c r="U101" s="149"/>
      <c r="V101" s="149"/>
      <c r="W101" s="149"/>
      <c r="X101" s="149"/>
      <c r="Y101" s="8">
        <v>765000.0</v>
      </c>
      <c r="Z101" s="160"/>
    </row>
    <row r="102">
      <c r="A102" s="119"/>
      <c r="B102" s="119"/>
      <c r="C102" s="119"/>
      <c r="D102" s="119"/>
      <c r="E102" s="7" t="s">
        <v>289</v>
      </c>
      <c r="F102" s="8">
        <v>127500.0</v>
      </c>
      <c r="G102" s="149"/>
      <c r="H102" s="149"/>
      <c r="I102" s="149"/>
      <c r="J102" s="7"/>
      <c r="K102" s="7"/>
      <c r="L102" s="7"/>
      <c r="M102" s="7"/>
      <c r="N102" s="7"/>
      <c r="O102" s="7"/>
      <c r="P102" s="8">
        <v>15050.0</v>
      </c>
      <c r="Q102" s="7"/>
      <c r="R102" s="7"/>
      <c r="S102" s="8">
        <v>56225.0</v>
      </c>
      <c r="T102" s="8">
        <v>56225.0</v>
      </c>
      <c r="U102" s="7"/>
      <c r="V102" s="7"/>
      <c r="W102" s="7"/>
      <c r="X102" s="7"/>
      <c r="Y102" s="8">
        <v>127500.0</v>
      </c>
      <c r="Z102" s="160"/>
    </row>
    <row r="103">
      <c r="A103" s="6"/>
      <c r="B103" s="6"/>
      <c r="C103" s="6"/>
      <c r="D103" s="6"/>
      <c r="E103" s="143" t="s">
        <v>290</v>
      </c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7"/>
      <c r="Y103" s="7"/>
      <c r="Z103" s="160"/>
    </row>
    <row r="106">
      <c r="A106" s="136" t="s">
        <v>0</v>
      </c>
      <c r="B106" s="136" t="s">
        <v>279</v>
      </c>
      <c r="C106" s="136" t="s">
        <v>280</v>
      </c>
      <c r="D106" s="136" t="s">
        <v>281</v>
      </c>
      <c r="E106" s="136" t="s">
        <v>282</v>
      </c>
      <c r="F106" s="136" t="s">
        <v>283</v>
      </c>
      <c r="G106" s="147"/>
      <c r="H106" s="147"/>
      <c r="I106" s="147">
        <v>45682.0</v>
      </c>
      <c r="J106" s="147">
        <v>45689.0</v>
      </c>
      <c r="K106" s="147">
        <v>45717.0</v>
      </c>
      <c r="L106" s="147">
        <v>45772.0</v>
      </c>
      <c r="M106" s="147">
        <v>45778.0</v>
      </c>
      <c r="N106" s="147">
        <v>45809.0</v>
      </c>
      <c r="O106" s="147">
        <v>45839.0</v>
      </c>
      <c r="P106" s="147">
        <v>45870.0</v>
      </c>
      <c r="Q106" s="147">
        <v>45901.0</v>
      </c>
      <c r="R106" s="147">
        <v>45931.0</v>
      </c>
      <c r="S106" s="147">
        <v>45962.0</v>
      </c>
      <c r="T106" s="147">
        <v>45992.0</v>
      </c>
      <c r="U106" s="147">
        <v>46023.0</v>
      </c>
      <c r="V106" s="147">
        <v>46054.0</v>
      </c>
      <c r="W106" s="147">
        <v>46082.0</v>
      </c>
      <c r="X106" s="147">
        <v>46137.0</v>
      </c>
      <c r="Y106" s="179">
        <v>45803.0</v>
      </c>
      <c r="Z106" s="147">
        <v>45809.0</v>
      </c>
      <c r="AA106" s="147">
        <v>45839.0</v>
      </c>
      <c r="AB106" s="136" t="s">
        <v>5</v>
      </c>
      <c r="AC106" s="162" t="s">
        <v>291</v>
      </c>
    </row>
    <row r="107">
      <c r="A107" s="1">
        <v>9.0</v>
      </c>
      <c r="B107" s="178" t="s">
        <v>13</v>
      </c>
      <c r="C107" s="139" t="s">
        <v>249</v>
      </c>
      <c r="D107" s="1">
        <v>3000000.0</v>
      </c>
      <c r="E107" s="9" t="s">
        <v>17</v>
      </c>
      <c r="F107" s="8">
        <v>150000.0</v>
      </c>
      <c r="G107" s="149"/>
      <c r="H107" s="149"/>
      <c r="I107" s="149"/>
      <c r="J107" s="8">
        <v>0.0</v>
      </c>
      <c r="K107" s="8">
        <v>0.0</v>
      </c>
      <c r="L107" s="8">
        <v>0.0</v>
      </c>
      <c r="M107" s="8">
        <v>0.0</v>
      </c>
      <c r="N107" s="8">
        <v>10714.0</v>
      </c>
      <c r="O107" s="8">
        <v>10714.0</v>
      </c>
      <c r="P107" s="8">
        <v>10714.0</v>
      </c>
      <c r="Q107" s="8">
        <v>10714.0</v>
      </c>
      <c r="R107" s="8">
        <v>10714.0</v>
      </c>
      <c r="S107" s="8">
        <v>10714.0</v>
      </c>
      <c r="T107" s="8">
        <v>10714.0</v>
      </c>
      <c r="U107" s="8">
        <v>10714.0</v>
      </c>
      <c r="V107" s="8">
        <v>10714.0</v>
      </c>
      <c r="W107" s="8">
        <v>10714.0</v>
      </c>
      <c r="X107" s="8">
        <v>10715.0</v>
      </c>
      <c r="Y107" s="8">
        <v>10715.0</v>
      </c>
      <c r="Z107" s="8">
        <v>10715.0</v>
      </c>
      <c r="AA107" s="8">
        <v>10715.0</v>
      </c>
      <c r="AB107" s="164">
        <v>150000.0</v>
      </c>
      <c r="AC107" s="160"/>
    </row>
    <row r="108">
      <c r="A108" s="119"/>
      <c r="B108" s="119"/>
      <c r="C108" s="119"/>
      <c r="D108" s="119"/>
      <c r="E108" s="9" t="s">
        <v>18</v>
      </c>
      <c r="F108" s="8">
        <v>150000.0</v>
      </c>
      <c r="G108" s="149"/>
      <c r="H108" s="149"/>
      <c r="I108" s="149"/>
      <c r="J108" s="8">
        <v>0.0</v>
      </c>
      <c r="K108" s="8">
        <v>0.0</v>
      </c>
      <c r="L108" s="8">
        <v>0.0</v>
      </c>
      <c r="M108" s="8">
        <v>0.0</v>
      </c>
      <c r="N108" s="8">
        <v>12000.0</v>
      </c>
      <c r="O108" s="8">
        <v>0.0</v>
      </c>
      <c r="P108" s="8">
        <v>40321.0</v>
      </c>
      <c r="Q108" s="8">
        <v>8879.0</v>
      </c>
      <c r="R108" s="8">
        <v>8880.0</v>
      </c>
      <c r="S108" s="8">
        <v>8880.0</v>
      </c>
      <c r="T108" s="8">
        <v>8880.0</v>
      </c>
      <c r="U108" s="8">
        <v>8880.0</v>
      </c>
      <c r="V108" s="8">
        <v>8880.0</v>
      </c>
      <c r="W108" s="8">
        <v>8880.0</v>
      </c>
      <c r="X108" s="8">
        <v>8880.0</v>
      </c>
      <c r="Y108" s="8">
        <v>8880.0</v>
      </c>
      <c r="Z108" s="8">
        <v>8880.0</v>
      </c>
      <c r="AA108" s="8">
        <v>8880.0</v>
      </c>
      <c r="AB108" s="164">
        <v>150000.0</v>
      </c>
      <c r="AC108" s="160"/>
    </row>
    <row r="109">
      <c r="A109" s="119"/>
      <c r="B109" s="119"/>
      <c r="C109" s="119"/>
      <c r="D109" s="119"/>
      <c r="E109" s="9" t="s">
        <v>19</v>
      </c>
      <c r="F109" s="8">
        <v>150000.0</v>
      </c>
      <c r="G109" s="149"/>
      <c r="H109" s="149"/>
      <c r="I109" s="149"/>
      <c r="J109" s="8">
        <v>0.0</v>
      </c>
      <c r="K109" s="8">
        <v>0.0</v>
      </c>
      <c r="L109" s="8">
        <v>0.0</v>
      </c>
      <c r="M109" s="8">
        <v>0.0</v>
      </c>
      <c r="N109" s="8">
        <v>60000.0</v>
      </c>
      <c r="O109" s="8">
        <v>0.0</v>
      </c>
      <c r="P109" s="8">
        <v>0.0</v>
      </c>
      <c r="Q109" s="8">
        <v>0.0</v>
      </c>
      <c r="R109" s="8">
        <v>9000.0</v>
      </c>
      <c r="S109" s="8">
        <v>9000.0</v>
      </c>
      <c r="T109" s="8">
        <v>9000.0</v>
      </c>
      <c r="U109" s="8">
        <v>9000.0</v>
      </c>
      <c r="V109" s="8">
        <v>9000.0</v>
      </c>
      <c r="W109" s="8">
        <v>9000.0</v>
      </c>
      <c r="X109" s="8">
        <v>9000.0</v>
      </c>
      <c r="Y109" s="8">
        <v>9000.0</v>
      </c>
      <c r="Z109" s="8">
        <v>9000.0</v>
      </c>
      <c r="AA109" s="8">
        <v>9000.0</v>
      </c>
      <c r="AB109" s="164">
        <v>150000.0</v>
      </c>
      <c r="AC109" s="160"/>
    </row>
    <row r="110">
      <c r="A110" s="119"/>
      <c r="B110" s="119"/>
      <c r="C110" s="119"/>
      <c r="D110" s="119"/>
      <c r="E110" s="140" t="s">
        <v>285</v>
      </c>
      <c r="F110" s="155">
        <v>450000.0</v>
      </c>
      <c r="G110" s="156"/>
      <c r="H110" s="156"/>
      <c r="I110" s="156"/>
      <c r="J110" s="155">
        <v>0.0</v>
      </c>
      <c r="K110" s="155">
        <v>0.0</v>
      </c>
      <c r="L110" s="155">
        <v>0.0</v>
      </c>
      <c r="M110" s="155">
        <v>0.0</v>
      </c>
      <c r="N110" s="155">
        <v>82714.0</v>
      </c>
      <c r="O110" s="155">
        <v>10714.0</v>
      </c>
      <c r="P110" s="155">
        <v>51035.0</v>
      </c>
      <c r="Q110" s="155">
        <v>19593.0</v>
      </c>
      <c r="R110" s="155">
        <v>28594.0</v>
      </c>
      <c r="S110" s="155">
        <v>28594.0</v>
      </c>
      <c r="T110" s="155">
        <v>28594.0</v>
      </c>
      <c r="U110" s="155">
        <v>28594.0</v>
      </c>
      <c r="V110" s="155">
        <v>28594.0</v>
      </c>
      <c r="W110" s="155">
        <v>28594.0</v>
      </c>
      <c r="X110" s="155">
        <v>28595.0</v>
      </c>
      <c r="Y110" s="155">
        <v>28595.0</v>
      </c>
      <c r="Z110" s="155">
        <v>28595.0</v>
      </c>
      <c r="AA110" s="155">
        <v>28595.0</v>
      </c>
      <c r="AB110" s="164">
        <v>450000.0</v>
      </c>
      <c r="AC110" s="160"/>
    </row>
    <row r="111">
      <c r="A111" s="119"/>
      <c r="B111" s="119"/>
      <c r="C111" s="119"/>
      <c r="D111" s="119"/>
      <c r="E111" s="158" t="s">
        <v>295</v>
      </c>
      <c r="F111" s="8">
        <v>2550000.0</v>
      </c>
      <c r="G111" s="149"/>
      <c r="H111" s="149"/>
      <c r="I111" s="14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60"/>
      <c r="AA111" s="160"/>
      <c r="AB111" s="160"/>
      <c r="AC111" s="160"/>
    </row>
    <row r="112">
      <c r="A112" s="119"/>
      <c r="B112" s="119"/>
      <c r="C112" s="119"/>
      <c r="D112" s="119"/>
      <c r="E112" s="7" t="s">
        <v>286</v>
      </c>
      <c r="F112" s="7"/>
      <c r="G112" s="149"/>
      <c r="H112" s="149"/>
      <c r="I112" s="149"/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8">
        <v>0.0</v>
      </c>
      <c r="P112" s="172">
        <v>30490.0</v>
      </c>
      <c r="Q112" s="8">
        <v>0.0</v>
      </c>
      <c r="R112" s="8">
        <v>0.0</v>
      </c>
      <c r="S112" s="8">
        <v>0.0</v>
      </c>
      <c r="T112" s="8">
        <v>0.0</v>
      </c>
      <c r="U112" s="8">
        <v>0.0</v>
      </c>
      <c r="V112" s="8">
        <v>0.0</v>
      </c>
      <c r="W112" s="7"/>
      <c r="X112" s="7"/>
      <c r="Y112" s="7"/>
      <c r="Z112" s="160"/>
      <c r="AA112" s="160"/>
      <c r="AB112" s="160"/>
      <c r="AC112" s="160"/>
    </row>
    <row r="113">
      <c r="A113" s="119"/>
      <c r="B113" s="119"/>
      <c r="C113" s="119"/>
      <c r="D113" s="119"/>
      <c r="E113" s="142" t="s">
        <v>287</v>
      </c>
      <c r="F113" s="8">
        <v>765000.0</v>
      </c>
      <c r="G113" s="149"/>
      <c r="H113" s="149"/>
      <c r="I113" s="14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60"/>
      <c r="AA113" s="160"/>
      <c r="AB113" s="160"/>
      <c r="AC113" s="160"/>
    </row>
    <row r="114">
      <c r="A114" s="119"/>
      <c r="B114" s="119"/>
      <c r="C114" s="119"/>
      <c r="D114" s="119"/>
      <c r="E114" s="7" t="s">
        <v>288</v>
      </c>
      <c r="F114" s="8">
        <v>1530000.0</v>
      </c>
      <c r="G114" s="149"/>
      <c r="H114" s="149"/>
      <c r="I114" s="149"/>
      <c r="J114" s="7"/>
      <c r="K114" s="7"/>
      <c r="L114" s="7"/>
      <c r="M114" s="7"/>
      <c r="N114" s="7"/>
      <c r="O114" s="7"/>
      <c r="P114" s="8">
        <v>8439.8</v>
      </c>
      <c r="Q114" s="7"/>
      <c r="R114" s="7"/>
      <c r="S114" s="7"/>
      <c r="T114" s="7"/>
      <c r="U114" s="7"/>
      <c r="V114" s="7"/>
      <c r="W114" s="7"/>
      <c r="X114" s="7"/>
      <c r="Y114" s="7"/>
      <c r="Z114" s="160"/>
      <c r="AA114" s="160"/>
      <c r="AB114" s="160"/>
      <c r="AC114" s="160"/>
    </row>
    <row r="115">
      <c r="A115" s="119"/>
      <c r="B115" s="119"/>
      <c r="C115" s="119"/>
      <c r="D115" s="119"/>
      <c r="E115" s="7" t="s">
        <v>289</v>
      </c>
      <c r="F115" s="8">
        <v>255000.0</v>
      </c>
      <c r="G115" s="149"/>
      <c r="H115" s="149"/>
      <c r="I115" s="149"/>
      <c r="J115" s="7"/>
      <c r="K115" s="7"/>
      <c r="L115" s="7"/>
      <c r="M115" s="7"/>
      <c r="N115" s="7"/>
      <c r="O115" s="7"/>
      <c r="P115" s="8">
        <v>15050.0</v>
      </c>
      <c r="Q115" s="7"/>
      <c r="R115" s="7"/>
      <c r="S115" s="7"/>
      <c r="T115" s="7"/>
      <c r="U115" s="7"/>
      <c r="V115" s="7"/>
      <c r="W115" s="7"/>
      <c r="X115" s="7"/>
      <c r="Y115" s="7"/>
      <c r="Z115" s="160"/>
      <c r="AA115" s="160"/>
      <c r="AB115" s="160"/>
      <c r="AC115" s="160"/>
    </row>
    <row r="116">
      <c r="A116" s="6"/>
      <c r="B116" s="6"/>
      <c r="C116" s="6"/>
      <c r="D116" s="6"/>
      <c r="E116" s="143" t="s">
        <v>290</v>
      </c>
      <c r="F116" s="143"/>
      <c r="G116" s="180"/>
      <c r="H116" s="180"/>
      <c r="I116" s="180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7"/>
      <c r="Y116" s="7"/>
      <c r="Z116" s="160"/>
      <c r="AA116" s="160"/>
      <c r="AB116" s="160"/>
      <c r="AC116" s="160"/>
    </row>
    <row r="119">
      <c r="A119" s="136" t="s">
        <v>0</v>
      </c>
      <c r="B119" s="136" t="s">
        <v>279</v>
      </c>
      <c r="C119" s="136" t="s">
        <v>280</v>
      </c>
      <c r="D119" s="136" t="s">
        <v>281</v>
      </c>
      <c r="E119" s="136" t="s">
        <v>282</v>
      </c>
      <c r="F119" s="136" t="s">
        <v>283</v>
      </c>
      <c r="G119" s="147"/>
      <c r="H119" s="147"/>
      <c r="I119" s="147">
        <v>45682.0</v>
      </c>
      <c r="J119" s="147">
        <v>45689.0</v>
      </c>
      <c r="K119" s="147">
        <v>45717.0</v>
      </c>
      <c r="L119" s="147">
        <v>45772.0</v>
      </c>
      <c r="M119" s="147">
        <v>45778.0</v>
      </c>
      <c r="N119" s="147">
        <v>45809.0</v>
      </c>
      <c r="O119" s="147">
        <v>45839.0</v>
      </c>
      <c r="P119" s="147">
        <v>45870.0</v>
      </c>
      <c r="Q119" s="147">
        <v>45901.0</v>
      </c>
      <c r="R119" s="147">
        <v>45931.0</v>
      </c>
      <c r="S119" s="147">
        <v>45962.0</v>
      </c>
      <c r="T119" s="147">
        <v>45992.0</v>
      </c>
      <c r="U119" s="147">
        <v>46023.0</v>
      </c>
      <c r="V119" s="147">
        <v>46054.0</v>
      </c>
      <c r="W119" s="147">
        <v>46082.0</v>
      </c>
      <c r="X119" s="147">
        <v>46137.0</v>
      </c>
      <c r="Y119" s="136" t="s">
        <v>5</v>
      </c>
      <c r="Z119" s="162" t="s">
        <v>291</v>
      </c>
    </row>
    <row r="120">
      <c r="A120" s="1">
        <v>10.0</v>
      </c>
      <c r="B120" s="1" t="s">
        <v>14</v>
      </c>
      <c r="C120" s="139" t="s">
        <v>249</v>
      </c>
      <c r="D120" s="1">
        <v>1500000.0</v>
      </c>
      <c r="E120" s="9" t="s">
        <v>17</v>
      </c>
      <c r="F120" s="8">
        <v>75000.0</v>
      </c>
      <c r="G120" s="7"/>
      <c r="H120" s="7"/>
      <c r="I120" s="7"/>
      <c r="J120" s="7"/>
      <c r="K120" s="7"/>
      <c r="L120" s="7">
        <f t="shared" ref="L120:T120" si="2">$F120/9</f>
        <v>8333.333333</v>
      </c>
      <c r="M120" s="7">
        <f t="shared" si="2"/>
        <v>8333.333333</v>
      </c>
      <c r="N120" s="7">
        <f t="shared" si="2"/>
        <v>8333.333333</v>
      </c>
      <c r="O120" s="7">
        <f t="shared" si="2"/>
        <v>8333.333333</v>
      </c>
      <c r="P120" s="7">
        <f t="shared" si="2"/>
        <v>8333.333333</v>
      </c>
      <c r="Q120" s="7">
        <f t="shared" si="2"/>
        <v>8333.333333</v>
      </c>
      <c r="R120" s="7">
        <f t="shared" si="2"/>
        <v>8333.333333</v>
      </c>
      <c r="S120" s="7">
        <f t="shared" si="2"/>
        <v>8333.333333</v>
      </c>
      <c r="T120" s="7">
        <f t="shared" si="2"/>
        <v>8333.333333</v>
      </c>
      <c r="U120" s="7"/>
      <c r="V120" s="7"/>
      <c r="W120" s="7"/>
      <c r="X120" s="7"/>
      <c r="Y120" s="7"/>
      <c r="Z120" s="160"/>
    </row>
    <row r="121">
      <c r="A121" s="119"/>
      <c r="B121" s="119"/>
      <c r="C121" s="119"/>
      <c r="D121" s="119"/>
      <c r="E121" s="9" t="s">
        <v>18</v>
      </c>
      <c r="F121" s="8">
        <v>75000.0</v>
      </c>
      <c r="G121" s="7"/>
      <c r="H121" s="7"/>
      <c r="I121" s="7"/>
      <c r="J121" s="7"/>
      <c r="K121" s="7"/>
      <c r="L121" s="7">
        <f t="shared" ref="L121:T121" si="3">$F121/9</f>
        <v>8333.333333</v>
      </c>
      <c r="M121" s="7">
        <f t="shared" si="3"/>
        <v>8333.333333</v>
      </c>
      <c r="N121" s="7">
        <f t="shared" si="3"/>
        <v>8333.333333</v>
      </c>
      <c r="O121" s="7">
        <f t="shared" si="3"/>
        <v>8333.333333</v>
      </c>
      <c r="P121" s="7">
        <f t="shared" si="3"/>
        <v>8333.333333</v>
      </c>
      <c r="Q121" s="7">
        <f t="shared" si="3"/>
        <v>8333.333333</v>
      </c>
      <c r="R121" s="7">
        <f t="shared" si="3"/>
        <v>8333.333333</v>
      </c>
      <c r="S121" s="7">
        <f t="shared" si="3"/>
        <v>8333.333333</v>
      </c>
      <c r="T121" s="7">
        <f t="shared" si="3"/>
        <v>8333.333333</v>
      </c>
      <c r="U121" s="7"/>
      <c r="V121" s="7"/>
      <c r="W121" s="7"/>
      <c r="X121" s="7"/>
      <c r="Y121" s="7"/>
      <c r="Z121" s="160"/>
    </row>
    <row r="122">
      <c r="A122" s="119"/>
      <c r="B122" s="119"/>
      <c r="C122" s="119"/>
      <c r="D122" s="119"/>
      <c r="E122" s="9" t="s">
        <v>19</v>
      </c>
      <c r="F122" s="8">
        <v>75000.0</v>
      </c>
      <c r="G122" s="7"/>
      <c r="H122" s="7"/>
      <c r="I122" s="7"/>
      <c r="J122" s="7"/>
      <c r="K122" s="7"/>
      <c r="L122" s="7">
        <f t="shared" ref="L122:T122" si="4">$F122/9</f>
        <v>8333.333333</v>
      </c>
      <c r="M122" s="7">
        <f t="shared" si="4"/>
        <v>8333.333333</v>
      </c>
      <c r="N122" s="7">
        <f t="shared" si="4"/>
        <v>8333.333333</v>
      </c>
      <c r="O122" s="7">
        <f t="shared" si="4"/>
        <v>8333.333333</v>
      </c>
      <c r="P122" s="7">
        <f t="shared" si="4"/>
        <v>8333.333333</v>
      </c>
      <c r="Q122" s="7">
        <f t="shared" si="4"/>
        <v>8333.333333</v>
      </c>
      <c r="R122" s="7">
        <f t="shared" si="4"/>
        <v>8333.333333</v>
      </c>
      <c r="S122" s="7">
        <f t="shared" si="4"/>
        <v>8333.333333</v>
      </c>
      <c r="T122" s="7">
        <f t="shared" si="4"/>
        <v>8333.333333</v>
      </c>
      <c r="U122" s="7"/>
      <c r="V122" s="7"/>
      <c r="W122" s="7"/>
      <c r="X122" s="7"/>
      <c r="Y122" s="7"/>
      <c r="Z122" s="160"/>
    </row>
    <row r="123">
      <c r="A123" s="119"/>
      <c r="B123" s="119"/>
      <c r="C123" s="119"/>
      <c r="D123" s="119"/>
      <c r="E123" s="140" t="s">
        <v>285</v>
      </c>
      <c r="F123" s="155">
        <v>225000.0</v>
      </c>
      <c r="G123" s="141"/>
      <c r="H123" s="141"/>
      <c r="I123" s="141"/>
      <c r="J123" s="141"/>
      <c r="K123" s="141"/>
      <c r="L123" s="141">
        <f t="shared" ref="L123:T123" si="5">SUM(L120:L122)</f>
        <v>25000</v>
      </c>
      <c r="M123" s="141">
        <f t="shared" si="5"/>
        <v>25000</v>
      </c>
      <c r="N123" s="141">
        <f t="shared" si="5"/>
        <v>25000</v>
      </c>
      <c r="O123" s="141">
        <f t="shared" si="5"/>
        <v>25000</v>
      </c>
      <c r="P123" s="141">
        <f t="shared" si="5"/>
        <v>25000</v>
      </c>
      <c r="Q123" s="141">
        <f t="shared" si="5"/>
        <v>25000</v>
      </c>
      <c r="R123" s="141">
        <f t="shared" si="5"/>
        <v>25000</v>
      </c>
      <c r="S123" s="141">
        <f t="shared" si="5"/>
        <v>25000</v>
      </c>
      <c r="T123" s="141">
        <f t="shared" si="5"/>
        <v>25000</v>
      </c>
      <c r="U123" s="141"/>
      <c r="V123" s="141"/>
      <c r="W123" s="141"/>
      <c r="X123" s="7"/>
      <c r="Y123" s="7"/>
      <c r="Z123" s="160"/>
    </row>
    <row r="124">
      <c r="A124" s="119"/>
      <c r="B124" s="119"/>
      <c r="C124" s="119"/>
      <c r="D124" s="119"/>
      <c r="E124" s="158" t="s">
        <v>295</v>
      </c>
      <c r="F124" s="8">
        <v>1275000.0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60"/>
    </row>
    <row r="125">
      <c r="A125" s="119"/>
      <c r="B125" s="119"/>
      <c r="C125" s="119"/>
      <c r="D125" s="119"/>
      <c r="E125" s="7" t="s">
        <v>286</v>
      </c>
      <c r="F125" s="7"/>
      <c r="G125" s="7"/>
      <c r="H125" s="7"/>
      <c r="I125" s="7"/>
      <c r="J125" s="7"/>
      <c r="K125" s="7"/>
      <c r="L125" s="8">
        <v>67043.7777777777</v>
      </c>
      <c r="M125" s="8">
        <v>67043.7777777777</v>
      </c>
      <c r="N125" s="8">
        <v>67043.7777777777</v>
      </c>
      <c r="O125" s="8">
        <v>67043.7777777777</v>
      </c>
      <c r="P125" s="8">
        <v>67043.7777777777</v>
      </c>
      <c r="Q125" s="8">
        <v>67043.7777777777</v>
      </c>
      <c r="R125" s="8">
        <v>67043.7777777777</v>
      </c>
      <c r="S125" s="8">
        <v>67043.7777777777</v>
      </c>
      <c r="T125" s="8">
        <v>67043.7777777777</v>
      </c>
      <c r="U125" s="7"/>
      <c r="V125" s="7"/>
      <c r="W125" s="7"/>
      <c r="X125" s="7"/>
      <c r="Y125" s="7"/>
      <c r="Z125" s="160"/>
    </row>
    <row r="126">
      <c r="A126" s="119"/>
      <c r="B126" s="119"/>
      <c r="C126" s="119"/>
      <c r="D126" s="119"/>
      <c r="E126" s="142" t="s">
        <v>287</v>
      </c>
      <c r="F126" s="7">
        <f t="array" ref="F126">F124-(L125+M125+N125+O125+P125+Q125+R125+S125+T125)/3</f>
        <v>223868.6667</v>
      </c>
      <c r="G126" s="7"/>
      <c r="H126" s="7"/>
      <c r="I126" s="7"/>
      <c r="J126" s="7"/>
      <c r="K126" s="7"/>
      <c r="L126" s="7">
        <f t="shared" ref="L126:T126" si="6">$F126/9</f>
        <v>24874.2963</v>
      </c>
      <c r="M126" s="7">
        <f t="shared" si="6"/>
        <v>24874.2963</v>
      </c>
      <c r="N126" s="7">
        <f t="shared" si="6"/>
        <v>24874.2963</v>
      </c>
      <c r="O126" s="7">
        <f t="shared" si="6"/>
        <v>24874.2963</v>
      </c>
      <c r="P126" s="7">
        <f t="shared" si="6"/>
        <v>24874.2963</v>
      </c>
      <c r="Q126" s="7">
        <f t="shared" si="6"/>
        <v>24874.2963</v>
      </c>
      <c r="R126" s="7">
        <f t="shared" si="6"/>
        <v>24874.2963</v>
      </c>
      <c r="S126" s="7">
        <f t="shared" si="6"/>
        <v>24874.2963</v>
      </c>
      <c r="T126" s="7">
        <f t="shared" si="6"/>
        <v>24874.2963</v>
      </c>
      <c r="U126" s="7"/>
      <c r="V126" s="7"/>
      <c r="W126" s="7"/>
      <c r="X126" s="7"/>
      <c r="Y126" s="7"/>
      <c r="Z126" s="160"/>
    </row>
    <row r="127">
      <c r="A127" s="119"/>
      <c r="B127" s="119"/>
      <c r="C127" s="119"/>
      <c r="D127" s="119"/>
      <c r="E127" s="7" t="s">
        <v>288</v>
      </c>
      <c r="F127" s="7">
        <f>F126</f>
        <v>223868.6667</v>
      </c>
      <c r="G127" s="7"/>
      <c r="H127" s="7"/>
      <c r="I127" s="7"/>
      <c r="J127" s="7"/>
      <c r="K127" s="7"/>
      <c r="L127" s="7">
        <f t="shared" ref="L127:T127" si="7">$F127/9</f>
        <v>24874.2963</v>
      </c>
      <c r="M127" s="7">
        <f t="shared" si="7"/>
        <v>24874.2963</v>
      </c>
      <c r="N127" s="7">
        <f t="shared" si="7"/>
        <v>24874.2963</v>
      </c>
      <c r="O127" s="7">
        <f t="shared" si="7"/>
        <v>24874.2963</v>
      </c>
      <c r="P127" s="7">
        <f t="shared" si="7"/>
        <v>24874.2963</v>
      </c>
      <c r="Q127" s="7">
        <f t="shared" si="7"/>
        <v>24874.2963</v>
      </c>
      <c r="R127" s="7">
        <f t="shared" si="7"/>
        <v>24874.2963</v>
      </c>
      <c r="S127" s="7">
        <f t="shared" si="7"/>
        <v>24874.2963</v>
      </c>
      <c r="T127" s="7">
        <f t="shared" si="7"/>
        <v>24874.2963</v>
      </c>
      <c r="U127" s="7"/>
      <c r="V127" s="7"/>
      <c r="W127" s="7"/>
      <c r="X127" s="7"/>
      <c r="Y127" s="7"/>
      <c r="Z127" s="160"/>
    </row>
    <row r="128">
      <c r="A128" s="119"/>
      <c r="B128" s="119"/>
      <c r="C128" s="119"/>
      <c r="D128" s="119"/>
      <c r="E128" s="7" t="s">
        <v>289</v>
      </c>
      <c r="F128" s="7">
        <f>F126</f>
        <v>223868.6667</v>
      </c>
      <c r="G128" s="7"/>
      <c r="H128" s="7"/>
      <c r="I128" s="7"/>
      <c r="J128" s="7"/>
      <c r="K128" s="7"/>
      <c r="L128" s="7">
        <f t="shared" ref="L128:T128" si="8">$F128/9</f>
        <v>24874.2963</v>
      </c>
      <c r="M128" s="7">
        <f t="shared" si="8"/>
        <v>24874.2963</v>
      </c>
      <c r="N128" s="7">
        <f t="shared" si="8"/>
        <v>24874.2963</v>
      </c>
      <c r="O128" s="7">
        <f t="shared" si="8"/>
        <v>24874.2963</v>
      </c>
      <c r="P128" s="7">
        <f t="shared" si="8"/>
        <v>24874.2963</v>
      </c>
      <c r="Q128" s="7">
        <f t="shared" si="8"/>
        <v>24874.2963</v>
      </c>
      <c r="R128" s="7">
        <f t="shared" si="8"/>
        <v>24874.2963</v>
      </c>
      <c r="S128" s="7">
        <f t="shared" si="8"/>
        <v>24874.2963</v>
      </c>
      <c r="T128" s="7">
        <f t="shared" si="8"/>
        <v>24874.2963</v>
      </c>
      <c r="U128" s="7"/>
      <c r="V128" s="7"/>
      <c r="W128" s="7"/>
      <c r="X128" s="7"/>
      <c r="Y128" s="7"/>
      <c r="Z128" s="160"/>
    </row>
    <row r="129">
      <c r="A129" s="6"/>
      <c r="B129" s="6"/>
      <c r="C129" s="6"/>
      <c r="D129" s="6"/>
      <c r="E129" s="143" t="s">
        <v>290</v>
      </c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7"/>
      <c r="Y129" s="7"/>
      <c r="Z129" s="160"/>
    </row>
    <row r="130">
      <c r="Z130" s="160"/>
    </row>
    <row r="131">
      <c r="Z131" s="160"/>
    </row>
    <row r="132">
      <c r="A132" s="136" t="s">
        <v>0</v>
      </c>
      <c r="B132" s="136" t="s">
        <v>279</v>
      </c>
      <c r="C132" s="136" t="s">
        <v>280</v>
      </c>
      <c r="D132" s="136" t="s">
        <v>281</v>
      </c>
      <c r="E132" s="136" t="s">
        <v>282</v>
      </c>
      <c r="F132" s="136" t="s">
        <v>283</v>
      </c>
      <c r="G132" s="147"/>
      <c r="H132" s="147">
        <v>45627.0</v>
      </c>
      <c r="I132" s="147">
        <v>45682.0</v>
      </c>
      <c r="J132" s="147">
        <v>45689.0</v>
      </c>
      <c r="K132" s="147">
        <v>45717.0</v>
      </c>
      <c r="L132" s="147">
        <v>45772.0</v>
      </c>
      <c r="M132" s="147">
        <v>45778.0</v>
      </c>
      <c r="N132" s="147">
        <v>45809.0</v>
      </c>
      <c r="O132" s="147">
        <v>45839.0</v>
      </c>
      <c r="P132" s="147">
        <v>45870.0</v>
      </c>
      <c r="Q132" s="147">
        <v>45901.0</v>
      </c>
      <c r="R132" s="147">
        <v>45931.0</v>
      </c>
      <c r="S132" s="147">
        <v>45962.0</v>
      </c>
      <c r="T132" s="147">
        <v>45992.0</v>
      </c>
      <c r="U132" s="147">
        <v>46023.0</v>
      </c>
      <c r="V132" s="147">
        <v>46054.0</v>
      </c>
      <c r="W132" s="147">
        <v>46082.0</v>
      </c>
      <c r="X132" s="147">
        <v>46137.0</v>
      </c>
      <c r="Y132" s="136" t="s">
        <v>5</v>
      </c>
      <c r="Z132" s="160"/>
    </row>
    <row r="133">
      <c r="A133" s="1">
        <v>11.0</v>
      </c>
      <c r="B133" s="1" t="s">
        <v>15</v>
      </c>
      <c r="C133" s="139" t="s">
        <v>249</v>
      </c>
      <c r="D133" s="1">
        <v>200000.0</v>
      </c>
      <c r="E133" s="9" t="s">
        <v>17</v>
      </c>
      <c r="F133" s="8">
        <v>0.0</v>
      </c>
      <c r="G133" s="149"/>
      <c r="H133" s="149"/>
      <c r="I133" s="149"/>
      <c r="J133" s="8"/>
      <c r="K133" s="8"/>
      <c r="L133" s="8"/>
      <c r="M133" s="8"/>
      <c r="N133" s="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60"/>
    </row>
    <row r="134">
      <c r="A134" s="119"/>
      <c r="B134" s="119"/>
      <c r="C134" s="119"/>
      <c r="D134" s="119"/>
      <c r="E134" s="9" t="s">
        <v>18</v>
      </c>
      <c r="F134" s="8">
        <v>0.0</v>
      </c>
      <c r="G134" s="149"/>
      <c r="H134" s="149"/>
      <c r="I134" s="14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60"/>
    </row>
    <row r="135">
      <c r="A135" s="119"/>
      <c r="B135" s="119"/>
      <c r="C135" s="119"/>
      <c r="D135" s="119"/>
      <c r="E135" s="9" t="s">
        <v>19</v>
      </c>
      <c r="F135" s="8">
        <v>10000.0</v>
      </c>
      <c r="G135" s="149"/>
      <c r="H135" s="149"/>
      <c r="I135" s="149"/>
      <c r="J135" s="7"/>
      <c r="K135" s="7"/>
      <c r="L135" s="7"/>
      <c r="M135" s="7"/>
      <c r="N135" s="8">
        <v>10000.0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60"/>
    </row>
    <row r="136">
      <c r="A136" s="119"/>
      <c r="B136" s="119"/>
      <c r="C136" s="119"/>
      <c r="D136" s="119"/>
      <c r="E136" s="173" t="s">
        <v>301</v>
      </c>
      <c r="F136" s="155">
        <v>10000.0</v>
      </c>
      <c r="G136" s="156"/>
      <c r="H136" s="156"/>
      <c r="I136" s="156"/>
      <c r="J136" s="141"/>
      <c r="K136" s="141"/>
      <c r="L136" s="141"/>
      <c r="M136" s="141"/>
      <c r="N136" s="155">
        <v>10000.0</v>
      </c>
      <c r="O136" s="141"/>
      <c r="P136" s="141"/>
      <c r="Q136" s="141"/>
      <c r="R136" s="141"/>
      <c r="S136" s="141"/>
      <c r="T136" s="141"/>
      <c r="U136" s="141"/>
      <c r="V136" s="141"/>
      <c r="W136" s="141"/>
      <c r="X136" s="7"/>
      <c r="Y136" s="7"/>
      <c r="Z136" s="160"/>
    </row>
    <row r="137">
      <c r="A137" s="119"/>
      <c r="B137" s="119"/>
      <c r="C137" s="119"/>
      <c r="D137" s="119"/>
      <c r="E137" s="158" t="s">
        <v>302</v>
      </c>
      <c r="F137" s="8">
        <v>190000.0</v>
      </c>
      <c r="G137" s="149"/>
      <c r="H137" s="149"/>
      <c r="I137" s="14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60"/>
    </row>
    <row r="138">
      <c r="A138" s="119"/>
      <c r="B138" s="119"/>
      <c r="C138" s="119"/>
      <c r="D138" s="119"/>
      <c r="E138" s="7" t="s">
        <v>286</v>
      </c>
      <c r="F138" s="8">
        <v>98032.0</v>
      </c>
      <c r="G138" s="149"/>
      <c r="H138" s="149"/>
      <c r="I138" s="149"/>
      <c r="J138" s="8"/>
      <c r="K138" s="8"/>
      <c r="L138" s="8"/>
      <c r="M138" s="8">
        <v>0.0</v>
      </c>
      <c r="N138" s="8">
        <v>0.0</v>
      </c>
      <c r="O138" s="181">
        <v>0.0</v>
      </c>
      <c r="P138" s="181">
        <v>0.0</v>
      </c>
      <c r="Q138" s="181">
        <v>0.0</v>
      </c>
      <c r="R138" s="181">
        <v>14004.0</v>
      </c>
      <c r="S138" s="181">
        <v>14004.0</v>
      </c>
      <c r="T138" s="181">
        <v>14004.0</v>
      </c>
      <c r="U138" s="181">
        <v>14005.0</v>
      </c>
      <c r="V138" s="181">
        <v>14005.0</v>
      </c>
      <c r="W138" s="181">
        <v>14005.0</v>
      </c>
      <c r="X138" s="181">
        <v>14005.0</v>
      </c>
      <c r="Y138" s="8">
        <v>98032.0</v>
      </c>
      <c r="Z138" s="160"/>
    </row>
    <row r="139">
      <c r="A139" s="119"/>
      <c r="B139" s="119"/>
      <c r="C139" s="119"/>
      <c r="D139" s="119"/>
      <c r="E139" s="142" t="s">
        <v>287</v>
      </c>
      <c r="F139" s="8">
        <v>27590.4</v>
      </c>
      <c r="G139" s="149"/>
      <c r="H139" s="149"/>
      <c r="I139" s="149"/>
      <c r="J139" s="7"/>
      <c r="K139" s="7"/>
      <c r="L139" s="7"/>
      <c r="M139" s="7"/>
      <c r="N139" s="7"/>
      <c r="O139" s="7"/>
      <c r="P139" s="7"/>
      <c r="Q139" s="7"/>
      <c r="R139" s="8">
        <v>13795.2</v>
      </c>
      <c r="S139" s="8">
        <v>13795.2</v>
      </c>
      <c r="T139" s="7"/>
      <c r="U139" s="7"/>
      <c r="V139" s="7"/>
      <c r="W139" s="7"/>
      <c r="X139" s="7"/>
      <c r="Y139" s="8">
        <v>27590.4</v>
      </c>
      <c r="Z139" s="160"/>
    </row>
    <row r="140">
      <c r="A140" s="119"/>
      <c r="B140" s="119"/>
      <c r="C140" s="119"/>
      <c r="D140" s="119"/>
      <c r="E140" s="7" t="s">
        <v>288</v>
      </c>
      <c r="F140" s="8">
        <v>45984.0</v>
      </c>
      <c r="G140" s="149"/>
      <c r="H140" s="149"/>
      <c r="I140" s="149"/>
      <c r="J140" s="7"/>
      <c r="K140" s="7"/>
      <c r="L140" s="7"/>
      <c r="M140" s="7"/>
      <c r="N140" s="7"/>
      <c r="O140" s="7"/>
      <c r="P140" s="7"/>
      <c r="Q140" s="7"/>
      <c r="R140" s="7"/>
      <c r="S140" s="8"/>
      <c r="T140" s="8">
        <v>15328.0</v>
      </c>
      <c r="U140" s="8">
        <v>15328.0</v>
      </c>
      <c r="V140" s="8">
        <v>15328.0</v>
      </c>
      <c r="W140" s="7"/>
      <c r="X140" s="7"/>
      <c r="Y140" s="8">
        <v>45984.0</v>
      </c>
      <c r="Z140" s="160"/>
    </row>
    <row r="141">
      <c r="A141" s="119"/>
      <c r="B141" s="119"/>
      <c r="C141" s="119"/>
      <c r="D141" s="119"/>
      <c r="E141" s="7" t="s">
        <v>289</v>
      </c>
      <c r="F141" s="8">
        <v>18393.6</v>
      </c>
      <c r="G141" s="149"/>
      <c r="H141" s="149"/>
      <c r="I141" s="14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8">
        <v>9196.8</v>
      </c>
      <c r="X141" s="8">
        <v>9196.8</v>
      </c>
      <c r="Y141" s="8">
        <v>18393.6</v>
      </c>
      <c r="Z141" s="160"/>
    </row>
    <row r="142">
      <c r="A142" s="6"/>
      <c r="B142" s="6"/>
      <c r="C142" s="6"/>
      <c r="D142" s="6"/>
      <c r="E142" s="143" t="s">
        <v>290</v>
      </c>
      <c r="F142" s="143"/>
      <c r="G142" s="180"/>
      <c r="H142" s="180"/>
      <c r="I142" s="180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7"/>
      <c r="Y142" s="7"/>
      <c r="Z142" s="160"/>
    </row>
    <row r="147">
      <c r="H147" s="169" t="s">
        <v>303</v>
      </c>
    </row>
  </sheetData>
  <mergeCells count="44">
    <mergeCell ref="A3:A12"/>
    <mergeCell ref="B3:B12"/>
    <mergeCell ref="C3:C12"/>
    <mergeCell ref="D3:D12"/>
    <mergeCell ref="B16:B25"/>
    <mergeCell ref="C16:C25"/>
    <mergeCell ref="D16:D25"/>
    <mergeCell ref="C42:C51"/>
    <mergeCell ref="D42:D51"/>
    <mergeCell ref="A16:A25"/>
    <mergeCell ref="A29:A38"/>
    <mergeCell ref="B29:B38"/>
    <mergeCell ref="C29:C38"/>
    <mergeCell ref="D29:D38"/>
    <mergeCell ref="A42:A51"/>
    <mergeCell ref="B42:B51"/>
    <mergeCell ref="A55:A64"/>
    <mergeCell ref="B55:B64"/>
    <mergeCell ref="C55:C64"/>
    <mergeCell ref="D55:D64"/>
    <mergeCell ref="B68:B77"/>
    <mergeCell ref="C68:C77"/>
    <mergeCell ref="D68:D77"/>
    <mergeCell ref="C94:C103"/>
    <mergeCell ref="D94:D103"/>
    <mergeCell ref="A68:A77"/>
    <mergeCell ref="A81:A90"/>
    <mergeCell ref="B81:B90"/>
    <mergeCell ref="C81:C90"/>
    <mergeCell ref="D81:D90"/>
    <mergeCell ref="A94:A103"/>
    <mergeCell ref="B94:B103"/>
    <mergeCell ref="A120:A129"/>
    <mergeCell ref="A133:A142"/>
    <mergeCell ref="B133:B142"/>
    <mergeCell ref="C133:C142"/>
    <mergeCell ref="D133:D142"/>
    <mergeCell ref="A107:A116"/>
    <mergeCell ref="B107:B116"/>
    <mergeCell ref="C107:C116"/>
    <mergeCell ref="D107:D116"/>
    <mergeCell ref="B120:B129"/>
    <mergeCell ref="C120:C129"/>
    <mergeCell ref="D120:D1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4.29"/>
    <col customWidth="1" min="3" max="3" width="29.0"/>
    <col customWidth="1" min="4" max="4" width="11.29"/>
    <col customWidth="1" min="5" max="5" width="9.29"/>
    <col customWidth="1" hidden="1" min="6" max="6" width="11.29"/>
    <col customWidth="1" hidden="1" min="7" max="7" width="12.0"/>
    <col customWidth="1" hidden="1" min="8" max="8" width="12.29"/>
    <col customWidth="1" hidden="1" min="9" max="9" width="12.0"/>
    <col customWidth="1" hidden="1" min="10" max="11" width="8.71"/>
    <col customWidth="1" hidden="1" min="12" max="12" width="9.14"/>
    <col customWidth="1" hidden="1" min="13" max="13" width="11.14"/>
    <col customWidth="1" hidden="1" min="14" max="15" width="9.14"/>
    <col customWidth="1" min="16" max="17" width="9.14"/>
    <col customWidth="1" hidden="1" min="18" max="19" width="9.14"/>
    <col customWidth="1" hidden="1" min="20" max="20" width="9.86"/>
    <col customWidth="1" hidden="1" min="21" max="21" width="9.14"/>
    <col customWidth="1" hidden="1" min="22" max="22" width="9.86"/>
    <col customWidth="1" hidden="1" min="23" max="23" width="9.14"/>
    <col customWidth="1" hidden="1" min="24" max="24" width="9.86"/>
    <col customWidth="1" hidden="1" min="25" max="25" width="9.14"/>
    <col customWidth="1" hidden="1" min="26" max="26" width="9.86"/>
    <col customWidth="1" hidden="1" min="27" max="27" width="9.14"/>
    <col customWidth="1" hidden="1" min="28" max="28" width="9.86"/>
    <col customWidth="1" hidden="1" min="29" max="29" width="9.14"/>
    <col customWidth="1" min="30" max="30" width="9.14"/>
    <col customWidth="1" min="31" max="31" width="10.43"/>
    <col customWidth="1" min="32" max="32" width="12.14"/>
    <col customWidth="1" min="33" max="33" width="11.14"/>
    <col customWidth="1" min="34" max="34" width="8.71"/>
    <col customWidth="1" min="35" max="35" width="9.0"/>
    <col customWidth="1" min="36" max="36" width="9.57"/>
    <col customWidth="1" min="37" max="37" width="11.14"/>
    <col customWidth="1" min="38" max="38" width="11.86"/>
    <col customWidth="1" min="39" max="39" width="11.43"/>
    <col customWidth="1" min="40" max="41" width="7.57"/>
    <col customWidth="1" min="42" max="42" width="8.43"/>
    <col customWidth="1" min="43" max="43" width="12.86"/>
  </cols>
  <sheetData>
    <row r="1" ht="16.5" customHeight="1">
      <c r="A1" s="82"/>
      <c r="B1" s="82"/>
      <c r="C1" s="82"/>
      <c r="D1" s="82"/>
      <c r="E1" s="82"/>
      <c r="F1" s="98">
        <v>45748.0</v>
      </c>
      <c r="G1" s="81"/>
      <c r="H1" s="98">
        <v>45778.0</v>
      </c>
      <c r="I1" s="81"/>
      <c r="J1" s="98">
        <v>45809.0</v>
      </c>
      <c r="K1" s="81"/>
      <c r="L1" s="98">
        <v>45839.0</v>
      </c>
      <c r="M1" s="81"/>
      <c r="N1" s="98">
        <v>45870.0</v>
      </c>
      <c r="O1" s="81"/>
      <c r="P1" s="98">
        <v>45901.0</v>
      </c>
      <c r="Q1" s="81"/>
      <c r="R1" s="98">
        <v>45931.0</v>
      </c>
      <c r="S1" s="81"/>
      <c r="T1" s="98">
        <v>45962.0</v>
      </c>
      <c r="U1" s="81"/>
      <c r="V1" s="98">
        <v>45992.0</v>
      </c>
      <c r="W1" s="81"/>
      <c r="X1" s="98">
        <v>46023.0</v>
      </c>
      <c r="Y1" s="81"/>
      <c r="Z1" s="98">
        <v>46054.0</v>
      </c>
      <c r="AA1" s="81"/>
      <c r="AB1" s="98">
        <v>46082.0</v>
      </c>
      <c r="AC1" s="81"/>
      <c r="AD1" s="182" t="s">
        <v>304</v>
      </c>
    </row>
    <row r="2">
      <c r="A2" s="84" t="s">
        <v>131</v>
      </c>
      <c r="B2" s="84" t="s">
        <v>132</v>
      </c>
      <c r="C2" s="84" t="s">
        <v>133</v>
      </c>
      <c r="D2" s="84" t="s">
        <v>2</v>
      </c>
      <c r="E2" s="84" t="s">
        <v>134</v>
      </c>
      <c r="F2" s="8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101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  <c r="AD2" s="99" t="s">
        <v>245</v>
      </c>
      <c r="AE2" s="183"/>
      <c r="AF2" s="184" t="str">
        <f>'PROJECT MASTER FILE - COPY'!B16</f>
        <v>HLL Malappuram</v>
      </c>
      <c r="AG2" s="100" t="str">
        <f>'PROJECT MASTER FILE - COPY'!B29</f>
        <v>Power Grid Corporation of India Limited - Yelahanka, Bangalore</v>
      </c>
      <c r="AH2" s="100" t="str">
        <f>'PROJECT MASTER FILE - COPY'!B42</f>
        <v>Cochin Shipyard Limited - Andaman</v>
      </c>
      <c r="AI2" s="100" t="str">
        <f>'PROJECT MASTER FILE - COPY'!B55</f>
        <v>IOCL - Panipat</v>
      </c>
      <c r="AJ2" s="100" t="str">
        <f>'PROJECT MASTER FILE - COPY'!B68</f>
        <v>HLL Cotton Hill, Trivandrum</v>
      </c>
      <c r="AK2" s="100" t="str">
        <f>'PROJECT MASTER FILE - COPY'!B81</f>
        <v>Swasthya-An innovative behaviour change programme for Aneamia in women of reproductive age</v>
      </c>
      <c r="AL2" s="100" t="str">
        <f>'PROJECT MASTER FILE - COPY'!B94</f>
        <v>Counselling support for transgender individuals-pre and post surgery and non surgical pathways in gender transition</v>
      </c>
      <c r="AM2" s="100" t="str">
        <f>'PROJECT MASTER FILE - COPY'!B107</f>
        <v>Inclusive community mental health initiative in Wayanad district</v>
      </c>
      <c r="AN2" s="100" t="str">
        <f>'PROJECT MASTER FILE - COPY'!B120</f>
        <v>My City</v>
      </c>
      <c r="AO2" s="100" t="str">
        <f>'PROJECT MASTER FILE - COPY'!B133</f>
        <v>Exploring the correlation and Diagnostic potential of Menstrual Blood</v>
      </c>
      <c r="AP2" s="100" t="str">
        <f>'PROJECT MASTER FILE - COPY'!B3</f>
        <v>HLL Maharashtra</v>
      </c>
      <c r="AQ2" s="100" t="s">
        <v>4</v>
      </c>
    </row>
    <row r="3" ht="16.5" customHeight="1">
      <c r="A3" s="84"/>
      <c r="B3" s="84"/>
      <c r="C3" s="84"/>
      <c r="D3" s="84"/>
      <c r="E3" s="181"/>
      <c r="F3" s="84"/>
      <c r="G3" s="84"/>
      <c r="H3" s="84"/>
      <c r="I3" s="84"/>
      <c r="J3" s="181"/>
      <c r="K3" s="181"/>
      <c r="L3" s="84"/>
      <c r="M3" s="84"/>
      <c r="N3" s="84"/>
      <c r="O3" s="101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185">
        <v>45809.0</v>
      </c>
      <c r="AE3" s="186">
        <f>K31</f>
        <v>593057</v>
      </c>
      <c r="AF3" s="187">
        <f>'PROJECT MASTER FILE - COPY'!N16</f>
        <v>5006</v>
      </c>
      <c r="AG3" s="187">
        <f>'PROJECT MASTER FILE - COPY'!N29</f>
        <v>8409</v>
      </c>
      <c r="AH3" s="187">
        <f>'PROJECT MASTER FILE - COPY'!N42</f>
        <v>6250</v>
      </c>
      <c r="AI3" s="187">
        <f>'PROJECT MASTER FILE - COPY'!N55</f>
        <v>0</v>
      </c>
      <c r="AJ3" s="187">
        <f>'PROJECT MASTER FILE - COPY'!N68</f>
        <v>0</v>
      </c>
      <c r="AK3" s="187">
        <f>'PROJECT MASTER FILE - COPY'!N81</f>
        <v>5555</v>
      </c>
      <c r="AL3" s="187">
        <f>'PROJECT MASTER FILE - COPY'!N94</f>
        <v>5876</v>
      </c>
      <c r="AM3" s="188">
        <f>'PROJECT MASTER FILE - COPY'!N107</f>
        <v>10714</v>
      </c>
      <c r="AN3" s="189">
        <v>0.0</v>
      </c>
      <c r="AO3" s="188" t="str">
        <f>'PROJECT MASTER FILE - COPY'!N133</f>
        <v/>
      </c>
      <c r="AP3" s="100">
        <f>'PROJECT MASTER FILE - COPY'!N3</f>
        <v>0</v>
      </c>
      <c r="AQ3" s="190">
        <f t="shared" ref="AQ3:AQ5" si="1">AE3-AF3-AG3-AH3-AI3-AJ3-AK3-AL3-AM3-AN3-AO3-AP3</f>
        <v>551247</v>
      </c>
    </row>
    <row r="4" ht="16.5" customHeight="1">
      <c r="A4" s="84">
        <v>1.0</v>
      </c>
      <c r="B4" s="101" t="s">
        <v>197</v>
      </c>
      <c r="C4" s="84" t="s">
        <v>190</v>
      </c>
      <c r="D4" s="84" t="s">
        <v>162</v>
      </c>
      <c r="E4" s="181">
        <v>28130.0</v>
      </c>
      <c r="F4" s="84">
        <v>27.5</v>
      </c>
      <c r="G4" s="84">
        <v>24644.583333333332</v>
      </c>
      <c r="H4" s="84">
        <v>24.5</v>
      </c>
      <c r="I4" s="84">
        <v>21247.822580645163</v>
      </c>
      <c r="J4" s="181">
        <v>29.0</v>
      </c>
      <c r="K4" s="181">
        <v>27197.0</v>
      </c>
      <c r="L4" s="84">
        <f>HEKSY!L37</f>
        <v>28.5</v>
      </c>
      <c r="M4" s="181">
        <v>25867.0</v>
      </c>
      <c r="N4" s="84">
        <f>HEKSY!N37</f>
        <v>29.5</v>
      </c>
      <c r="O4" s="191">
        <v>26774.0</v>
      </c>
      <c r="P4" s="84">
        <f>HEKSY!P37</f>
        <v>26</v>
      </c>
      <c r="Q4" s="84">
        <f>HEKSY!Q37</f>
        <v>24379.33333</v>
      </c>
      <c r="R4" s="84">
        <f>HEKSY!R37</f>
        <v>28</v>
      </c>
      <c r="S4" s="84">
        <f>HEKSY!S37</f>
        <v>25407.74194</v>
      </c>
      <c r="T4" s="84">
        <f>HEKSY!T37</f>
        <v>30</v>
      </c>
      <c r="U4" s="84">
        <f>HEKSY!U37</f>
        <v>28130</v>
      </c>
      <c r="V4" s="84">
        <f>HEKSY!V37</f>
        <v>31</v>
      </c>
      <c r="W4" s="84">
        <f>HEKSY!W37</f>
        <v>28130</v>
      </c>
      <c r="X4" s="84">
        <f>HEKSY!X37</f>
        <v>31</v>
      </c>
      <c r="Y4" s="84">
        <f>HEKSY!Y37</f>
        <v>28130</v>
      </c>
      <c r="Z4" s="84">
        <f>HEKSY!Z37</f>
        <v>28</v>
      </c>
      <c r="AA4" s="84">
        <f>HEKSY!AA37</f>
        <v>28130</v>
      </c>
      <c r="AB4" s="84">
        <f>HEKSY!AB37</f>
        <v>31</v>
      </c>
      <c r="AC4" s="84">
        <f>HEKSY!AC37</f>
        <v>28130</v>
      </c>
      <c r="AD4" s="104">
        <v>45839.0</v>
      </c>
      <c r="AE4" s="192">
        <f>M31</f>
        <v>690762.7742</v>
      </c>
      <c r="AF4" s="105">
        <f>'PROJECT MASTER FILE - COPY'!O16</f>
        <v>5007</v>
      </c>
      <c r="AG4" s="105">
        <f>'PROJECT MASTER FILE - COPY'!O29</f>
        <v>8409</v>
      </c>
      <c r="AH4" s="105">
        <f>'PROJECT MASTER FILE - COPY'!O42</f>
        <v>6250</v>
      </c>
      <c r="AI4" s="105">
        <f>'PROJECT MASTER FILE - COPY'!O55</f>
        <v>0</v>
      </c>
      <c r="AJ4" s="105">
        <f>'PROJECT MASTER FILE - COPY'!O68</f>
        <v>0</v>
      </c>
      <c r="AK4" s="105">
        <f>'PROJECT MASTER FILE - COPY'!O81</f>
        <v>5556</v>
      </c>
      <c r="AL4" s="105">
        <f>'PROJECT MASTER FILE - COPY'!O94</f>
        <v>5877</v>
      </c>
      <c r="AM4" s="190">
        <f>'PROJECT MASTER FILE - COPY'!O107</f>
        <v>10714</v>
      </c>
      <c r="AN4" s="189">
        <v>0.0</v>
      </c>
      <c r="AO4" s="190" t="str">
        <f>'PROJECT MASTER FILE - COPY'!O133</f>
        <v/>
      </c>
      <c r="AP4" s="100">
        <f>'PROJECT MASTER FILE - COPY'!O3</f>
        <v>0</v>
      </c>
      <c r="AQ4" s="190">
        <f t="shared" si="1"/>
        <v>648949.7742</v>
      </c>
    </row>
    <row r="5" ht="16.5" customHeight="1">
      <c r="A5" s="84">
        <v>2.0</v>
      </c>
      <c r="B5" s="101" t="s">
        <v>198</v>
      </c>
      <c r="C5" s="84" t="s">
        <v>190</v>
      </c>
      <c r="D5" s="84" t="s">
        <v>162</v>
      </c>
      <c r="E5" s="181">
        <v>27598.0</v>
      </c>
      <c r="F5" s="84">
        <v>30.0</v>
      </c>
      <c r="G5" s="84">
        <v>26885.0</v>
      </c>
      <c r="H5" s="84">
        <v>30.0</v>
      </c>
      <c r="I5" s="84">
        <v>26017.74193548387</v>
      </c>
      <c r="J5" s="181">
        <v>30.0</v>
      </c>
      <c r="K5" s="181">
        <v>27598.0</v>
      </c>
      <c r="L5" s="181">
        <v>31.0</v>
      </c>
      <c r="M5" s="84">
        <f>MANJUSHA!M37</f>
        <v>27598</v>
      </c>
      <c r="N5" s="84">
        <f>MANJUSHA!N37</f>
        <v>31</v>
      </c>
      <c r="O5" s="101">
        <f>MANJUSHA!O37</f>
        <v>27598</v>
      </c>
      <c r="P5" s="84">
        <f>MANJUSHA!P37</f>
        <v>26</v>
      </c>
      <c r="Q5" s="84">
        <f>MANJUSHA!Q37</f>
        <v>23918.26667</v>
      </c>
      <c r="R5" s="84">
        <f>MANJUSHA!R37</f>
        <v>26</v>
      </c>
      <c r="S5" s="84">
        <f>MANJUSHA!S37</f>
        <v>23146.70968</v>
      </c>
      <c r="T5" s="84">
        <f>MANJUSHA!T37</f>
        <v>30</v>
      </c>
      <c r="U5" s="84">
        <f>MANJUSHA!U37</f>
        <v>27598</v>
      </c>
      <c r="V5" s="84">
        <f>MANJUSHA!V37</f>
        <v>31</v>
      </c>
      <c r="W5" s="84">
        <f>MANJUSHA!W37</f>
        <v>27598</v>
      </c>
      <c r="X5" s="84">
        <f>MANJUSHA!X37</f>
        <v>31</v>
      </c>
      <c r="Y5" s="84">
        <f>MANJUSHA!Y37</f>
        <v>27598</v>
      </c>
      <c r="Z5" s="84">
        <f>MANJUSHA!Z37</f>
        <v>28</v>
      </c>
      <c r="AA5" s="84">
        <f>MANJUSHA!AA37</f>
        <v>27598</v>
      </c>
      <c r="AB5" s="84">
        <f>MANJUSHA!AB37</f>
        <v>31</v>
      </c>
      <c r="AC5" s="84">
        <f>MANJUSHA!AC37</f>
        <v>27598</v>
      </c>
      <c r="AD5" s="104">
        <v>45870.0</v>
      </c>
      <c r="AE5" s="193">
        <f>O31</f>
        <v>632239</v>
      </c>
      <c r="AF5" s="105">
        <f>'PROJECT MASTER FILE - COPY'!P16</f>
        <v>5007</v>
      </c>
      <c r="AG5" s="105">
        <f>'PROJECT MASTER FILE - COPY'!P29</f>
        <v>8409</v>
      </c>
      <c r="AH5" s="105">
        <f>'PROJECT MASTER FILE - COPY'!P42</f>
        <v>6250</v>
      </c>
      <c r="AI5" s="105">
        <f>'PROJECT MASTER FILE - COPY'!P55</f>
        <v>0</v>
      </c>
      <c r="AJ5" s="105" t="str">
        <f>'PROJECT MASTER FILE - COPY'!P68</f>
        <v/>
      </c>
      <c r="AK5" s="105">
        <f>'PROJECT MASTER FILE - COPY'!P81</f>
        <v>5556</v>
      </c>
      <c r="AL5" s="105" t="str">
        <f>P94</f>
        <v/>
      </c>
      <c r="AM5" s="190">
        <f>'PROJECT MASTER FILE - COPY'!P107</f>
        <v>10714</v>
      </c>
      <c r="AN5" s="189">
        <v>0.0</v>
      </c>
      <c r="AO5" s="190" t="str">
        <f>'PROJECT MASTER FILE - COPY'!P133</f>
        <v/>
      </c>
      <c r="AP5" s="100">
        <f>'PROJECT MASTER FILE - COPY'!P3</f>
        <v>0</v>
      </c>
      <c r="AQ5" s="190">
        <f t="shared" si="1"/>
        <v>596303</v>
      </c>
    </row>
    <row r="6" ht="16.5" customHeight="1">
      <c r="A6" s="84">
        <v>3.0</v>
      </c>
      <c r="B6" s="101" t="s">
        <v>174</v>
      </c>
      <c r="C6" s="84" t="s">
        <v>175</v>
      </c>
      <c r="D6" s="84" t="s">
        <v>162</v>
      </c>
      <c r="E6" s="84">
        <v>23309.0</v>
      </c>
      <c r="F6" s="84">
        <v>30.0</v>
      </c>
      <c r="G6" s="84">
        <v>23309.0</v>
      </c>
      <c r="H6" s="84">
        <v>31.0</v>
      </c>
      <c r="I6" s="84">
        <v>23309.0</v>
      </c>
      <c r="J6" s="181">
        <v>30.0</v>
      </c>
      <c r="K6" s="84">
        <f t="shared" ref="K6:K7" si="2">(E6/30)*J6</f>
        <v>23309</v>
      </c>
      <c r="L6" s="181">
        <v>31.0</v>
      </c>
      <c r="M6" s="84">
        <f>'ASHITHA VINS'!M37</f>
        <v>23309</v>
      </c>
      <c r="N6" s="84">
        <f>'ASHITHA VINS'!N37</f>
        <v>28</v>
      </c>
      <c r="O6" s="191">
        <v>21059.0</v>
      </c>
      <c r="P6" s="84">
        <f>'ASHITHA VINS'!P37</f>
        <v>27</v>
      </c>
      <c r="Q6" s="84">
        <f>'ASHITHA VINS'!Q37</f>
        <v>20978.1</v>
      </c>
      <c r="R6" s="84">
        <f>'ASHITHA VINS'!R37</f>
        <v>31</v>
      </c>
      <c r="S6" s="84">
        <f>'ASHITHA VINS'!S37</f>
        <v>23309</v>
      </c>
      <c r="T6" s="84">
        <f>'ASHITHA VINS'!T37</f>
        <v>30</v>
      </c>
      <c r="U6" s="84">
        <f>'ASHITHA VINS'!U37</f>
        <v>23309</v>
      </c>
      <c r="V6" s="84">
        <f>'ASHITHA VINS'!V37</f>
        <v>31</v>
      </c>
      <c r="W6" s="84">
        <f>'ASHITHA VINS'!W37</f>
        <v>23309</v>
      </c>
      <c r="X6" s="84">
        <f>'ASHITHA VINS'!X37</f>
        <v>31</v>
      </c>
      <c r="Y6" s="84">
        <f>'ASHITHA VINS'!Y37</f>
        <v>23309</v>
      </c>
      <c r="Z6" s="84">
        <f>'ASHITHA VINS'!Z37</f>
        <v>28</v>
      </c>
      <c r="AA6" s="84">
        <f>'ASHITHA VINS'!AA37</f>
        <v>23309</v>
      </c>
      <c r="AB6" s="84">
        <f>'ASHITHA VINS'!AB37</f>
        <v>31</v>
      </c>
      <c r="AC6" s="84">
        <f>'ASHITHA VINS'!AC37</f>
        <v>23309</v>
      </c>
      <c r="AD6" s="104">
        <v>45901.0</v>
      </c>
      <c r="AE6" s="194"/>
      <c r="AF6" s="105"/>
      <c r="AG6" s="105"/>
      <c r="AH6" s="105"/>
      <c r="AI6" s="105"/>
      <c r="AJ6" s="105"/>
      <c r="AK6" s="105"/>
      <c r="AL6" s="105"/>
      <c r="AM6" s="105"/>
      <c r="AN6" s="100" t="str">
        <f>'PROJECT MASTER FILE - COPY'!B123</f>
        <v/>
      </c>
      <c r="AO6" s="105"/>
      <c r="AP6" s="100" t="str">
        <f>'PROJECT MASTER FILE - COPY'!B6</f>
        <v/>
      </c>
      <c r="AQ6" s="105"/>
    </row>
    <row r="7" ht="16.5" customHeight="1">
      <c r="A7" s="84">
        <v>4.0</v>
      </c>
      <c r="B7" s="101" t="s">
        <v>176</v>
      </c>
      <c r="C7" s="84" t="s">
        <v>175</v>
      </c>
      <c r="D7" s="84" t="s">
        <v>162</v>
      </c>
      <c r="E7" s="84">
        <v>23309.0</v>
      </c>
      <c r="F7" s="84">
        <v>30.0</v>
      </c>
      <c r="G7" s="84">
        <v>23309.0</v>
      </c>
      <c r="H7" s="84">
        <v>31.0</v>
      </c>
      <c r="I7" s="84">
        <v>23309.0</v>
      </c>
      <c r="J7" s="181">
        <v>30.0</v>
      </c>
      <c r="K7" s="84">
        <f t="shared" si="2"/>
        <v>23309</v>
      </c>
      <c r="L7" s="181">
        <v>30.0</v>
      </c>
      <c r="M7" s="181">
        <v>22560.0</v>
      </c>
      <c r="N7" s="84">
        <f>'SAVITHA Y'!N37</f>
        <v>31</v>
      </c>
      <c r="O7" s="101">
        <f>'SAVITHA Y'!O37</f>
        <v>23309</v>
      </c>
      <c r="P7" s="84">
        <f>'SAVITHA Y'!P37</f>
        <v>28</v>
      </c>
      <c r="Q7" s="84">
        <f>'SAVITHA Y'!Q37</f>
        <v>21755.06667</v>
      </c>
      <c r="R7" s="84">
        <f>'SAVITHA Y'!R37</f>
        <v>29.5</v>
      </c>
      <c r="S7" s="84">
        <f>'SAVITHA Y'!S37</f>
        <v>22181.14516</v>
      </c>
      <c r="T7" s="84">
        <f>'SAVITHA Y'!T37</f>
        <v>30</v>
      </c>
      <c r="U7" s="84">
        <f>'SAVITHA Y'!U37</f>
        <v>23309</v>
      </c>
      <c r="V7" s="84">
        <f>'SAVITHA Y'!V37</f>
        <v>31</v>
      </c>
      <c r="W7" s="84">
        <f>'SAVITHA Y'!W37</f>
        <v>23309</v>
      </c>
      <c r="X7" s="84">
        <f>'SAVITHA Y'!X37</f>
        <v>31</v>
      </c>
      <c r="Y7" s="84">
        <f>'SAVITHA Y'!Y37</f>
        <v>23309</v>
      </c>
      <c r="Z7" s="84">
        <f>'SAVITHA Y'!Z37</f>
        <v>28</v>
      </c>
      <c r="AA7" s="84">
        <f>'SAVITHA Y'!AA37</f>
        <v>23309</v>
      </c>
      <c r="AB7" s="84">
        <f>'SAVITHA Y'!AB37</f>
        <v>31</v>
      </c>
      <c r="AC7" s="84">
        <f>'SAVITHA Y'!AC37</f>
        <v>23309</v>
      </c>
      <c r="AD7" s="104">
        <v>45931.0</v>
      </c>
      <c r="AE7" s="194"/>
      <c r="AF7" s="105"/>
      <c r="AG7" s="105"/>
      <c r="AH7" s="105"/>
      <c r="AI7" s="105"/>
      <c r="AJ7" s="105"/>
      <c r="AK7" s="105"/>
      <c r="AL7" s="105"/>
      <c r="AM7" s="105"/>
      <c r="AN7" s="100" t="str">
        <f>'PROJECT MASTER FILE - COPY'!B124</f>
        <v/>
      </c>
      <c r="AO7" s="105"/>
      <c r="AP7" s="100" t="str">
        <f>'PROJECT MASTER FILE - COPY'!B7</f>
        <v/>
      </c>
      <c r="AQ7" s="105"/>
    </row>
    <row r="8" ht="16.5" customHeight="1">
      <c r="A8" s="84">
        <v>5.0</v>
      </c>
      <c r="B8" s="101" t="s">
        <v>171</v>
      </c>
      <c r="C8" s="84" t="s">
        <v>161</v>
      </c>
      <c r="D8" s="84" t="s">
        <v>162</v>
      </c>
      <c r="E8" s="181">
        <v>23980.0</v>
      </c>
      <c r="F8" s="84">
        <v>28.5</v>
      </c>
      <c r="G8" s="84">
        <v>21554.55</v>
      </c>
      <c r="H8" s="84">
        <v>30.0</v>
      </c>
      <c r="I8" s="84">
        <v>21957.09677419355</v>
      </c>
      <c r="J8" s="181">
        <v>28.5</v>
      </c>
      <c r="K8" s="181">
        <v>22783.0</v>
      </c>
      <c r="L8" s="181">
        <v>28.5</v>
      </c>
      <c r="M8" s="181">
        <v>22052.0</v>
      </c>
      <c r="N8" s="84">
        <f>'SOUMYA S K'!N37</f>
        <v>26.5</v>
      </c>
      <c r="O8" s="191">
        <v>20510.0</v>
      </c>
      <c r="P8" s="84">
        <f>'SOUMYA S K'!P37</f>
        <v>26.5</v>
      </c>
      <c r="Q8" s="84">
        <f>'SOUMYA S K'!Q37</f>
        <v>21182.33333</v>
      </c>
      <c r="R8" s="84">
        <f>'SOUMYA S K'!R37</f>
        <v>30</v>
      </c>
      <c r="S8" s="84">
        <f>'SOUMYA S K'!S37</f>
        <v>23206.45161</v>
      </c>
      <c r="T8" s="84">
        <f>'SOUMYA S K'!T37</f>
        <v>30</v>
      </c>
      <c r="U8" s="84">
        <f>'SOUMYA S K'!U37</f>
        <v>23980</v>
      </c>
      <c r="V8" s="84">
        <f>'SOUMYA S K'!V37</f>
        <v>31</v>
      </c>
      <c r="W8" s="84">
        <f>'SOUMYA S K'!W37</f>
        <v>23980</v>
      </c>
      <c r="X8" s="84">
        <f>'SOUMYA S K'!X37</f>
        <v>31</v>
      </c>
      <c r="Y8" s="84">
        <f>'SOUMYA S K'!Y37</f>
        <v>23980</v>
      </c>
      <c r="Z8" s="84">
        <f>'SOUMYA S K'!Z37</f>
        <v>28</v>
      </c>
      <c r="AA8" s="84">
        <f>'SOUMYA S K'!AA37</f>
        <v>23980</v>
      </c>
      <c r="AB8" s="84">
        <f>'SOUMYA S K'!AB37</f>
        <v>31</v>
      </c>
      <c r="AC8" s="84">
        <f>'SOUMYA S K'!AC37</f>
        <v>23980</v>
      </c>
      <c r="AD8" s="104">
        <v>45962.0</v>
      </c>
      <c r="AE8" s="194"/>
      <c r="AF8" s="105"/>
      <c r="AG8" s="105"/>
      <c r="AH8" s="105"/>
      <c r="AI8" s="105"/>
      <c r="AJ8" s="105"/>
      <c r="AK8" s="105"/>
      <c r="AL8" s="105"/>
      <c r="AM8" s="105"/>
      <c r="AN8" s="100" t="str">
        <f>'PROJECT MASTER FILE - COPY'!B125</f>
        <v/>
      </c>
      <c r="AO8" s="105"/>
      <c r="AP8" s="100" t="str">
        <f>'PROJECT MASTER FILE - COPY'!B8</f>
        <v/>
      </c>
      <c r="AQ8" s="105"/>
    </row>
    <row r="9" ht="16.5" customHeight="1">
      <c r="A9" s="84">
        <v>6.0</v>
      </c>
      <c r="B9" s="101" t="s">
        <v>160</v>
      </c>
      <c r="C9" s="84" t="s">
        <v>181</v>
      </c>
      <c r="D9" s="84" t="s">
        <v>162</v>
      </c>
      <c r="E9" s="181">
        <v>24448.0</v>
      </c>
      <c r="F9" s="84">
        <v>28.0</v>
      </c>
      <c r="G9" s="84">
        <v>19942.533333333333</v>
      </c>
      <c r="H9" s="84">
        <v>29.0</v>
      </c>
      <c r="I9" s="84">
        <v>19988.483870967742</v>
      </c>
      <c r="J9" s="181">
        <v>27.0</v>
      </c>
      <c r="K9" s="181">
        <v>22065.0</v>
      </c>
      <c r="L9" s="84">
        <f>'GAYATHRI VIJAY'!L37</f>
        <v>29</v>
      </c>
      <c r="M9" s="181">
        <v>22871.0</v>
      </c>
      <c r="N9" s="84">
        <f>'GAYATHRI VIJAY'!N37</f>
        <v>31</v>
      </c>
      <c r="O9" s="191">
        <v>24509.0</v>
      </c>
      <c r="P9" s="84">
        <f>'GAYATHRI VIJAY'!P37</f>
        <v>28</v>
      </c>
      <c r="Q9" s="84">
        <f>'GAYATHRI VIJAY'!Q37</f>
        <v>22818.13333</v>
      </c>
      <c r="R9" s="84">
        <f>'GAYATHRI VIJAY'!R37</f>
        <v>30</v>
      </c>
      <c r="S9" s="84">
        <f>'GAYATHRI VIJAY'!S37</f>
        <v>23659.35484</v>
      </c>
      <c r="T9" s="84">
        <f>'GAYATHRI VIJAY'!T37</f>
        <v>30</v>
      </c>
      <c r="U9" s="84">
        <f>'GAYATHRI VIJAY'!U37</f>
        <v>24448</v>
      </c>
      <c r="V9" s="84">
        <f>'GAYATHRI VIJAY'!V37</f>
        <v>31</v>
      </c>
      <c r="W9" s="84">
        <f>'GAYATHRI VIJAY'!W37</f>
        <v>24448</v>
      </c>
      <c r="X9" s="84">
        <f>'GAYATHRI VIJAY'!X37</f>
        <v>31</v>
      </c>
      <c r="Y9" s="84">
        <f>'GAYATHRI VIJAY'!Y37</f>
        <v>24448</v>
      </c>
      <c r="Z9" s="84">
        <f>'GAYATHRI VIJAY'!Z37</f>
        <v>28</v>
      </c>
      <c r="AA9" s="84">
        <f>'GAYATHRI VIJAY'!AA37</f>
        <v>24448</v>
      </c>
      <c r="AB9" s="84">
        <f>'GAYATHRI VIJAY'!AB37</f>
        <v>31</v>
      </c>
      <c r="AC9" s="84">
        <f>'GAYATHRI VIJAY'!AC37</f>
        <v>24448</v>
      </c>
      <c r="AD9" s="104">
        <v>45992.0</v>
      </c>
      <c r="AE9" s="194"/>
      <c r="AF9" s="105"/>
      <c r="AG9" s="105"/>
      <c r="AH9" s="105"/>
      <c r="AI9" s="105"/>
      <c r="AJ9" s="105"/>
      <c r="AK9" s="105"/>
      <c r="AL9" s="105"/>
      <c r="AM9" s="105"/>
      <c r="AN9" s="100" t="str">
        <f>'PROJECT MASTER FILE - COPY'!B126</f>
        <v/>
      </c>
      <c r="AO9" s="105"/>
      <c r="AP9" s="100" t="str">
        <f>'PROJECT MASTER FILE - COPY'!B9</f>
        <v/>
      </c>
      <c r="AQ9" s="105"/>
    </row>
    <row r="10" ht="16.5" customHeight="1">
      <c r="A10" s="84">
        <v>7.0</v>
      </c>
      <c r="B10" s="101" t="s">
        <v>172</v>
      </c>
      <c r="C10" s="84" t="s">
        <v>173</v>
      </c>
      <c r="D10" s="84" t="s">
        <v>162</v>
      </c>
      <c r="E10" s="84">
        <v>22689.0</v>
      </c>
      <c r="F10" s="84">
        <v>30.0</v>
      </c>
      <c r="G10" s="84">
        <v>22689.0</v>
      </c>
      <c r="H10" s="84">
        <v>31.0</v>
      </c>
      <c r="I10" s="84">
        <v>22689.0</v>
      </c>
      <c r="J10" s="181">
        <v>30.0</v>
      </c>
      <c r="K10" s="84">
        <f t="shared" ref="K10:K12" si="3">(E10/30)*J10</f>
        <v>22689</v>
      </c>
      <c r="L10" s="84">
        <f>'VIGNESH KUMAR'!L37</f>
        <v>31</v>
      </c>
      <c r="M10" s="84">
        <f>'VIGNESH KUMAR'!M37</f>
        <v>22689</v>
      </c>
      <c r="N10" s="84">
        <f>'VIGNESH KUMAR'!N37</f>
        <v>31</v>
      </c>
      <c r="O10" s="101">
        <f>'VIGNESH KUMAR'!O37</f>
        <v>22689</v>
      </c>
      <c r="P10" s="84">
        <f>'VIGNESH KUMAR'!P37</f>
        <v>30</v>
      </c>
      <c r="Q10" s="84">
        <f>'VIGNESH KUMAR'!Q37</f>
        <v>22689</v>
      </c>
      <c r="R10" s="84">
        <f>'VIGNESH KUMAR'!R37</f>
        <v>31</v>
      </c>
      <c r="S10" s="84">
        <f>'VIGNESH KUMAR'!S37</f>
        <v>22689</v>
      </c>
      <c r="T10" s="84">
        <f>'VIGNESH KUMAR'!T37</f>
        <v>30</v>
      </c>
      <c r="U10" s="84">
        <f>'VIGNESH KUMAR'!U37</f>
        <v>22689</v>
      </c>
      <c r="V10" s="84">
        <f>'VIGNESH KUMAR'!V37</f>
        <v>31</v>
      </c>
      <c r="W10" s="84">
        <f>'VIGNESH KUMAR'!W37</f>
        <v>22689</v>
      </c>
      <c r="X10" s="84">
        <f>'VIGNESH KUMAR'!X37</f>
        <v>31</v>
      </c>
      <c r="Y10" s="84">
        <f>'VIGNESH KUMAR'!Y37</f>
        <v>22689</v>
      </c>
      <c r="Z10" s="84">
        <f>'VIGNESH KUMAR'!Z37</f>
        <v>28</v>
      </c>
      <c r="AA10" s="84">
        <f>'VIGNESH KUMAR'!AA37</f>
        <v>22689</v>
      </c>
      <c r="AB10" s="84">
        <f>'VIGNESH KUMAR'!AB37</f>
        <v>31</v>
      </c>
      <c r="AC10" s="84">
        <f>'VIGNESH KUMAR'!AC37</f>
        <v>22689</v>
      </c>
      <c r="AD10" s="104">
        <v>46023.0</v>
      </c>
      <c r="AE10" s="194"/>
      <c r="AF10" s="105"/>
      <c r="AG10" s="105"/>
      <c r="AH10" s="105"/>
      <c r="AI10" s="105"/>
      <c r="AJ10" s="105"/>
      <c r="AK10" s="105"/>
      <c r="AL10" s="105"/>
      <c r="AM10" s="105"/>
      <c r="AN10" s="100" t="str">
        <f>'PROJECT MASTER FILE - COPY'!B127</f>
        <v/>
      </c>
      <c r="AO10" s="105"/>
      <c r="AP10" s="100" t="str">
        <f>'PROJECT MASTER FILE - COPY'!B10</f>
        <v/>
      </c>
      <c r="AQ10" s="105"/>
    </row>
    <row r="11" ht="16.5" customHeight="1">
      <c r="A11" s="84">
        <v>8.0</v>
      </c>
      <c r="B11" s="101" t="s">
        <v>192</v>
      </c>
      <c r="C11" s="84" t="s">
        <v>193</v>
      </c>
      <c r="D11" s="84" t="s">
        <v>162</v>
      </c>
      <c r="E11" s="84">
        <v>25318.0</v>
      </c>
      <c r="F11" s="84">
        <v>30.0</v>
      </c>
      <c r="G11" s="84">
        <v>25318.0</v>
      </c>
      <c r="H11" s="84">
        <v>31.0</v>
      </c>
      <c r="I11" s="84">
        <v>25318.0</v>
      </c>
      <c r="J11" s="181">
        <v>30.0</v>
      </c>
      <c r="K11" s="84">
        <f t="shared" si="3"/>
        <v>25318</v>
      </c>
      <c r="L11" s="84">
        <f>'SAIDALI SAFAR'!L37</f>
        <v>30</v>
      </c>
      <c r="M11" s="181">
        <v>24503.0</v>
      </c>
      <c r="N11" s="84">
        <f>'SAIDALI SAFAR'!N37</f>
        <v>30</v>
      </c>
      <c r="O11" s="191">
        <v>24503.0</v>
      </c>
      <c r="P11" s="84">
        <f>'SAIDALI SAFAR'!P37</f>
        <v>26.5</v>
      </c>
      <c r="Q11" s="84">
        <f>'SAIDALI SAFAR'!Q37</f>
        <v>22364.23333</v>
      </c>
      <c r="R11" s="84">
        <f>'SAIDALI SAFAR'!R37</f>
        <v>30</v>
      </c>
      <c r="S11" s="84">
        <f>'SAIDALI SAFAR'!S37</f>
        <v>24501.29032</v>
      </c>
      <c r="T11" s="84">
        <f>'SAIDALI SAFAR'!T37</f>
        <v>30</v>
      </c>
      <c r="U11" s="84">
        <f>'SAIDALI SAFAR'!U37</f>
        <v>25318</v>
      </c>
      <c r="V11" s="84">
        <f>'SAIDALI SAFAR'!V37</f>
        <v>31</v>
      </c>
      <c r="W11" s="84">
        <f>'SAIDALI SAFAR'!W37</f>
        <v>25318</v>
      </c>
      <c r="X11" s="84">
        <f>'SAIDALI SAFAR'!X37</f>
        <v>31</v>
      </c>
      <c r="Y11" s="84">
        <f>'SAIDALI SAFAR'!Y37</f>
        <v>25318</v>
      </c>
      <c r="Z11" s="84">
        <f>'SAIDALI SAFAR'!Z37</f>
        <v>28</v>
      </c>
      <c r="AA11" s="84">
        <f>'SAIDALI SAFAR'!AA37</f>
        <v>25318</v>
      </c>
      <c r="AB11" s="84">
        <f>'SAIDALI SAFAR'!AB37</f>
        <v>31</v>
      </c>
      <c r="AC11" s="84">
        <f>'SAIDALI SAFAR'!AC37</f>
        <v>25318</v>
      </c>
      <c r="AD11" s="104">
        <v>46054.0</v>
      </c>
      <c r="AE11" s="194"/>
      <c r="AF11" s="105"/>
      <c r="AG11" s="105"/>
      <c r="AH11" s="105"/>
      <c r="AI11" s="105"/>
      <c r="AJ11" s="105"/>
      <c r="AK11" s="105"/>
      <c r="AL11" s="105"/>
      <c r="AM11" s="105"/>
      <c r="AN11" s="100" t="str">
        <f>'PROJECT MASTER FILE - COPY'!B128</f>
        <v/>
      </c>
      <c r="AO11" s="105"/>
      <c r="AP11" s="100" t="str">
        <f>'PROJECT MASTER FILE - COPY'!B11</f>
        <v/>
      </c>
      <c r="AQ11" s="105"/>
    </row>
    <row r="12" ht="16.5" customHeight="1">
      <c r="A12" s="84">
        <v>9.0</v>
      </c>
      <c r="B12" s="101" t="s">
        <v>196</v>
      </c>
      <c r="C12" s="84" t="s">
        <v>181</v>
      </c>
      <c r="D12" s="84" t="s">
        <v>162</v>
      </c>
      <c r="E12" s="181">
        <v>27511.0</v>
      </c>
      <c r="F12" s="84">
        <v>28.0</v>
      </c>
      <c r="G12" s="84">
        <v>24290.933333333334</v>
      </c>
      <c r="H12" s="84">
        <v>30.5</v>
      </c>
      <c r="I12" s="84">
        <v>25606.22580645161</v>
      </c>
      <c r="J12" s="181">
        <v>30.0</v>
      </c>
      <c r="K12" s="84">
        <f t="shared" si="3"/>
        <v>27511</v>
      </c>
      <c r="L12" s="84">
        <f>'DHANYA B L'!L37</f>
        <v>30</v>
      </c>
      <c r="M12" s="181">
        <v>26622.0</v>
      </c>
      <c r="N12" s="84">
        <f>'DHANYA B L'!N37</f>
        <v>28.5</v>
      </c>
      <c r="O12" s="191">
        <v>25296.0</v>
      </c>
      <c r="P12" s="84">
        <f>'DHANYA B L'!P37</f>
        <v>26.5</v>
      </c>
      <c r="Q12" s="84">
        <f>'DHANYA B L'!Q37</f>
        <v>24301.38333</v>
      </c>
      <c r="R12" s="84">
        <f>'DHANYA B L'!R37</f>
        <v>28</v>
      </c>
      <c r="S12" s="84">
        <f>'DHANYA B L'!S37</f>
        <v>24848.64516</v>
      </c>
      <c r="T12" s="84">
        <f>'DHANYA B L'!T37</f>
        <v>30</v>
      </c>
      <c r="U12" s="84">
        <f>'DHANYA B L'!U37</f>
        <v>27511</v>
      </c>
      <c r="V12" s="84">
        <f>'DHANYA B L'!V37</f>
        <v>31</v>
      </c>
      <c r="W12" s="84">
        <f>'DHANYA B L'!W37</f>
        <v>27511</v>
      </c>
      <c r="X12" s="84">
        <f>'DHANYA B L'!X37</f>
        <v>31</v>
      </c>
      <c r="Y12" s="84">
        <f>'DHANYA B L'!Y37</f>
        <v>27511</v>
      </c>
      <c r="Z12" s="84">
        <f>'DHANYA B L'!Z37</f>
        <v>28</v>
      </c>
      <c r="AA12" s="84">
        <f>'DHANYA B L'!AA37</f>
        <v>27511</v>
      </c>
      <c r="AB12" s="84">
        <f>'DHANYA B L'!AB37</f>
        <v>31</v>
      </c>
      <c r="AC12" s="84">
        <f>'DHANYA B L'!AC37</f>
        <v>27511</v>
      </c>
      <c r="AD12" s="104">
        <v>46082.0</v>
      </c>
      <c r="AE12" s="194"/>
      <c r="AF12" s="105"/>
      <c r="AG12" s="105"/>
      <c r="AH12" s="105"/>
      <c r="AI12" s="105"/>
      <c r="AJ12" s="105"/>
      <c r="AK12" s="105"/>
      <c r="AL12" s="105"/>
      <c r="AM12" s="105"/>
      <c r="AN12" s="100" t="str">
        <f>'PROJECT MASTER FILE - COPY'!B129</f>
        <v/>
      </c>
      <c r="AO12" s="105"/>
      <c r="AP12" s="100" t="str">
        <f>'PROJECT MASTER FILE - COPY'!B12</f>
        <v/>
      </c>
      <c r="AQ12" s="105"/>
    </row>
    <row r="13" ht="16.5" customHeight="1">
      <c r="A13" s="84">
        <v>10.0</v>
      </c>
      <c r="B13" s="101" t="s">
        <v>194</v>
      </c>
      <c r="C13" s="84" t="s">
        <v>195</v>
      </c>
      <c r="D13" s="84" t="s">
        <v>162</v>
      </c>
      <c r="E13" s="181">
        <v>26997.0</v>
      </c>
      <c r="F13" s="84">
        <v>30.0</v>
      </c>
      <c r="G13" s="84">
        <v>25802.0</v>
      </c>
      <c r="H13" s="84">
        <v>29.5</v>
      </c>
      <c r="I13" s="84">
        <v>24553.51612903226</v>
      </c>
      <c r="J13" s="181">
        <v>25.5</v>
      </c>
      <c r="K13" s="181">
        <v>22958.0</v>
      </c>
      <c r="L13" s="84">
        <f>'TITU S JAYAN'!L37</f>
        <v>30</v>
      </c>
      <c r="M13" s="181">
        <v>26128.0</v>
      </c>
      <c r="N13" s="84">
        <f>'TITU S JAYAN'!N37</f>
        <v>28</v>
      </c>
      <c r="O13" s="191">
        <v>24388.0</v>
      </c>
      <c r="P13" s="84">
        <f>'TITU S JAYAN'!P37</f>
        <v>27.5</v>
      </c>
      <c r="Q13" s="84">
        <f>'TITU S JAYAN'!Q37</f>
        <v>24747.25</v>
      </c>
      <c r="R13" s="84">
        <f>'TITU S JAYAN'!R37</f>
        <v>27.5</v>
      </c>
      <c r="S13" s="84">
        <f>'TITU S JAYAN'!S37</f>
        <v>23948.95161</v>
      </c>
      <c r="T13" s="84">
        <f>'TITU S JAYAN'!T37</f>
        <v>30</v>
      </c>
      <c r="U13" s="84">
        <f>'TITU S JAYAN'!U37</f>
        <v>26997</v>
      </c>
      <c r="V13" s="84">
        <f>'TITU S JAYAN'!V37</f>
        <v>31</v>
      </c>
      <c r="W13" s="84">
        <f>'TITU S JAYAN'!W37</f>
        <v>26997</v>
      </c>
      <c r="X13" s="84">
        <f>'TITU S JAYAN'!X37</f>
        <v>31</v>
      </c>
      <c r="Y13" s="84">
        <f>'TITU S JAYAN'!Y37</f>
        <v>26997</v>
      </c>
      <c r="Z13" s="84">
        <f>'TITU S JAYAN'!Z37</f>
        <v>28</v>
      </c>
      <c r="AA13" s="84">
        <f>'TITU S JAYAN'!AA37</f>
        <v>26997</v>
      </c>
      <c r="AB13" s="84">
        <f>'TITU S JAYAN'!AB37</f>
        <v>31</v>
      </c>
      <c r="AC13" s="84">
        <f>'TITU S JAYAN'!AC37</f>
        <v>26997</v>
      </c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100" t="str">
        <f>'PROJECT MASTER FILE - COPY'!B130</f>
        <v/>
      </c>
      <c r="AO13" s="82"/>
      <c r="AP13" s="100" t="str">
        <f>'PROJECT MASTER FILE - COPY'!B13</f>
        <v/>
      </c>
      <c r="AQ13" s="82"/>
    </row>
    <row r="14" ht="13.5" customHeight="1">
      <c r="A14" s="84">
        <v>11.0</v>
      </c>
      <c r="B14" s="101" t="s">
        <v>233</v>
      </c>
      <c r="C14" s="84" t="s">
        <v>209</v>
      </c>
      <c r="D14" s="84" t="s">
        <v>162</v>
      </c>
      <c r="E14" s="181">
        <v>33862.0</v>
      </c>
      <c r="F14" s="84">
        <v>28.0</v>
      </c>
      <c r="G14" s="84">
        <v>29899.333333333332</v>
      </c>
      <c r="H14" s="84">
        <v>30.5</v>
      </c>
      <c r="I14" s="84">
        <v>31518.306451612905</v>
      </c>
      <c r="J14" s="181">
        <v>30.0</v>
      </c>
      <c r="K14" s="84">
        <f t="shared" ref="K14:K16" si="5">(E14/30)*J14</f>
        <v>33862</v>
      </c>
      <c r="L14" s="84">
        <f>'DEVIKA PRASAD'!L37</f>
        <v>31</v>
      </c>
      <c r="M14" s="84">
        <f>'DEVIKA PRASAD'!M37</f>
        <v>33862</v>
      </c>
      <c r="N14" s="84">
        <f>'DEVIKA PRASAD'!N37</f>
        <v>26.5</v>
      </c>
      <c r="O14" s="191">
        <v>28957.0</v>
      </c>
      <c r="P14" s="84">
        <f>'DEVIKA PRASAD'!P37</f>
        <v>28</v>
      </c>
      <c r="Q14" s="84">
        <f>'DEVIKA PRASAD'!Q37</f>
        <v>31604.53333</v>
      </c>
      <c r="R14" s="84">
        <f>'DEVIKA PRASAD'!R37</f>
        <v>28.5</v>
      </c>
      <c r="S14" s="84">
        <f>'DEVIKA PRASAD'!S37</f>
        <v>31131.19355</v>
      </c>
      <c r="T14" s="84">
        <f>'DEVIKA PRASAD'!T37</f>
        <v>30</v>
      </c>
      <c r="U14" s="84">
        <f>'DEVIKA PRASAD'!U37</f>
        <v>33862</v>
      </c>
      <c r="V14" s="84">
        <f>'DEVIKA PRASAD'!V37</f>
        <v>31</v>
      </c>
      <c r="W14" s="84">
        <f>'DEVIKA PRASAD'!W37</f>
        <v>33862</v>
      </c>
      <c r="X14" s="84">
        <f>'DEVIKA PRASAD'!X37</f>
        <v>31</v>
      </c>
      <c r="Y14" s="84">
        <f>'DEVIKA PRASAD'!Y37</f>
        <v>33862</v>
      </c>
      <c r="Z14" s="84">
        <f>'DEVIKA PRASAD'!Z37</f>
        <v>28</v>
      </c>
      <c r="AA14" s="84">
        <f>'DEVIKA PRASAD'!AA37</f>
        <v>33862</v>
      </c>
      <c r="AB14" s="84">
        <f>'DEVIKA PRASAD'!AB37</f>
        <v>31</v>
      </c>
      <c r="AC14" s="84">
        <f>'DEVIKA PRASAD'!AC37</f>
        <v>33862</v>
      </c>
      <c r="AD14" s="99" t="s">
        <v>245</v>
      </c>
      <c r="AE14" s="183"/>
      <c r="AF14" s="184" t="str">
        <f t="shared" ref="AF14:AQ14" si="4">AF2</f>
        <v>HLL Malappuram</v>
      </c>
      <c r="AG14" s="184" t="str">
        <f t="shared" si="4"/>
        <v>Power Grid Corporation of India Limited - Yelahanka, Bangalore</v>
      </c>
      <c r="AH14" s="184" t="str">
        <f t="shared" si="4"/>
        <v>Cochin Shipyard Limited - Andaman</v>
      </c>
      <c r="AI14" s="184" t="str">
        <f t="shared" si="4"/>
        <v>IOCL - Panipat</v>
      </c>
      <c r="AJ14" s="184" t="str">
        <f t="shared" si="4"/>
        <v>HLL Cotton Hill, Trivandrum</v>
      </c>
      <c r="AK14" s="184" t="str">
        <f t="shared" si="4"/>
        <v>Swasthya-An innovative behaviour change programme for Aneamia in women of reproductive age</v>
      </c>
      <c r="AL14" s="184" t="str">
        <f t="shared" si="4"/>
        <v>Counselling support for transgender individuals-pre and post surgery and non surgical pathways in gender transition</v>
      </c>
      <c r="AM14" s="184" t="str">
        <f t="shared" si="4"/>
        <v>Inclusive community mental health initiative in Wayanad district</v>
      </c>
      <c r="AN14" s="184" t="str">
        <f t="shared" si="4"/>
        <v>My City</v>
      </c>
      <c r="AO14" s="184" t="str">
        <f t="shared" si="4"/>
        <v>Exploring the correlation and Diagnostic potential of Menstrual Blood</v>
      </c>
      <c r="AP14" s="184" t="str">
        <f t="shared" si="4"/>
        <v>HLL Maharashtra</v>
      </c>
      <c r="AQ14" s="184" t="str">
        <f t="shared" si="4"/>
        <v>LSGB</v>
      </c>
    </row>
    <row r="15" ht="16.5" hidden="1" customHeight="1">
      <c r="A15" s="84">
        <v>12.0</v>
      </c>
      <c r="B15" s="84" t="s">
        <v>235</v>
      </c>
      <c r="C15" s="84" t="s">
        <v>209</v>
      </c>
      <c r="D15" s="84" t="s">
        <v>162</v>
      </c>
      <c r="E15" s="181">
        <v>33862.0</v>
      </c>
      <c r="F15" s="84">
        <v>30.0</v>
      </c>
      <c r="G15" s="84">
        <v>32034.999999999996</v>
      </c>
      <c r="H15" s="84">
        <v>31.0</v>
      </c>
      <c r="I15" s="84">
        <v>32035.000000000004</v>
      </c>
      <c r="J15" s="181">
        <v>30.0</v>
      </c>
      <c r="K15" s="84">
        <f t="shared" si="5"/>
        <v>33862</v>
      </c>
      <c r="L15" s="84">
        <f>'K ANAKHA SOMAN'!L37</f>
        <v>31</v>
      </c>
      <c r="M15" s="84">
        <f>'K ANAKHA SOMAN'!M37</f>
        <v>33862</v>
      </c>
      <c r="N15" s="181">
        <v>0.0</v>
      </c>
      <c r="O15" s="191">
        <v>0.0</v>
      </c>
      <c r="P15" s="84">
        <f>'K ANAKHA SOMAN'!P37</f>
        <v>27</v>
      </c>
      <c r="Q15" s="84">
        <f>'K ANAKHA SOMAN'!Q37</f>
        <v>30475.8</v>
      </c>
      <c r="R15" s="84">
        <f>'K ANAKHA SOMAN'!R37</f>
        <v>31</v>
      </c>
      <c r="S15" s="84">
        <f>'K ANAKHA SOMAN'!S37</f>
        <v>33862</v>
      </c>
      <c r="T15" s="84">
        <f>'K ANAKHA SOMAN'!T37</f>
        <v>30</v>
      </c>
      <c r="U15" s="84">
        <f>'K ANAKHA SOMAN'!U37</f>
        <v>33862</v>
      </c>
      <c r="V15" s="84">
        <f>'K ANAKHA SOMAN'!V37</f>
        <v>31</v>
      </c>
      <c r="W15" s="84">
        <f>'K ANAKHA SOMAN'!W37</f>
        <v>33862</v>
      </c>
      <c r="X15" s="84">
        <f>'K ANAKHA SOMAN'!X37</f>
        <v>31</v>
      </c>
      <c r="Y15" s="84">
        <f>'K ANAKHA SOMAN'!Y37</f>
        <v>33862</v>
      </c>
      <c r="Z15" s="84">
        <f>'K ANAKHA SOMAN'!Z37</f>
        <v>28</v>
      </c>
      <c r="AA15" s="84">
        <f>'K ANAKHA SOMAN'!AA37</f>
        <v>33862</v>
      </c>
      <c r="AB15" s="84">
        <f>'K ANAKHA SOMAN'!AB37</f>
        <v>31</v>
      </c>
      <c r="AC15" s="84">
        <f>'K ANAKHA SOMAN'!AC37</f>
        <v>33862</v>
      </c>
      <c r="AD15" s="104">
        <v>45839.0</v>
      </c>
      <c r="AE15" s="192"/>
      <c r="AF15" s="105">
        <f>AF4/AE4*100</f>
        <v>0.7248508731</v>
      </c>
      <c r="AG15" s="105">
        <f t="shared" ref="AG15:AP15" si="6">$AG4/AE4/100</f>
        <v>0.0001217349909</v>
      </c>
      <c r="AH15" s="105">
        <f t="shared" si="6"/>
        <v>0.01679448772</v>
      </c>
      <c r="AI15" s="105">
        <f t="shared" si="6"/>
        <v>0.01</v>
      </c>
      <c r="AJ15" s="105">
        <f t="shared" si="6"/>
        <v>0.0134544</v>
      </c>
      <c r="AK15" s="105" t="str">
        <f t="shared" si="6"/>
        <v>#DIV/0!</v>
      </c>
      <c r="AL15" s="105" t="str">
        <f t="shared" si="6"/>
        <v>#DIV/0!</v>
      </c>
      <c r="AM15" s="105">
        <f t="shared" si="6"/>
        <v>0.0151349892</v>
      </c>
      <c r="AN15" s="105">
        <f t="shared" si="6"/>
        <v>0.01430832057</v>
      </c>
      <c r="AO15" s="105">
        <f t="shared" si="6"/>
        <v>0.007848609296</v>
      </c>
      <c r="AP15" s="105" t="str">
        <f t="shared" si="6"/>
        <v>#DIV/0!</v>
      </c>
      <c r="AQ15" s="105">
        <f>AQ4/AE4*100</f>
        <v>93.94683652</v>
      </c>
    </row>
    <row r="16">
      <c r="A16" s="84">
        <v>13.0</v>
      </c>
      <c r="B16" s="101" t="s">
        <v>236</v>
      </c>
      <c r="C16" s="84" t="s">
        <v>209</v>
      </c>
      <c r="D16" s="84" t="s">
        <v>162</v>
      </c>
      <c r="E16" s="84">
        <v>32035.0</v>
      </c>
      <c r="F16" s="84">
        <v>27.5</v>
      </c>
      <c r="G16" s="84">
        <v>29365.416666666664</v>
      </c>
      <c r="H16" s="84">
        <v>31.0</v>
      </c>
      <c r="I16" s="84">
        <v>32035.000000000004</v>
      </c>
      <c r="J16" s="181">
        <v>30.0</v>
      </c>
      <c r="K16" s="84">
        <f t="shared" si="5"/>
        <v>32035</v>
      </c>
      <c r="L16" s="84">
        <f>'JITHIN DOMNIC'!L37</f>
        <v>30.5</v>
      </c>
      <c r="M16" s="181">
        <v>31521.0</v>
      </c>
      <c r="N16" s="84">
        <f>'JITHIN DOMNIC'!N37</f>
        <v>29</v>
      </c>
      <c r="O16" s="191">
        <v>31213.0</v>
      </c>
      <c r="P16" s="84">
        <f>'JITHIN DOMNIC'!P37</f>
        <v>29.5</v>
      </c>
      <c r="Q16" s="84">
        <f>'JITHIN DOMNIC'!Q37</f>
        <v>31501.08333</v>
      </c>
      <c r="R16" s="84">
        <f>'JITHIN DOMNIC'!R37</f>
        <v>29.5</v>
      </c>
      <c r="S16" s="84">
        <f>'JITHIN DOMNIC'!S37</f>
        <v>30484.91935</v>
      </c>
      <c r="T16" s="84">
        <f>'JITHIN DOMNIC'!T37</f>
        <v>30</v>
      </c>
      <c r="U16" s="84">
        <f>'JITHIN DOMNIC'!U37</f>
        <v>32035</v>
      </c>
      <c r="V16" s="84">
        <f>'JITHIN DOMNIC'!V37</f>
        <v>31</v>
      </c>
      <c r="W16" s="84">
        <f>'JITHIN DOMNIC'!W37</f>
        <v>32035</v>
      </c>
      <c r="X16" s="84">
        <f>'JITHIN DOMNIC'!X37</f>
        <v>31</v>
      </c>
      <c r="Y16" s="84">
        <f>'JITHIN DOMNIC'!Y37</f>
        <v>32035</v>
      </c>
      <c r="Z16" s="84">
        <f>'JITHIN DOMNIC'!Z37</f>
        <v>28</v>
      </c>
      <c r="AA16" s="84">
        <f>'JITHIN DOMNIC'!AA37</f>
        <v>32035</v>
      </c>
      <c r="AB16" s="84">
        <f>'JITHIN DOMNIC'!AB37</f>
        <v>31</v>
      </c>
      <c r="AC16" s="84">
        <f>'JITHIN DOMNIC'!AC37</f>
        <v>32035</v>
      </c>
      <c r="AD16" s="104">
        <v>45870.0</v>
      </c>
      <c r="AE16" s="194"/>
      <c r="AF16" s="105"/>
      <c r="AG16" s="105"/>
      <c r="AH16" s="105"/>
      <c r="AI16" s="105"/>
      <c r="AJ16" s="105"/>
      <c r="AK16" s="105"/>
      <c r="AL16" s="105"/>
      <c r="AM16" s="105"/>
      <c r="AN16" s="100"/>
      <c r="AO16" s="105"/>
      <c r="AP16" s="100"/>
      <c r="AQ16" s="105"/>
    </row>
    <row r="17" ht="16.5" customHeight="1">
      <c r="A17" s="84">
        <v>14.0</v>
      </c>
      <c r="B17" s="101" t="s">
        <v>237</v>
      </c>
      <c r="C17" s="84" t="s">
        <v>204</v>
      </c>
      <c r="D17" s="84" t="s">
        <v>162</v>
      </c>
      <c r="E17" s="181">
        <v>33884.0</v>
      </c>
      <c r="F17" s="84">
        <v>30.0</v>
      </c>
      <c r="G17" s="84">
        <v>32034.999999999996</v>
      </c>
      <c r="H17" s="84">
        <v>31.0</v>
      </c>
      <c r="I17" s="84">
        <v>32035.000000000004</v>
      </c>
      <c r="J17" s="181">
        <v>30.0</v>
      </c>
      <c r="K17" s="181">
        <v>33862.0</v>
      </c>
      <c r="L17" s="84">
        <f>'DIVYA VINOD'!L37</f>
        <v>31</v>
      </c>
      <c r="M17" s="84">
        <f>'DIVYA VINOD'!M37</f>
        <v>33884</v>
      </c>
      <c r="N17" s="181">
        <f>'DIVYA VINOD'!N37</f>
        <v>31</v>
      </c>
      <c r="O17" s="191">
        <v>33862.0</v>
      </c>
      <c r="P17" s="84">
        <f>'DIVYA VINOD'!P37</f>
        <v>28</v>
      </c>
      <c r="Q17" s="84">
        <f>'DIVYA VINOD'!Q37</f>
        <v>31625.06667</v>
      </c>
      <c r="R17" s="84">
        <f>'DIVYA VINOD'!R37</f>
        <v>16.5</v>
      </c>
      <c r="S17" s="84">
        <f>'DIVYA VINOD'!S37</f>
        <v>18035.03226</v>
      </c>
      <c r="T17" s="84">
        <f>'DIVYA VINOD'!T37</f>
        <v>30</v>
      </c>
      <c r="U17" s="84">
        <f>'DIVYA VINOD'!U37</f>
        <v>33884</v>
      </c>
      <c r="V17" s="84">
        <f>'DIVYA VINOD'!V37</f>
        <v>31</v>
      </c>
      <c r="W17" s="84">
        <f>'DIVYA VINOD'!W37</f>
        <v>33884</v>
      </c>
      <c r="X17" s="84">
        <f>'DIVYA VINOD'!X37</f>
        <v>31</v>
      </c>
      <c r="Y17" s="84">
        <f>'DIVYA VINOD'!Y37</f>
        <v>33884</v>
      </c>
      <c r="Z17" s="84">
        <f>'DIVYA VINOD'!Z37</f>
        <v>28</v>
      </c>
      <c r="AA17" s="84">
        <f>'DIVYA VINOD'!AA37</f>
        <v>33884</v>
      </c>
      <c r="AB17" s="84">
        <f>'DIVYA VINOD'!AB37</f>
        <v>31</v>
      </c>
      <c r="AC17" s="84">
        <f>'DIVYA VINOD'!AC37</f>
        <v>33884</v>
      </c>
      <c r="AD17" s="104">
        <v>45901.0</v>
      </c>
      <c r="AE17" s="194"/>
      <c r="AF17" s="105"/>
      <c r="AG17" s="105"/>
      <c r="AH17" s="105"/>
      <c r="AI17" s="105"/>
      <c r="AJ17" s="105"/>
      <c r="AK17" s="105"/>
      <c r="AL17" s="105"/>
      <c r="AM17" s="105"/>
      <c r="AN17" s="100" t="str">
        <f>'PROJECT MASTER FILE - COPY'!B134</f>
        <v/>
      </c>
      <c r="AO17" s="105"/>
      <c r="AP17" s="100" t="str">
        <f>'PROJECT MASTER FILE - COPY'!B17</f>
        <v/>
      </c>
      <c r="AQ17" s="105"/>
    </row>
    <row r="18" ht="16.5" customHeight="1">
      <c r="A18" s="84">
        <v>15.0</v>
      </c>
      <c r="B18" s="101" t="s">
        <v>238</v>
      </c>
      <c r="C18" s="84" t="s">
        <v>204</v>
      </c>
      <c r="D18" s="84" t="s">
        <v>162</v>
      </c>
      <c r="E18" s="181">
        <v>33862.0</v>
      </c>
      <c r="F18" s="84">
        <v>29.0</v>
      </c>
      <c r="G18" s="84">
        <v>30967.166666666664</v>
      </c>
      <c r="H18" s="84">
        <v>31.0</v>
      </c>
      <c r="I18" s="84">
        <v>32035.000000000004</v>
      </c>
      <c r="J18" s="181">
        <v>30.0</v>
      </c>
      <c r="K18" s="84">
        <f t="shared" ref="K18:K21" si="7">(E18/30)*J18</f>
        <v>33862</v>
      </c>
      <c r="L18" s="84">
        <f>'SHERIN JACOB'!L37</f>
        <v>29</v>
      </c>
      <c r="M18" s="181">
        <v>32770.0</v>
      </c>
      <c r="N18" s="84">
        <f>'SHERIN JACOB'!N37</f>
        <v>31</v>
      </c>
      <c r="O18" s="101">
        <f>'SHERIN JACOB'!O37</f>
        <v>33862</v>
      </c>
      <c r="P18" s="84">
        <f>'SHERIN JACOB'!P37</f>
        <v>27</v>
      </c>
      <c r="Q18" s="84">
        <f>'SHERIN JACOB'!Q37</f>
        <v>30475.8</v>
      </c>
      <c r="R18" s="84">
        <f>'SHERIN JACOB'!R37</f>
        <v>29.5</v>
      </c>
      <c r="S18" s="84">
        <f>'SHERIN JACOB'!S37</f>
        <v>32223.51613</v>
      </c>
      <c r="T18" s="84">
        <f>'SHERIN JACOB'!T37</f>
        <v>30</v>
      </c>
      <c r="U18" s="84">
        <f>'SHERIN JACOB'!U37</f>
        <v>33862</v>
      </c>
      <c r="V18" s="84">
        <f>'SHERIN JACOB'!V37</f>
        <v>31</v>
      </c>
      <c r="W18" s="84">
        <f>'SHERIN JACOB'!W37</f>
        <v>33862</v>
      </c>
      <c r="X18" s="84">
        <f>'SHERIN JACOB'!X37</f>
        <v>31</v>
      </c>
      <c r="Y18" s="84">
        <f>'SHERIN JACOB'!Y37</f>
        <v>33862</v>
      </c>
      <c r="Z18" s="84">
        <f>'SHERIN JACOB'!Z37</f>
        <v>28</v>
      </c>
      <c r="AA18" s="84">
        <f>'SHERIN JACOB'!AA37</f>
        <v>33862</v>
      </c>
      <c r="AB18" s="84">
        <f>'SHERIN JACOB'!AB37</f>
        <v>31</v>
      </c>
      <c r="AC18" s="84">
        <f>'SHERIN JACOB'!AC37</f>
        <v>33862</v>
      </c>
      <c r="AD18" s="104">
        <v>45931.0</v>
      </c>
      <c r="AE18" s="194"/>
      <c r="AF18" s="105"/>
      <c r="AG18" s="105"/>
      <c r="AH18" s="105"/>
      <c r="AI18" s="105"/>
      <c r="AJ18" s="105"/>
      <c r="AK18" s="105"/>
      <c r="AL18" s="105"/>
      <c r="AM18" s="105"/>
      <c r="AN18" s="100" t="str">
        <f>'PROJECT MASTER FILE - COPY'!B135</f>
        <v/>
      </c>
      <c r="AO18" s="105"/>
      <c r="AP18" s="100" t="str">
        <f>'PROJECT MASTER FILE - COPY'!B18</f>
        <v/>
      </c>
      <c r="AQ18" s="105"/>
    </row>
    <row r="19" ht="16.5" hidden="1" customHeight="1">
      <c r="A19" s="84">
        <v>16.0</v>
      </c>
      <c r="B19" s="195" t="s">
        <v>232</v>
      </c>
      <c r="C19" s="84" t="s">
        <v>204</v>
      </c>
      <c r="D19" s="84" t="s">
        <v>162</v>
      </c>
      <c r="E19" s="84">
        <v>32035.0</v>
      </c>
      <c r="F19" s="84">
        <v>30.0</v>
      </c>
      <c r="G19" s="84">
        <v>31974.0</v>
      </c>
      <c r="H19" s="84">
        <v>31.0</v>
      </c>
      <c r="I19" s="84">
        <v>31974.000000000004</v>
      </c>
      <c r="J19" s="181">
        <v>30.0</v>
      </c>
      <c r="K19" s="84">
        <f t="shared" si="7"/>
        <v>32035</v>
      </c>
      <c r="L19" s="181">
        <v>0.0</v>
      </c>
      <c r="M19" s="181">
        <v>0.0</v>
      </c>
      <c r="N19" s="181">
        <v>0.0</v>
      </c>
      <c r="O19" s="191">
        <v>0.0</v>
      </c>
      <c r="P19" s="84">
        <f>'LENITA  G LAWRENCE'!P37</f>
        <v>28</v>
      </c>
      <c r="Q19" s="84">
        <f>'LENITA  G LAWRENCE'!Q37</f>
        <v>29899.33333</v>
      </c>
      <c r="R19" s="84">
        <f>'LENITA  G LAWRENCE'!R37</f>
        <v>29</v>
      </c>
      <c r="S19" s="84">
        <f>'LENITA  G LAWRENCE'!S37</f>
        <v>29968.22581</v>
      </c>
      <c r="T19" s="84">
        <f>'LENITA  G LAWRENCE'!T37</f>
        <v>30</v>
      </c>
      <c r="U19" s="84">
        <f>'LENITA  G LAWRENCE'!U37</f>
        <v>32035</v>
      </c>
      <c r="V19" s="84">
        <f>'LENITA  G LAWRENCE'!V37</f>
        <v>31</v>
      </c>
      <c r="W19" s="84">
        <f>'LENITA  G LAWRENCE'!W37</f>
        <v>32035</v>
      </c>
      <c r="X19" s="84">
        <f>'LENITA  G LAWRENCE'!X37</f>
        <v>31</v>
      </c>
      <c r="Y19" s="84">
        <f>'LENITA  G LAWRENCE'!Y37</f>
        <v>32035</v>
      </c>
      <c r="Z19" s="84">
        <f>'LENITA  G LAWRENCE'!Z37</f>
        <v>28</v>
      </c>
      <c r="AA19" s="84">
        <f>'LENITA  G LAWRENCE'!AA37</f>
        <v>32035</v>
      </c>
      <c r="AB19" s="84">
        <f>'LENITA  G LAWRENCE'!AB37</f>
        <v>31</v>
      </c>
      <c r="AC19" s="84">
        <f>'LENITA  G LAWRENCE'!AC37</f>
        <v>32035</v>
      </c>
      <c r="AD19" s="104">
        <v>45962.0</v>
      </c>
      <c r="AE19" s="194"/>
      <c r="AF19" s="105"/>
      <c r="AG19" s="105"/>
      <c r="AH19" s="105"/>
      <c r="AI19" s="105"/>
      <c r="AJ19" s="105"/>
      <c r="AK19" s="105"/>
      <c r="AL19" s="105"/>
      <c r="AM19" s="105"/>
      <c r="AN19" s="100" t="str">
        <f>'PROJECT MASTER FILE - COPY'!B136</f>
        <v/>
      </c>
      <c r="AO19" s="105"/>
      <c r="AP19" s="100" t="str">
        <f>'PROJECT MASTER FILE - COPY'!B19</f>
        <v/>
      </c>
      <c r="AQ19" s="105"/>
    </row>
    <row r="20" ht="16.5" customHeight="1">
      <c r="A20" s="84">
        <v>17.0</v>
      </c>
      <c r="B20" s="101" t="s">
        <v>223</v>
      </c>
      <c r="C20" s="84" t="s">
        <v>224</v>
      </c>
      <c r="D20" s="84" t="s">
        <v>162</v>
      </c>
      <c r="E20" s="181">
        <v>32384.0</v>
      </c>
      <c r="F20" s="84">
        <v>30.0</v>
      </c>
      <c r="G20" s="84">
        <v>30635.0</v>
      </c>
      <c r="H20" s="84">
        <v>31.0</v>
      </c>
      <c r="I20" s="84">
        <v>30635.0</v>
      </c>
      <c r="J20" s="181">
        <v>30.0</v>
      </c>
      <c r="K20" s="84">
        <f t="shared" si="7"/>
        <v>32384</v>
      </c>
      <c r="L20" s="84">
        <f>'ANJALY V'!L37</f>
        <v>31</v>
      </c>
      <c r="M20" s="84">
        <f>'ANJALY V'!M37</f>
        <v>32384</v>
      </c>
      <c r="N20" s="84">
        <f>'ANJALY V'!N37</f>
        <v>31</v>
      </c>
      <c r="O20" s="101">
        <f>'ANJALY V'!O37</f>
        <v>32384</v>
      </c>
      <c r="P20" s="84">
        <f>'ANJALY V'!P37</f>
        <v>28</v>
      </c>
      <c r="Q20" s="84">
        <f>'ANJALY V'!Q37</f>
        <v>30225.06667</v>
      </c>
      <c r="R20" s="84">
        <f>'ANJALY V'!R37</f>
        <v>28</v>
      </c>
      <c r="S20" s="84">
        <f>'ANJALY V'!S37</f>
        <v>29250.06452</v>
      </c>
      <c r="T20" s="84">
        <f>'ANJALY V'!T37</f>
        <v>30</v>
      </c>
      <c r="U20" s="84">
        <f>'ANJALY V'!U37</f>
        <v>32384</v>
      </c>
      <c r="V20" s="84">
        <f>'ANJALY V'!V37</f>
        <v>31</v>
      </c>
      <c r="W20" s="84">
        <f>'ANJALY V'!W37</f>
        <v>32384</v>
      </c>
      <c r="X20" s="84">
        <f>'ANJALY V'!X37</f>
        <v>31</v>
      </c>
      <c r="Y20" s="84">
        <f>'ANJALY V'!Y37</f>
        <v>32384</v>
      </c>
      <c r="Z20" s="84">
        <f>'ANJALY V'!Z37</f>
        <v>28</v>
      </c>
      <c r="AA20" s="84">
        <f>'ANJALY V'!AA37</f>
        <v>32384</v>
      </c>
      <c r="AB20" s="84">
        <f>'ANJALY V'!AB37</f>
        <v>31</v>
      </c>
      <c r="AC20" s="84">
        <f>'ANJALY V'!AC37</f>
        <v>32384</v>
      </c>
      <c r="AD20" s="104">
        <v>45992.0</v>
      </c>
      <c r="AE20" s="194"/>
      <c r="AF20" s="105"/>
      <c r="AG20" s="105"/>
      <c r="AH20" s="105"/>
      <c r="AI20" s="105"/>
      <c r="AJ20" s="105"/>
      <c r="AK20" s="105"/>
      <c r="AL20" s="105"/>
      <c r="AM20" s="105"/>
      <c r="AN20" s="100" t="str">
        <f>'PROJECT MASTER FILE - COPY'!B137</f>
        <v/>
      </c>
      <c r="AO20" s="105"/>
      <c r="AP20" s="100" t="str">
        <f>'PROJECT MASTER FILE - COPY'!B20</f>
        <v/>
      </c>
      <c r="AQ20" s="105"/>
    </row>
    <row r="21" ht="16.5" customHeight="1">
      <c r="A21" s="84">
        <v>18.0</v>
      </c>
      <c r="B21" s="101" t="s">
        <v>189</v>
      </c>
      <c r="C21" s="84" t="s">
        <v>190</v>
      </c>
      <c r="D21" s="84" t="s">
        <v>162</v>
      </c>
      <c r="E21" s="181">
        <v>25318.0</v>
      </c>
      <c r="F21" s="84">
        <v>24.0</v>
      </c>
      <c r="G21" s="84">
        <v>20253.6</v>
      </c>
      <c r="H21" s="84">
        <v>31.0</v>
      </c>
      <c r="I21" s="84">
        <v>25317.0</v>
      </c>
      <c r="J21" s="181">
        <v>30.0</v>
      </c>
      <c r="K21" s="84">
        <f t="shared" si="7"/>
        <v>25318</v>
      </c>
      <c r="L21" s="84">
        <f>SYAMILI!L37</f>
        <v>31</v>
      </c>
      <c r="M21" s="84">
        <f>SYAMILI!M37</f>
        <v>25318</v>
      </c>
      <c r="N21" s="84">
        <f>SYAMILI!N37</f>
        <v>31</v>
      </c>
      <c r="O21" s="101">
        <f>SYAMILI!O37</f>
        <v>25318</v>
      </c>
      <c r="P21" s="84">
        <f>SYAMILI!P37</f>
        <v>28</v>
      </c>
      <c r="Q21" s="84">
        <f>SYAMILI!Q37</f>
        <v>23630.13333</v>
      </c>
      <c r="R21" s="84">
        <f>SYAMILI!R37</f>
        <v>29.5</v>
      </c>
      <c r="S21" s="84">
        <f>SYAMILI!S37</f>
        <v>24092.93548</v>
      </c>
      <c r="T21" s="84">
        <f>SYAMILI!T37</f>
        <v>30</v>
      </c>
      <c r="U21" s="84">
        <f>SYAMILI!U37</f>
        <v>25318</v>
      </c>
      <c r="V21" s="84">
        <f>SYAMILI!V37</f>
        <v>31</v>
      </c>
      <c r="W21" s="84">
        <f>SYAMILI!W37</f>
        <v>25318</v>
      </c>
      <c r="X21" s="84">
        <f>SYAMILI!X37</f>
        <v>31</v>
      </c>
      <c r="Y21" s="84">
        <f>SYAMILI!Y37</f>
        <v>25318</v>
      </c>
      <c r="Z21" s="84">
        <f>SYAMILI!Z37</f>
        <v>28</v>
      </c>
      <c r="AA21" s="84">
        <f>SYAMILI!AA37</f>
        <v>25318</v>
      </c>
      <c r="AB21" s="84">
        <f>SYAMILI!AB37</f>
        <v>31</v>
      </c>
      <c r="AC21" s="84">
        <f>SYAMILI!AC37</f>
        <v>25318</v>
      </c>
      <c r="AD21" s="104">
        <v>46023.0</v>
      </c>
      <c r="AE21" s="194"/>
      <c r="AF21" s="105"/>
      <c r="AG21" s="105"/>
      <c r="AH21" s="105"/>
      <c r="AI21" s="105"/>
      <c r="AJ21" s="105"/>
      <c r="AK21" s="105"/>
      <c r="AL21" s="105"/>
      <c r="AM21" s="105"/>
      <c r="AN21" s="100" t="str">
        <f>'PROJECT MASTER FILE - COPY'!B138</f>
        <v/>
      </c>
      <c r="AO21" s="105"/>
      <c r="AP21" s="100" t="str">
        <f>'PROJECT MASTER FILE - COPY'!B21</f>
        <v/>
      </c>
      <c r="AQ21" s="105"/>
    </row>
    <row r="22" ht="16.5" customHeight="1">
      <c r="A22" s="84">
        <v>19.0</v>
      </c>
      <c r="B22" s="101" t="s">
        <v>177</v>
      </c>
      <c r="C22" s="84" t="s">
        <v>178</v>
      </c>
      <c r="D22" s="84" t="s">
        <v>162</v>
      </c>
      <c r="E22" s="181">
        <v>24509.0</v>
      </c>
      <c r="F22" s="84">
        <v>10.0</v>
      </c>
      <c r="G22" s="84">
        <v>8169.333333333333</v>
      </c>
      <c r="H22" s="84">
        <v>30.0</v>
      </c>
      <c r="I22" s="84">
        <v>23717.419354838712</v>
      </c>
      <c r="J22" s="181">
        <v>30.0</v>
      </c>
      <c r="K22" s="181">
        <v>24113.0</v>
      </c>
      <c r="L22" s="84">
        <f>'SILPA P L'!L37</f>
        <v>30.5</v>
      </c>
      <c r="M22" s="181">
        <v>24113.0</v>
      </c>
      <c r="N22" s="84">
        <f>'SILPA P L'!N37</f>
        <v>31</v>
      </c>
      <c r="O22" s="101">
        <f>'SILPA P L'!O37</f>
        <v>24509</v>
      </c>
      <c r="P22" s="84">
        <f>'SILPA P L'!P37</f>
        <v>26.5</v>
      </c>
      <c r="Q22" s="84">
        <f>'SILPA P L'!Q37</f>
        <v>21649.61667</v>
      </c>
      <c r="R22" s="84">
        <f>'SILPA P L'!R37</f>
        <v>27.5</v>
      </c>
      <c r="S22" s="84">
        <f>'SILPA P L'!S37</f>
        <v>21741.85484</v>
      </c>
      <c r="T22" s="84">
        <f>'SILPA P L'!T37</f>
        <v>30</v>
      </c>
      <c r="U22" s="84">
        <f>'SILPA P L'!U37</f>
        <v>24509</v>
      </c>
      <c r="V22" s="84">
        <f>'SILPA P L'!V37</f>
        <v>31</v>
      </c>
      <c r="W22" s="84">
        <f>'SILPA P L'!W37</f>
        <v>24509</v>
      </c>
      <c r="X22" s="84">
        <f>'SILPA P L'!X37</f>
        <v>31</v>
      </c>
      <c r="Y22" s="84">
        <f>'SILPA P L'!Y37</f>
        <v>24509</v>
      </c>
      <c r="Z22" s="84">
        <f>'SILPA P L'!Z37</f>
        <v>28</v>
      </c>
      <c r="AA22" s="84">
        <f>'SILPA P L'!AA37</f>
        <v>24509</v>
      </c>
      <c r="AB22" s="84">
        <f>'SILPA P L'!AB37</f>
        <v>31</v>
      </c>
      <c r="AC22" s="84">
        <f>'SILPA P L'!AC37</f>
        <v>24509</v>
      </c>
      <c r="AD22" s="104">
        <v>46054.0</v>
      </c>
      <c r="AE22" s="194"/>
      <c r="AF22" s="105"/>
      <c r="AG22" s="105"/>
      <c r="AH22" s="105"/>
      <c r="AI22" s="105"/>
      <c r="AJ22" s="105"/>
      <c r="AK22" s="105"/>
      <c r="AL22" s="105"/>
      <c r="AM22" s="105"/>
      <c r="AN22" s="100" t="str">
        <f>'PROJECT MASTER FILE - COPY'!B139</f>
        <v/>
      </c>
      <c r="AO22" s="105"/>
      <c r="AP22" s="100" t="str">
        <f>'PROJECT MASTER FILE - COPY'!B22</f>
        <v/>
      </c>
      <c r="AQ22" s="105"/>
    </row>
    <row r="23" ht="16.5" customHeight="1">
      <c r="A23" s="84">
        <v>20.0</v>
      </c>
      <c r="B23" s="101" t="s">
        <v>261</v>
      </c>
      <c r="C23" s="84" t="s">
        <v>305</v>
      </c>
      <c r="D23" s="84" t="s">
        <v>162</v>
      </c>
      <c r="E23" s="181">
        <v>25318.0</v>
      </c>
      <c r="F23" s="84">
        <v>10.0</v>
      </c>
      <c r="G23" s="84">
        <v>8169.333333333333</v>
      </c>
      <c r="H23" s="84">
        <v>30.0</v>
      </c>
      <c r="I23" s="84">
        <v>23717.419354838712</v>
      </c>
      <c r="J23" s="181">
        <v>30.0</v>
      </c>
      <c r="K23" s="84">
        <f>(E23/30)*J23</f>
        <v>25318</v>
      </c>
      <c r="L23" s="84">
        <f>'NEELIMA K N'!L37</f>
        <v>31</v>
      </c>
      <c r="M23" s="84">
        <f>'NEELIMA K N'!M37</f>
        <v>25318</v>
      </c>
      <c r="N23" s="84">
        <f>'NEELIMA K N'!N37</f>
        <v>31</v>
      </c>
      <c r="O23" s="101">
        <f>'NEELIMA K N'!O37</f>
        <v>25318</v>
      </c>
      <c r="P23" s="84">
        <f>'NEELIMA K N'!P37</f>
        <v>28</v>
      </c>
      <c r="Q23" s="84">
        <f>'NEELIMA K N'!Q37</f>
        <v>23630.13333</v>
      </c>
      <c r="R23" s="84">
        <f>'NEELIMA K N'!R37</f>
        <v>30.5</v>
      </c>
      <c r="S23" s="84">
        <f>'NEELIMA K N'!S37</f>
        <v>24909.64516</v>
      </c>
      <c r="T23" s="84">
        <f>'NEELIMA K N'!T37</f>
        <v>30</v>
      </c>
      <c r="U23" s="84">
        <f>'NEELIMA K N'!U37</f>
        <v>25318</v>
      </c>
      <c r="V23" s="84">
        <f>'NEELIMA K N'!V37</f>
        <v>31</v>
      </c>
      <c r="W23" s="84">
        <f>'NEELIMA K N'!W37</f>
        <v>25318</v>
      </c>
      <c r="X23" s="84">
        <f>'NEELIMA K N'!X37</f>
        <v>31</v>
      </c>
      <c r="Y23" s="84">
        <f>'NEELIMA K N'!Y37</f>
        <v>25318</v>
      </c>
      <c r="Z23" s="84">
        <f>'NEELIMA K N'!Z37</f>
        <v>28</v>
      </c>
      <c r="AA23" s="84">
        <f>'NEELIMA K N'!AA37</f>
        <v>25318</v>
      </c>
      <c r="AB23" s="84">
        <f>'NEELIMA K N'!AB37</f>
        <v>31</v>
      </c>
      <c r="AC23" s="84">
        <f>'NEELIMA K N'!AC37</f>
        <v>25318</v>
      </c>
      <c r="AD23" s="104"/>
      <c r="AE23" s="194"/>
      <c r="AF23" s="105"/>
      <c r="AG23" s="105"/>
      <c r="AH23" s="105"/>
      <c r="AI23" s="105"/>
      <c r="AJ23" s="105"/>
      <c r="AK23" s="105"/>
      <c r="AL23" s="105"/>
      <c r="AM23" s="105"/>
      <c r="AN23" s="100" t="str">
        <f>'PROJECT MASTER FILE - COPY'!B140</f>
        <v/>
      </c>
      <c r="AO23" s="105"/>
      <c r="AP23" s="100" t="str">
        <f>'PROJECT MASTER FILE - COPY'!B23</f>
        <v/>
      </c>
      <c r="AQ23" s="105"/>
    </row>
    <row r="24" ht="16.5" customHeight="1">
      <c r="A24" s="84">
        <v>21.0</v>
      </c>
      <c r="B24" s="101" t="s">
        <v>163</v>
      </c>
      <c r="C24" s="84" t="s">
        <v>161</v>
      </c>
      <c r="D24" s="84" t="s">
        <v>162</v>
      </c>
      <c r="E24" s="84">
        <v>21367.0</v>
      </c>
      <c r="F24" s="84">
        <v>0.0</v>
      </c>
      <c r="G24" s="84">
        <v>0.0</v>
      </c>
      <c r="H24" s="84">
        <v>19.0</v>
      </c>
      <c r="I24" s="84">
        <v>13095.90322580645</v>
      </c>
      <c r="J24" s="181">
        <v>29.5</v>
      </c>
      <c r="K24" s="181">
        <v>21011.0</v>
      </c>
      <c r="L24" s="84">
        <f>VISHNU!L37</f>
        <v>22</v>
      </c>
      <c r="M24" s="181">
        <v>15182.0</v>
      </c>
      <c r="N24" s="84">
        <f>VISHNU!N37</f>
        <v>31</v>
      </c>
      <c r="O24" s="101">
        <f>VISHNU!O37</f>
        <v>21367</v>
      </c>
      <c r="P24" s="84">
        <f>VISHNU!P37</f>
        <v>27.5</v>
      </c>
      <c r="Q24" s="84">
        <f>VISHNU!Q37</f>
        <v>19586.41667</v>
      </c>
      <c r="R24" s="84">
        <f>VISHNU!R37</f>
        <v>30.5</v>
      </c>
      <c r="S24" s="84">
        <f>VISHNU!S37</f>
        <v>21022.37097</v>
      </c>
      <c r="T24" s="84">
        <f>VISHNU!T37</f>
        <v>30</v>
      </c>
      <c r="U24" s="84">
        <f>VISHNU!U37</f>
        <v>21367</v>
      </c>
      <c r="V24" s="84">
        <f>VISHNU!V37</f>
        <v>31</v>
      </c>
      <c r="W24" s="84">
        <f>VISHNU!W37</f>
        <v>21367</v>
      </c>
      <c r="X24" s="84">
        <f>VISHNU!X37</f>
        <v>31</v>
      </c>
      <c r="Y24" s="84">
        <f>VISHNU!Y37</f>
        <v>21367</v>
      </c>
      <c r="Z24" s="84">
        <f>VISHNU!Z37</f>
        <v>28</v>
      </c>
      <c r="AA24" s="84">
        <f>VISHNU!AA37</f>
        <v>21367</v>
      </c>
      <c r="AB24" s="84">
        <f>VISHNU!AB37</f>
        <v>31</v>
      </c>
      <c r="AC24" s="84">
        <f>VISHNU!AC37</f>
        <v>21367</v>
      </c>
      <c r="AD24" s="196">
        <v>46082.0</v>
      </c>
      <c r="AE24" s="197"/>
      <c r="AF24" s="198"/>
      <c r="AG24" s="198"/>
      <c r="AH24" s="198"/>
      <c r="AI24" s="198"/>
      <c r="AJ24" s="198"/>
      <c r="AK24" s="198"/>
      <c r="AL24" s="198"/>
      <c r="AM24" s="198"/>
      <c r="AN24" s="199" t="str">
        <f>'PROJECT MASTER FILE - COPY'!B141</f>
        <v/>
      </c>
      <c r="AO24" s="198"/>
      <c r="AP24" s="199" t="str">
        <f>'PROJECT MASTER FILE - COPY'!B24</f>
        <v/>
      </c>
      <c r="AQ24" s="198"/>
    </row>
    <row r="25" ht="16.5" customHeight="1">
      <c r="A25" s="84">
        <v>22.0</v>
      </c>
      <c r="B25" s="191" t="s">
        <v>306</v>
      </c>
      <c r="C25" s="181" t="s">
        <v>181</v>
      </c>
      <c r="D25" s="181" t="s">
        <v>162</v>
      </c>
      <c r="E25" s="84">
        <f>'PROJECT MANPOWER'!E4</f>
        <v>24448</v>
      </c>
      <c r="F25" s="84"/>
      <c r="G25" s="84"/>
      <c r="H25" s="84"/>
      <c r="I25" s="84"/>
      <c r="J25" s="181">
        <v>0.0</v>
      </c>
      <c r="K25" s="181">
        <v>0.0</v>
      </c>
      <c r="L25" s="84">
        <f>'JAYALEKSHMI J'!L37</f>
        <v>18</v>
      </c>
      <c r="M25" s="84">
        <f>'JAYALEKSHMI J'!M37</f>
        <v>14195.6129</v>
      </c>
      <c r="N25" s="84">
        <f>'JAYALEKSHMI J'!N37</f>
        <v>29</v>
      </c>
      <c r="O25" s="191">
        <v>22931.0</v>
      </c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3"/>
      <c r="AO25" s="84"/>
      <c r="AP25" s="83"/>
      <c r="AQ25" s="84"/>
    </row>
    <row r="26" ht="16.5" customHeight="1">
      <c r="A26" s="84">
        <v>23.0</v>
      </c>
      <c r="B26" s="191" t="s">
        <v>239</v>
      </c>
      <c r="C26" s="84" t="s">
        <v>204</v>
      </c>
      <c r="D26" s="181" t="s">
        <v>162</v>
      </c>
      <c r="E26" s="84">
        <f>'PROJECT MANPOWER'!E17</f>
        <v>32035</v>
      </c>
      <c r="F26" s="84"/>
      <c r="G26" s="84"/>
      <c r="H26" s="84"/>
      <c r="I26" s="84"/>
      <c r="J26" s="181">
        <v>0.0</v>
      </c>
      <c r="K26" s="181">
        <v>0.0</v>
      </c>
      <c r="L26" s="84">
        <f>'ARJUNA V NATH'!L37</f>
        <v>31</v>
      </c>
      <c r="M26" s="84">
        <f>'ARJUNA V NATH'!M37</f>
        <v>32035</v>
      </c>
      <c r="N26" s="84">
        <f>'ARJUNA V NATH'!N37</f>
        <v>31</v>
      </c>
      <c r="O26" s="191">
        <v>32035.0</v>
      </c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3"/>
      <c r="AO26" s="84"/>
      <c r="AP26" s="83"/>
      <c r="AQ26" s="84"/>
    </row>
    <row r="27" ht="16.5" customHeight="1">
      <c r="A27" s="84">
        <v>24.0</v>
      </c>
      <c r="B27" s="101" t="str">
        <f>'PROJECT MANPOWER'!B11</f>
        <v>Swathy Krishna S</v>
      </c>
      <c r="C27" s="84" t="str">
        <f>'PROJECT MANPOWER'!C11</f>
        <v>Project Associate (Community Development)</v>
      </c>
      <c r="D27" s="181" t="s">
        <v>162</v>
      </c>
      <c r="E27" s="84">
        <f>'PROJECT MANPOWER'!E11</f>
        <v>30186</v>
      </c>
      <c r="F27" s="84"/>
      <c r="G27" s="84"/>
      <c r="H27" s="84"/>
      <c r="I27" s="84"/>
      <c r="J27" s="181">
        <v>0.0</v>
      </c>
      <c r="K27" s="181">
        <v>0.0</v>
      </c>
      <c r="L27" s="84">
        <f>'SWATHY KRISHNA S'!L37</f>
        <v>30.5</v>
      </c>
      <c r="M27" s="84">
        <f>'SWATHY KRISHNA S'!M37</f>
        <v>29699.12903</v>
      </c>
      <c r="N27" s="84">
        <f>'SWATHY KRISHNA S'!N37</f>
        <v>29.5</v>
      </c>
      <c r="O27" s="191">
        <v>28700.0</v>
      </c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3"/>
      <c r="AO27" s="84"/>
      <c r="AP27" s="83"/>
      <c r="AQ27" s="84"/>
    </row>
    <row r="28" ht="16.5" customHeight="1">
      <c r="A28" s="84">
        <v>25.0</v>
      </c>
      <c r="B28" s="101" t="str">
        <f>'PROJECT MANPOWER'!B14</f>
        <v>Bhavya R J</v>
      </c>
      <c r="C28" s="84" t="str">
        <f>'PROJECT MANPOWER'!C14</f>
        <v>Project Associate (Public Health)</v>
      </c>
      <c r="D28" s="181" t="s">
        <v>162</v>
      </c>
      <c r="E28" s="84">
        <f>'PROJECT MANPOWER'!E14</f>
        <v>31762</v>
      </c>
      <c r="F28" s="84"/>
      <c r="G28" s="84"/>
      <c r="H28" s="84"/>
      <c r="I28" s="84"/>
      <c r="J28" s="181">
        <v>0.0</v>
      </c>
      <c r="K28" s="181">
        <v>0.0</v>
      </c>
      <c r="L28" s="84">
        <f>'BHAVYA R J'!L37</f>
        <v>30</v>
      </c>
      <c r="M28" s="84">
        <f>'BHAVYA R J'!M37</f>
        <v>30737.41935</v>
      </c>
      <c r="N28" s="84">
        <f>'BHAVYA R J'!N37</f>
        <v>31</v>
      </c>
      <c r="O28" s="191">
        <v>32187.0</v>
      </c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3"/>
      <c r="AO28" s="84"/>
      <c r="AP28" s="83"/>
      <c r="AQ28" s="84"/>
    </row>
    <row r="29" ht="16.5" hidden="1" customHeight="1">
      <c r="A29" s="84">
        <v>26.0</v>
      </c>
      <c r="B29" s="84" t="str">
        <f>'PROJECT MANPOWER'!B18</f>
        <v>Rejitha Ravi</v>
      </c>
      <c r="C29" s="84" t="str">
        <f>'PROJECT MANPOWER'!C18</f>
        <v>Project Associate (Public Health)</v>
      </c>
      <c r="D29" s="181" t="s">
        <v>162</v>
      </c>
      <c r="E29" s="84">
        <f>'PROJECT MANPOWER'!E18</f>
        <v>32035</v>
      </c>
      <c r="F29" s="84"/>
      <c r="G29" s="84"/>
      <c r="H29" s="84"/>
      <c r="I29" s="84"/>
      <c r="J29" s="181">
        <v>0.0</v>
      </c>
      <c r="K29" s="181">
        <v>0.0</v>
      </c>
      <c r="L29" s="84">
        <f>'REJITHA RAVI'!L37</f>
        <v>30</v>
      </c>
      <c r="M29" s="84">
        <f>'REJITHA RAVI'!M37</f>
        <v>31001.6129</v>
      </c>
      <c r="N29" s="84"/>
      <c r="O29" s="10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3"/>
      <c r="AO29" s="84"/>
      <c r="AP29" s="83"/>
      <c r="AQ29" s="84"/>
    </row>
    <row r="30" ht="16.5" customHeight="1">
      <c r="A30" s="84">
        <v>27.0</v>
      </c>
      <c r="B30" s="101" t="s">
        <v>164</v>
      </c>
      <c r="C30" s="84" t="s">
        <v>161</v>
      </c>
      <c r="D30" s="84" t="s">
        <v>162</v>
      </c>
      <c r="E30" s="84">
        <v>21367.0</v>
      </c>
      <c r="F30" s="84">
        <v>0.0</v>
      </c>
      <c r="G30" s="84">
        <v>0.0</v>
      </c>
      <c r="H30" s="84">
        <v>0.0</v>
      </c>
      <c r="I30" s="84">
        <v>0.0</v>
      </c>
      <c r="J30" s="181">
        <v>29.0</v>
      </c>
      <c r="K30" s="181">
        <v>20658.0</v>
      </c>
      <c r="L30" s="84">
        <f>'ANAKHA JOY'!L37</f>
        <v>30</v>
      </c>
      <c r="M30" s="181">
        <v>20681.0</v>
      </c>
      <c r="N30" s="84">
        <f>'ANAKHA JOY'!N37</f>
        <v>27.5</v>
      </c>
      <c r="O30" s="191">
        <v>18961.0</v>
      </c>
      <c r="P30" s="84">
        <f>'ANAKHA JOY'!P37</f>
        <v>25</v>
      </c>
      <c r="Q30" s="84">
        <f>'ANAKHA JOY'!Q37</f>
        <v>17805.83333</v>
      </c>
      <c r="R30" s="84">
        <f>'ANAKHA JOY'!R37</f>
        <v>29.5</v>
      </c>
      <c r="S30" s="84">
        <f>'ANAKHA JOY'!S37</f>
        <v>20333.1129</v>
      </c>
      <c r="T30" s="84">
        <f>'ANAKHA JOY'!T37</f>
        <v>30</v>
      </c>
      <c r="U30" s="84">
        <f>'ANAKHA JOY'!U37</f>
        <v>21367</v>
      </c>
      <c r="V30" s="84">
        <f>'ANAKHA JOY'!V37</f>
        <v>31</v>
      </c>
      <c r="W30" s="84">
        <f>'ANAKHA JOY'!W37</f>
        <v>21367</v>
      </c>
      <c r="X30" s="84">
        <f>'ANAKHA JOY'!X37</f>
        <v>31</v>
      </c>
      <c r="Y30" s="84">
        <f>'ANAKHA JOY'!Y37</f>
        <v>21367</v>
      </c>
      <c r="Z30" s="84">
        <f>'ANAKHA JOY'!Z37</f>
        <v>28</v>
      </c>
      <c r="AA30" s="84">
        <f>'ANAKHA JOY'!AA37</f>
        <v>21367</v>
      </c>
      <c r="AB30" s="84">
        <f>'ANAKHA JOY'!AB37</f>
        <v>31</v>
      </c>
      <c r="AC30" s="84">
        <f>'ANAKHA JOY'!AC37</f>
        <v>21367</v>
      </c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3" t="str">
        <f>'PROJECT MASTER FILE - COPY'!B142</f>
        <v/>
      </c>
      <c r="AO30" s="84"/>
      <c r="AP30" s="83" t="str">
        <f>'PROJECT MASTER FILE - COPY'!B25</f>
        <v/>
      </c>
      <c r="AQ30" s="84"/>
    </row>
    <row r="31" ht="16.5" customHeight="1">
      <c r="A31" s="82"/>
      <c r="B31" s="82"/>
      <c r="C31" s="82"/>
      <c r="D31" s="82"/>
      <c r="E31" s="82">
        <f>SUM(E4:E30)</f>
        <v>753558</v>
      </c>
      <c r="F31" s="82"/>
      <c r="G31" s="82"/>
      <c r="H31" s="82"/>
      <c r="I31" s="82"/>
      <c r="J31" s="82"/>
      <c r="K31" s="82">
        <f>SUM(K4:K30)</f>
        <v>593057</v>
      </c>
      <c r="L31" s="82"/>
      <c r="M31" s="82">
        <f>SUM(M4:M30)</f>
        <v>690762.7742</v>
      </c>
      <c r="N31" s="82"/>
      <c r="O31" s="82">
        <f>SUM(O4:O30)</f>
        <v>632239</v>
      </c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3" t="str">
        <f>'PROJECT MASTER FILE - COPY'!B143</f>
        <v/>
      </c>
      <c r="AO31" s="84"/>
      <c r="AP31" s="83" t="str">
        <f>'PROJECT MASTER FILE - COPY'!B26</f>
        <v/>
      </c>
      <c r="AQ31" s="84"/>
    </row>
    <row r="32" ht="16.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</row>
    <row r="33" ht="16.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</row>
    <row r="34" ht="16.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</row>
    <row r="35" ht="16.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</row>
    <row r="36" ht="16.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</row>
    <row r="37" ht="16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</row>
    <row r="38" ht="16.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</row>
    <row r="39" ht="16.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</row>
    <row r="40" ht="16.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</row>
    <row r="41" ht="16.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</row>
    <row r="42" ht="16.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</row>
    <row r="43" ht="16.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</row>
    <row r="44" ht="16.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</row>
    <row r="45" ht="16.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</row>
    <row r="46" ht="16.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</row>
    <row r="47" ht="16.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</row>
    <row r="48" ht="16.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</row>
    <row r="49" ht="16.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</row>
    <row r="50" ht="16.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</row>
    <row r="51" ht="16.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</row>
    <row r="52" ht="16.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</row>
    <row r="53" ht="16.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</row>
    <row r="54" ht="16.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</row>
    <row r="55" ht="16.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</row>
    <row r="56" ht="16.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</row>
    <row r="57" ht="16.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</row>
    <row r="58" ht="16.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</row>
    <row r="59" ht="16.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</row>
    <row r="60" ht="16.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</row>
    <row r="61" ht="16.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</row>
    <row r="62" ht="16.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</row>
    <row r="63" ht="16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</row>
    <row r="64" ht="16.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</row>
    <row r="65" ht="16.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</row>
    <row r="66" ht="16.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</row>
    <row r="67" ht="16.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</row>
    <row r="68" ht="16.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</row>
    <row r="69" ht="16.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</row>
    <row r="70" ht="16.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</row>
    <row r="71" ht="16.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</row>
    <row r="72" ht="16.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</row>
    <row r="73" ht="16.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</row>
    <row r="74" ht="16.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</row>
    <row r="75" ht="16.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</row>
    <row r="76" ht="16.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</row>
    <row r="77" ht="16.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</row>
    <row r="78" ht="16.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</row>
    <row r="79" ht="16.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</row>
    <row r="80" ht="16.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</row>
    <row r="81" ht="16.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</row>
    <row r="82" ht="16.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</row>
    <row r="83" ht="16.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</row>
    <row r="84" ht="16.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</row>
    <row r="85" ht="16.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</row>
    <row r="86" ht="16.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</row>
    <row r="87" ht="16.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</row>
    <row r="88" ht="16.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</row>
    <row r="89" ht="16.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</row>
    <row r="90" ht="16.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</row>
    <row r="91" ht="16.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</row>
    <row r="92" ht="16.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</row>
    <row r="93" ht="16.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</row>
    <row r="94" ht="16.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</row>
    <row r="95" ht="16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</row>
    <row r="96" ht="16.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</row>
    <row r="97" ht="16.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</row>
    <row r="98" ht="16.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</row>
    <row r="99" ht="16.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</row>
    <row r="100" ht="16.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</row>
    <row r="101" ht="16.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</row>
    <row r="102" ht="16.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</row>
    <row r="103" ht="16.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</row>
    <row r="104" ht="16.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</row>
    <row r="105" ht="16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</row>
    <row r="106" ht="16.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</row>
    <row r="107" ht="16.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</row>
    <row r="108" ht="16.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</row>
    <row r="109" ht="16.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</row>
    <row r="110" ht="16.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</row>
    <row r="111" ht="16.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</row>
    <row r="112" ht="16.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</row>
    <row r="113" ht="16.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</row>
    <row r="114" ht="16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</row>
    <row r="115" ht="16.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</row>
    <row r="116" ht="16.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</row>
    <row r="117" ht="16.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</row>
    <row r="118" ht="16.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</row>
    <row r="119" ht="16.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</row>
    <row r="120" ht="16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</row>
    <row r="121" ht="16.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</row>
    <row r="122" ht="16.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</row>
    <row r="123" ht="16.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</row>
    <row r="124" ht="16.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</row>
    <row r="125" ht="16.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</row>
    <row r="126" ht="16.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</row>
    <row r="127" ht="16.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</row>
    <row r="128" ht="16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</row>
    <row r="129" ht="16.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</row>
    <row r="130" ht="16.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</row>
    <row r="131" ht="16.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</row>
    <row r="132" ht="16.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</row>
    <row r="133" ht="16.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</row>
    <row r="134" ht="16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</row>
    <row r="135" ht="16.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</row>
    <row r="136" ht="16.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</row>
    <row r="137" ht="16.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</row>
    <row r="138" ht="16.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</row>
    <row r="139" ht="16.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</row>
    <row r="140" ht="16.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</row>
    <row r="141" ht="16.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</row>
    <row r="142" ht="16.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</row>
    <row r="143" ht="16.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</row>
    <row r="144" ht="16.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</row>
    <row r="145" ht="16.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</row>
    <row r="146" ht="16.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</row>
    <row r="147" ht="16.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</row>
    <row r="148" ht="16.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</row>
    <row r="149" ht="16.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</row>
    <row r="150" ht="16.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</row>
    <row r="151" ht="16.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</row>
    <row r="152" ht="16.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</row>
    <row r="153" ht="16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</row>
    <row r="154" ht="16.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</row>
    <row r="155" ht="16.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</row>
    <row r="156" ht="16.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</row>
    <row r="157" ht="16.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</row>
    <row r="158" ht="16.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</row>
    <row r="159" ht="16.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</row>
    <row r="160" ht="16.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</row>
    <row r="161" ht="16.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</row>
    <row r="162" ht="16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</row>
    <row r="163" ht="16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</row>
    <row r="164" ht="16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</row>
    <row r="165" ht="16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</row>
    <row r="166" ht="16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</row>
    <row r="167" ht="16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</row>
    <row r="168" ht="16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</row>
    <row r="169" ht="16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</row>
    <row r="170" ht="16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</row>
    <row r="171" ht="16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</row>
    <row r="172" ht="16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</row>
    <row r="173" ht="16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</row>
    <row r="174" ht="16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</row>
    <row r="175" ht="16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</row>
    <row r="176" ht="16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</row>
    <row r="177" ht="16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</row>
    <row r="178" ht="16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</row>
    <row r="179" ht="16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</row>
    <row r="180" ht="16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</row>
    <row r="181" ht="16.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</row>
    <row r="182" ht="16.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</row>
    <row r="183" ht="16.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</row>
    <row r="184" ht="16.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</row>
    <row r="185" ht="16.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</row>
    <row r="186" ht="16.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</row>
    <row r="187" ht="16.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</row>
    <row r="188" ht="16.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</row>
    <row r="189" ht="16.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</row>
    <row r="190" ht="16.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</row>
    <row r="191" ht="16.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</row>
    <row r="192" ht="16.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</row>
    <row r="193" ht="16.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</row>
    <row r="194" ht="16.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</row>
    <row r="195" ht="16.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</row>
    <row r="196" ht="16.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</row>
    <row r="197" ht="16.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</row>
    <row r="198" ht="16.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</row>
    <row r="199" ht="16.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</row>
    <row r="200" ht="16.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</row>
    <row r="201" ht="16.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</row>
    <row r="202" ht="16.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</row>
    <row r="203" ht="16.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</row>
    <row r="204" ht="16.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</row>
    <row r="205" ht="16.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</row>
    <row r="206" ht="16.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</row>
    <row r="207" ht="16.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</row>
    <row r="208" ht="16.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</row>
    <row r="209" ht="16.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</row>
    <row r="210" ht="16.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</row>
    <row r="211" ht="16.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</row>
    <row r="212" ht="16.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</row>
    <row r="213" ht="16.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</row>
    <row r="214" ht="16.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</row>
    <row r="215" ht="16.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</row>
    <row r="216" ht="16.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</row>
    <row r="217" ht="16.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</row>
    <row r="218" ht="16.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</row>
    <row r="219" ht="16.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</row>
    <row r="220" ht="16.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</row>
    <row r="221" ht="16.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</row>
    <row r="222" ht="16.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</row>
    <row r="223" ht="16.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</row>
    <row r="224" ht="16.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</row>
    <row r="225" ht="16.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</row>
    <row r="226" ht="16.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</row>
    <row r="227" ht="16.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</row>
    <row r="228" ht="16.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</row>
    <row r="229" ht="16.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</row>
    <row r="230" ht="16.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</row>
    <row r="231" ht="16.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</row>
    <row r="232" ht="16.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</row>
    <row r="233" ht="16.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</row>
    <row r="234" ht="16.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</row>
    <row r="235" ht="16.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</row>
    <row r="236" ht="16.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</row>
    <row r="237" ht="16.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</row>
    <row r="238" ht="16.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</row>
    <row r="239" ht="16.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</row>
    <row r="240" ht="16.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</row>
    <row r="241" ht="16.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</row>
    <row r="242" ht="16.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</row>
    <row r="243" ht="16.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</row>
    <row r="244" ht="16.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</row>
    <row r="245" ht="16.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</row>
    <row r="246" ht="16.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</row>
    <row r="247" ht="16.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</row>
    <row r="248" ht="16.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</row>
    <row r="249" ht="16.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</row>
    <row r="250" ht="16.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</row>
    <row r="251" ht="16.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</row>
    <row r="252" ht="16.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</row>
    <row r="253" ht="16.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</row>
    <row r="254" ht="16.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</row>
    <row r="255" ht="16.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</row>
    <row r="256" ht="16.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</row>
    <row r="257" ht="16.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</row>
    <row r="258" ht="16.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</row>
    <row r="259" ht="16.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</row>
    <row r="260" ht="16.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</row>
    <row r="261" ht="16.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</row>
    <row r="262" ht="16.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</row>
    <row r="263" ht="16.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</row>
    <row r="264" ht="16.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</row>
    <row r="265" ht="16.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</row>
    <row r="266" ht="16.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</row>
    <row r="267" ht="16.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</row>
    <row r="268" ht="16.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</row>
    <row r="269" ht="16.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</row>
    <row r="270" ht="16.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</row>
    <row r="271" ht="16.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</row>
    <row r="272" ht="16.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</row>
    <row r="273" ht="16.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</row>
    <row r="274" ht="16.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</row>
    <row r="275" ht="16.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</row>
    <row r="276" ht="16.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</row>
    <row r="277" ht="16.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</row>
    <row r="278" ht="16.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</row>
    <row r="279" ht="16.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</row>
    <row r="280" ht="16.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</row>
    <row r="281" ht="16.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</row>
    <row r="282" ht="16.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</row>
    <row r="283" ht="16.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</row>
    <row r="284" ht="16.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</row>
    <row r="285" ht="16.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</row>
    <row r="286" ht="16.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</row>
    <row r="287" ht="16.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</row>
    <row r="288" ht="16.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</row>
    <row r="289" ht="16.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</row>
    <row r="290" ht="16.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</row>
    <row r="291" ht="16.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</row>
    <row r="292" ht="16.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</row>
    <row r="293" ht="16.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</row>
    <row r="294" ht="16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</row>
    <row r="295" ht="16.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</row>
    <row r="296" ht="16.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</row>
    <row r="297" ht="16.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</row>
    <row r="298" ht="16.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</row>
    <row r="299" ht="16.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</row>
    <row r="300" ht="16.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</row>
    <row r="301" ht="16.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</row>
    <row r="302" ht="16.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</row>
    <row r="303" ht="16.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</row>
    <row r="304" ht="16.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</row>
    <row r="305" ht="16.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</row>
    <row r="306" ht="16.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</row>
    <row r="307" ht="16.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</row>
    <row r="308" ht="16.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</row>
    <row r="309" ht="16.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</row>
    <row r="310" ht="16.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</row>
    <row r="311" ht="16.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</row>
    <row r="312" ht="16.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</row>
    <row r="313" ht="16.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</row>
    <row r="314" ht="16.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</row>
    <row r="315" ht="16.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</row>
    <row r="316" ht="16.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</row>
    <row r="317" ht="16.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</row>
    <row r="318" ht="16.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</row>
    <row r="319" ht="16.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</row>
    <row r="320" ht="16.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</row>
    <row r="321" ht="16.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</row>
    <row r="322" ht="16.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</row>
    <row r="323" ht="16.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</row>
    <row r="324" ht="16.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</row>
    <row r="325" ht="16.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</row>
    <row r="326" ht="16.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</row>
    <row r="327" ht="16.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</row>
    <row r="328" ht="16.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</row>
    <row r="329" ht="16.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</row>
    <row r="330" ht="16.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</row>
    <row r="331" ht="16.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</row>
    <row r="332" ht="16.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</row>
    <row r="333" ht="16.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</row>
    <row r="334" ht="16.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</row>
    <row r="335" ht="16.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</row>
    <row r="336" ht="16.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</row>
    <row r="337" ht="16.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</row>
    <row r="338" ht="16.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</row>
    <row r="339" ht="16.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</row>
    <row r="340" ht="16.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</row>
    <row r="341" ht="16.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</row>
    <row r="342" ht="16.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</row>
    <row r="343" ht="16.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</row>
    <row r="344" ht="16.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</row>
    <row r="345" ht="16.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</row>
    <row r="346" ht="16.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</row>
    <row r="347" ht="16.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</row>
    <row r="348" ht="16.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</row>
    <row r="349" ht="16.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</row>
    <row r="350" ht="16.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</row>
    <row r="351" ht="16.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</row>
    <row r="352" ht="16.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</row>
    <row r="353" ht="16.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</row>
    <row r="354" ht="16.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</row>
    <row r="355" ht="16.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</row>
    <row r="356" ht="16.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</row>
    <row r="357" ht="16.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</row>
    <row r="358" ht="16.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</row>
    <row r="359" ht="16.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</row>
    <row r="360" ht="16.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</row>
    <row r="361" ht="16.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</row>
    <row r="362" ht="16.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</row>
    <row r="363" ht="16.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</row>
    <row r="364" ht="16.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</row>
    <row r="365" ht="16.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</row>
    <row r="366" ht="16.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</row>
    <row r="367" ht="16.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</row>
    <row r="368" ht="16.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</row>
    <row r="369" ht="16.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</row>
    <row r="370" ht="16.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</row>
    <row r="371" ht="16.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</row>
    <row r="372" ht="16.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</row>
    <row r="373" ht="16.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</row>
    <row r="374" ht="16.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</row>
    <row r="375" ht="16.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</row>
    <row r="376" ht="16.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</row>
    <row r="377" ht="16.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</row>
    <row r="378" ht="16.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</row>
    <row r="379" ht="16.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</row>
    <row r="380" ht="16.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</row>
    <row r="381" ht="16.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</row>
    <row r="382" ht="16.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</row>
    <row r="383" ht="16.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</row>
    <row r="384" ht="16.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</row>
    <row r="385" ht="16.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</row>
    <row r="386" ht="16.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</row>
    <row r="387" ht="16.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</row>
    <row r="388" ht="16.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</row>
    <row r="389" ht="16.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</row>
    <row r="390" ht="16.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</row>
    <row r="391" ht="16.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</row>
    <row r="392" ht="16.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</row>
    <row r="393" ht="16.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</row>
    <row r="394" ht="16.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</row>
    <row r="395" ht="16.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</row>
    <row r="396" ht="16.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</row>
    <row r="397" ht="16.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</row>
    <row r="398" ht="16.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</row>
    <row r="399" ht="16.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</row>
    <row r="400" ht="16.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</row>
    <row r="401" ht="16.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</row>
    <row r="402" ht="16.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</row>
    <row r="403" ht="16.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</row>
    <row r="404" ht="16.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</row>
    <row r="405" ht="16.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</row>
    <row r="406" ht="16.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</row>
    <row r="407" ht="16.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</row>
    <row r="408" ht="16.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</row>
    <row r="409" ht="16.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</row>
    <row r="410" ht="16.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</row>
    <row r="411" ht="16.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</row>
    <row r="412" ht="16.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</row>
    <row r="413" ht="16.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</row>
    <row r="414" ht="16.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</row>
    <row r="415" ht="16.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</row>
    <row r="416" ht="16.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</row>
    <row r="417" ht="16.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</row>
    <row r="418" ht="16.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</row>
    <row r="419" ht="16.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</row>
    <row r="420" ht="16.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</row>
    <row r="421" ht="16.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</row>
    <row r="422" ht="16.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</row>
    <row r="423" ht="16.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</row>
    <row r="424" ht="16.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</row>
    <row r="425" ht="16.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</row>
    <row r="426" ht="16.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</row>
    <row r="427" ht="16.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</row>
    <row r="428" ht="16.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</row>
    <row r="429" ht="16.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</row>
    <row r="430" ht="16.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</row>
    <row r="431" ht="16.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</row>
    <row r="432" ht="16.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</row>
    <row r="433" ht="16.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</row>
    <row r="434" ht="16.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</row>
    <row r="435" ht="16.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</row>
    <row r="436" ht="16.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</row>
    <row r="437" ht="16.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</row>
    <row r="438" ht="16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</row>
    <row r="439" ht="16.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</row>
    <row r="440" ht="16.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</row>
    <row r="441" ht="16.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</row>
    <row r="442" ht="16.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</row>
    <row r="443" ht="16.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</row>
    <row r="444" ht="16.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</row>
    <row r="445" ht="16.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</row>
    <row r="446" ht="16.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</row>
    <row r="447" ht="16.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</row>
    <row r="448" ht="16.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</row>
    <row r="449" ht="16.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</row>
    <row r="450" ht="16.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</row>
    <row r="451" ht="16.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</row>
    <row r="452" ht="16.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</row>
    <row r="453" ht="16.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</row>
    <row r="454" ht="16.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</row>
    <row r="455" ht="16.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</row>
    <row r="456" ht="16.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</row>
    <row r="457" ht="16.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</row>
    <row r="458" ht="16.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</row>
    <row r="459" ht="16.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</row>
    <row r="460" ht="16.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</row>
    <row r="461" ht="16.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</row>
    <row r="462" ht="16.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</row>
    <row r="463" ht="16.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</row>
    <row r="464" ht="16.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</row>
    <row r="465" ht="16.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</row>
    <row r="466" ht="16.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</row>
    <row r="467" ht="16.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</row>
    <row r="468" ht="16.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</row>
    <row r="469" ht="16.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</row>
    <row r="470" ht="16.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</row>
    <row r="471" ht="16.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</row>
    <row r="472" ht="16.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</row>
    <row r="473" ht="16.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</row>
    <row r="474" ht="16.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</row>
    <row r="475" ht="16.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</row>
    <row r="476" ht="16.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</row>
    <row r="477" ht="16.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</row>
    <row r="478" ht="16.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</row>
    <row r="479" ht="16.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</row>
    <row r="480" ht="16.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</row>
    <row r="481" ht="16.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</row>
    <row r="482" ht="16.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</row>
    <row r="483" ht="16.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</row>
    <row r="484" ht="16.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</row>
    <row r="485" ht="16.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</row>
    <row r="486" ht="16.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</row>
    <row r="487" ht="16.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</row>
    <row r="488" ht="16.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</row>
    <row r="489" ht="16.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</row>
    <row r="490" ht="16.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</row>
    <row r="491" ht="16.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</row>
    <row r="492" ht="16.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</row>
    <row r="493" ht="16.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</row>
    <row r="494" ht="16.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</row>
    <row r="495" ht="16.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</row>
    <row r="496" ht="16.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</row>
    <row r="497" ht="16.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</row>
    <row r="498" ht="16.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</row>
    <row r="499" ht="16.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</row>
    <row r="500" ht="16.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</row>
    <row r="501" ht="16.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</row>
    <row r="502" ht="16.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</row>
    <row r="503" ht="16.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</row>
    <row r="504" ht="16.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</row>
    <row r="505" ht="16.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</row>
    <row r="506" ht="16.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</row>
    <row r="507" ht="16.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</row>
    <row r="508" ht="16.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</row>
    <row r="509" ht="16.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</row>
    <row r="510" ht="16.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</row>
    <row r="511" ht="16.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</row>
    <row r="512" ht="16.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</row>
    <row r="513" ht="16.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</row>
    <row r="514" ht="16.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</row>
    <row r="515" ht="16.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</row>
    <row r="516" ht="16.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</row>
    <row r="517" ht="16.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</row>
    <row r="518" ht="16.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</row>
    <row r="519" ht="16.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</row>
    <row r="520" ht="16.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</row>
    <row r="521" ht="16.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</row>
    <row r="522" ht="16.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</row>
    <row r="523" ht="16.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</row>
    <row r="524" ht="16.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</row>
    <row r="525" ht="16.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</row>
    <row r="526" ht="16.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</row>
    <row r="527" ht="16.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</row>
    <row r="528" ht="16.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</row>
    <row r="529" ht="16.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</row>
    <row r="530" ht="16.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</row>
    <row r="531" ht="16.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</row>
    <row r="532" ht="16.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</row>
    <row r="533" ht="16.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</row>
    <row r="534" ht="16.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</row>
    <row r="535" ht="16.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</row>
    <row r="536" ht="16.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</row>
    <row r="537" ht="16.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</row>
    <row r="538" ht="16.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</row>
    <row r="539" ht="16.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</row>
    <row r="540" ht="16.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</row>
    <row r="541" ht="16.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</row>
    <row r="542" ht="16.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</row>
    <row r="543" ht="16.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</row>
    <row r="544" ht="16.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</row>
    <row r="545" ht="16.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</row>
    <row r="546" ht="16.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</row>
    <row r="547" ht="16.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</row>
    <row r="548" ht="16.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</row>
    <row r="549" ht="16.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</row>
    <row r="550" ht="16.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</row>
    <row r="551" ht="16.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</row>
    <row r="552" ht="16.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</row>
    <row r="553" ht="16.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</row>
    <row r="554" ht="16.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</row>
    <row r="555" ht="16.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</row>
    <row r="556" ht="16.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</row>
    <row r="557" ht="16.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</row>
    <row r="558" ht="16.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</row>
    <row r="559" ht="16.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</row>
    <row r="560" ht="16.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</row>
    <row r="561" ht="16.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</row>
    <row r="562" ht="16.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</row>
    <row r="563" ht="16.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</row>
    <row r="564" ht="16.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</row>
    <row r="565" ht="16.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</row>
    <row r="566" ht="16.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</row>
    <row r="567" ht="16.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</row>
    <row r="568" ht="16.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</row>
    <row r="569" ht="16.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</row>
    <row r="570" ht="16.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</row>
    <row r="571" ht="16.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</row>
    <row r="572" ht="16.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</row>
    <row r="573" ht="16.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</row>
    <row r="574" ht="16.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</row>
    <row r="575" ht="16.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</row>
    <row r="576" ht="16.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</row>
    <row r="577" ht="16.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</row>
    <row r="578" ht="16.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</row>
    <row r="579" ht="16.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</row>
    <row r="580" ht="16.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</row>
    <row r="581" ht="16.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</row>
    <row r="582" ht="16.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</row>
    <row r="583" ht="16.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</row>
    <row r="584" ht="16.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</row>
    <row r="585" ht="16.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</row>
    <row r="586" ht="16.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</row>
    <row r="587" ht="16.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</row>
    <row r="588" ht="16.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</row>
    <row r="589" ht="16.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</row>
    <row r="590" ht="16.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</row>
    <row r="591" ht="16.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</row>
    <row r="592" ht="16.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</row>
    <row r="593" ht="16.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</row>
    <row r="594" ht="16.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</row>
    <row r="595" ht="16.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</row>
    <row r="596" ht="16.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</row>
    <row r="597" ht="16.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</row>
    <row r="598" ht="16.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</row>
    <row r="599" ht="16.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</row>
    <row r="600" ht="16.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</row>
    <row r="601" ht="16.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</row>
    <row r="602" ht="16.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</row>
    <row r="603" ht="16.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</row>
    <row r="604" ht="16.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</row>
    <row r="605" ht="16.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</row>
    <row r="606" ht="16.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</row>
    <row r="607" ht="16.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</row>
    <row r="608" ht="16.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</row>
    <row r="609" ht="16.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</row>
    <row r="610" ht="16.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</row>
    <row r="611" ht="16.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</row>
    <row r="612" ht="16.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</row>
    <row r="613" ht="16.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</row>
    <row r="614" ht="16.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</row>
    <row r="615" ht="16.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</row>
    <row r="616" ht="16.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</row>
    <row r="617" ht="16.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</row>
    <row r="618" ht="16.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</row>
    <row r="619" ht="16.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</row>
    <row r="620" ht="16.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</row>
    <row r="621" ht="16.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</row>
    <row r="622" ht="16.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</row>
    <row r="623" ht="16.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</row>
    <row r="624" ht="16.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</row>
    <row r="625" ht="16.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</row>
    <row r="626" ht="16.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</row>
    <row r="627" ht="16.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</row>
    <row r="628" ht="16.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</row>
    <row r="629" ht="16.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</row>
    <row r="630" ht="16.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</row>
    <row r="631" ht="16.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</row>
    <row r="632" ht="16.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</row>
    <row r="633" ht="16.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</row>
    <row r="634" ht="16.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</row>
    <row r="635" ht="16.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</row>
    <row r="636" ht="16.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</row>
    <row r="637" ht="16.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</row>
    <row r="638" ht="16.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</row>
    <row r="639" ht="16.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</row>
    <row r="640" ht="16.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</row>
    <row r="641" ht="16.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</row>
    <row r="642" ht="16.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</row>
    <row r="643" ht="16.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</row>
    <row r="644" ht="16.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</row>
    <row r="645" ht="16.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</row>
    <row r="646" ht="16.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</row>
    <row r="647" ht="16.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</row>
    <row r="648" ht="16.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</row>
    <row r="649" ht="16.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</row>
    <row r="650" ht="16.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</row>
    <row r="651" ht="16.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</row>
    <row r="652" ht="16.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</row>
    <row r="653" ht="16.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</row>
    <row r="654" ht="16.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</row>
    <row r="655" ht="16.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</row>
    <row r="656" ht="16.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</row>
    <row r="657" ht="16.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</row>
    <row r="658" ht="16.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</row>
    <row r="659" ht="16.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</row>
    <row r="660" ht="16.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</row>
    <row r="661" ht="16.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</row>
    <row r="662" ht="16.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</row>
    <row r="663" ht="16.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</row>
    <row r="664" ht="16.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</row>
    <row r="665" ht="16.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</row>
    <row r="666" ht="16.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</row>
    <row r="667" ht="16.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</row>
    <row r="668" ht="16.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</row>
    <row r="669" ht="16.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</row>
    <row r="670" ht="16.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</row>
    <row r="671" ht="16.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</row>
    <row r="672" ht="16.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</row>
    <row r="673" ht="16.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</row>
    <row r="674" ht="16.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</row>
    <row r="675" ht="16.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</row>
    <row r="676" ht="16.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</row>
    <row r="677" ht="16.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</row>
    <row r="678" ht="16.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</row>
    <row r="679" ht="16.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</row>
    <row r="680" ht="16.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</row>
    <row r="681" ht="16.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</row>
    <row r="682" ht="16.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</row>
    <row r="683" ht="16.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</row>
    <row r="684" ht="16.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</row>
    <row r="685" ht="16.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</row>
    <row r="686" ht="16.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</row>
    <row r="687" ht="16.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</row>
    <row r="688" ht="16.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</row>
    <row r="689" ht="16.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</row>
    <row r="690" ht="16.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</row>
    <row r="691" ht="16.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</row>
    <row r="692" ht="16.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</row>
    <row r="693" ht="16.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</row>
    <row r="694" ht="16.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</row>
    <row r="695" ht="16.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</row>
    <row r="696" ht="16.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</row>
    <row r="697" ht="16.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</row>
    <row r="698" ht="16.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</row>
    <row r="699" ht="16.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</row>
    <row r="700" ht="16.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</row>
    <row r="701" ht="16.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</row>
    <row r="702" ht="16.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</row>
    <row r="703" ht="16.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</row>
    <row r="704" ht="16.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</row>
    <row r="705" ht="16.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</row>
    <row r="706" ht="16.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</row>
    <row r="707" ht="16.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</row>
    <row r="708" ht="16.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</row>
    <row r="709" ht="16.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</row>
    <row r="710" ht="16.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</row>
    <row r="711" ht="16.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</row>
    <row r="712" ht="16.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</row>
    <row r="713" ht="16.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</row>
    <row r="714" ht="16.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</row>
    <row r="715" ht="16.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</row>
    <row r="716" ht="16.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</row>
    <row r="717" ht="16.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</row>
    <row r="718" ht="16.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</row>
    <row r="719" ht="16.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</row>
    <row r="720" ht="16.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</row>
    <row r="721" ht="16.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</row>
    <row r="722" ht="16.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</row>
    <row r="723" ht="16.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</row>
    <row r="724" ht="16.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</row>
    <row r="725" ht="16.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</row>
    <row r="726" ht="16.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</row>
    <row r="727" ht="16.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</row>
    <row r="728" ht="16.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</row>
    <row r="729" ht="16.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</row>
    <row r="730" ht="16.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</row>
    <row r="731" ht="16.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</row>
    <row r="732" ht="16.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</row>
    <row r="733" ht="16.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</row>
    <row r="734" ht="16.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</row>
    <row r="735" ht="16.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</row>
    <row r="736" ht="16.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</row>
    <row r="737" ht="16.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</row>
    <row r="738" ht="16.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</row>
    <row r="739" ht="16.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</row>
    <row r="740" ht="16.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</row>
    <row r="741" ht="16.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</row>
    <row r="742" ht="16.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</row>
    <row r="743" ht="16.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</row>
    <row r="744" ht="16.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</row>
    <row r="745" ht="16.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</row>
    <row r="746" ht="16.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</row>
    <row r="747" ht="16.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</row>
    <row r="748" ht="16.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</row>
    <row r="749" ht="16.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</row>
    <row r="750" ht="16.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</row>
    <row r="751" ht="16.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</row>
    <row r="752" ht="16.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</row>
    <row r="753" ht="16.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</row>
    <row r="754" ht="16.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</row>
    <row r="755" ht="16.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</row>
    <row r="756" ht="16.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</row>
    <row r="757" ht="16.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</row>
    <row r="758" ht="16.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</row>
    <row r="759" ht="16.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</row>
    <row r="760" ht="16.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</row>
    <row r="761" ht="16.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</row>
    <row r="762" ht="16.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</row>
    <row r="763" ht="16.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</row>
    <row r="764" ht="16.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</row>
    <row r="765" ht="16.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</row>
    <row r="766" ht="16.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</row>
    <row r="767" ht="16.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</row>
    <row r="768" ht="16.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</row>
    <row r="769" ht="16.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</row>
    <row r="770" ht="16.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</row>
    <row r="771" ht="16.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</row>
    <row r="772" ht="16.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</row>
    <row r="773" ht="16.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</row>
    <row r="774" ht="16.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</row>
    <row r="775" ht="16.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</row>
    <row r="776" ht="16.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</row>
    <row r="777" ht="16.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</row>
    <row r="778" ht="16.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</row>
    <row r="779" ht="16.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</row>
    <row r="780" ht="16.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</row>
    <row r="781" ht="16.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</row>
    <row r="782" ht="16.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</row>
    <row r="783" ht="16.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</row>
    <row r="784" ht="16.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</row>
    <row r="785" ht="16.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</row>
    <row r="786" ht="16.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</row>
    <row r="787" ht="16.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</row>
    <row r="788" ht="16.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</row>
    <row r="789" ht="16.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</row>
    <row r="790" ht="16.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</row>
    <row r="791" ht="16.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</row>
    <row r="792" ht="16.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</row>
    <row r="793" ht="16.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</row>
    <row r="794" ht="16.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</row>
    <row r="795" ht="16.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</row>
    <row r="796" ht="16.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</row>
    <row r="797" ht="16.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</row>
    <row r="798" ht="16.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</row>
    <row r="799" ht="16.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</row>
    <row r="800" ht="16.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</row>
    <row r="801" ht="16.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</row>
    <row r="802" ht="16.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</row>
    <row r="803" ht="16.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</row>
    <row r="804" ht="16.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</row>
    <row r="805" ht="16.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</row>
    <row r="806" ht="16.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</row>
    <row r="807" ht="16.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</row>
    <row r="808" ht="16.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</row>
    <row r="809" ht="16.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</row>
    <row r="810" ht="16.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</row>
    <row r="811" ht="16.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</row>
    <row r="812" ht="16.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</row>
    <row r="813" ht="16.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</row>
    <row r="814" ht="16.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</row>
    <row r="815" ht="16.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</row>
    <row r="816" ht="16.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</row>
    <row r="817" ht="16.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</row>
    <row r="818" ht="16.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</row>
    <row r="819" ht="16.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</row>
    <row r="820" ht="16.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</row>
    <row r="821" ht="16.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</row>
    <row r="822" ht="16.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</row>
    <row r="823" ht="16.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</row>
    <row r="824" ht="16.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</row>
    <row r="825" ht="16.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</row>
    <row r="826" ht="16.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</row>
    <row r="827" ht="16.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</row>
    <row r="828" ht="16.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</row>
    <row r="829" ht="16.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</row>
    <row r="830" ht="16.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</row>
    <row r="831" ht="16.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</row>
    <row r="832" ht="16.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</row>
    <row r="833" ht="16.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</row>
    <row r="834" ht="16.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</row>
    <row r="835" ht="16.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</row>
    <row r="836" ht="16.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</row>
    <row r="837" ht="16.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</row>
    <row r="838" ht="16.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</row>
    <row r="839" ht="16.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</row>
    <row r="840" ht="16.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</row>
    <row r="841" ht="16.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</row>
    <row r="842" ht="16.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</row>
    <row r="843" ht="16.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</row>
    <row r="844" ht="16.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</row>
    <row r="845" ht="16.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</row>
    <row r="846" ht="16.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</row>
    <row r="847" ht="16.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</row>
    <row r="848" ht="16.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</row>
    <row r="849" ht="16.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</row>
    <row r="850" ht="16.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</row>
    <row r="851" ht="16.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</row>
    <row r="852" ht="16.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</row>
    <row r="853" ht="16.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</row>
    <row r="854" ht="16.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</row>
    <row r="855" ht="16.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</row>
    <row r="856" ht="16.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</row>
    <row r="857" ht="16.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</row>
    <row r="858" ht="16.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</row>
    <row r="859" ht="16.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</row>
    <row r="860" ht="16.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</row>
    <row r="861" ht="16.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</row>
    <row r="862" ht="16.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</row>
    <row r="863" ht="16.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</row>
    <row r="864" ht="16.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</row>
    <row r="865" ht="16.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</row>
    <row r="866" ht="16.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</row>
    <row r="867" ht="16.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</row>
    <row r="868" ht="16.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</row>
    <row r="869" ht="16.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</row>
    <row r="870" ht="16.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</row>
    <row r="871" ht="16.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</row>
    <row r="872" ht="16.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</row>
    <row r="873" ht="16.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</row>
    <row r="874" ht="16.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</row>
    <row r="875" ht="16.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</row>
    <row r="876" ht="16.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</row>
    <row r="877" ht="16.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</row>
    <row r="878" ht="16.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</row>
    <row r="879" ht="16.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</row>
    <row r="880" ht="16.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</row>
    <row r="881" ht="16.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</row>
    <row r="882" ht="16.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</row>
    <row r="883" ht="16.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</row>
    <row r="884" ht="16.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</row>
    <row r="885" ht="16.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</row>
    <row r="886" ht="16.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</row>
    <row r="887" ht="16.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</row>
    <row r="888" ht="16.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</row>
    <row r="889" ht="16.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</row>
    <row r="890" ht="16.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</row>
    <row r="891" ht="16.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</row>
    <row r="892" ht="16.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</row>
    <row r="893" ht="16.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</row>
    <row r="894" ht="16.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</row>
    <row r="895" ht="16.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</row>
    <row r="896" ht="16.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</row>
    <row r="897" ht="16.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</row>
    <row r="898" ht="16.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</row>
    <row r="899" ht="16.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</row>
    <row r="900" ht="16.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</row>
    <row r="901" ht="16.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</row>
    <row r="902" ht="16.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</row>
    <row r="903" ht="16.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</row>
    <row r="904" ht="16.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</row>
    <row r="905" ht="16.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</row>
    <row r="906" ht="16.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</row>
    <row r="907" ht="16.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</row>
    <row r="908" ht="16.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</row>
    <row r="909" ht="16.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</row>
    <row r="910" ht="16.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</row>
    <row r="911" ht="16.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</row>
    <row r="912" ht="16.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</row>
    <row r="913" ht="16.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</row>
    <row r="914" ht="16.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</row>
    <row r="915" ht="16.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</row>
    <row r="916" ht="16.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</row>
    <row r="917" ht="16.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</row>
    <row r="918" ht="16.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</row>
    <row r="919" ht="16.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</row>
    <row r="920" ht="16.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</row>
    <row r="921" ht="16.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</row>
    <row r="922" ht="16.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</row>
    <row r="923" ht="16.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</row>
    <row r="924" ht="16.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</row>
    <row r="925" ht="16.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</row>
    <row r="926" ht="16.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</row>
    <row r="927" ht="16.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</row>
    <row r="928" ht="16.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</row>
    <row r="929" ht="16.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</row>
    <row r="930" ht="16.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</row>
    <row r="931" ht="16.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</row>
    <row r="932" ht="16.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</row>
    <row r="933" ht="16.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</row>
    <row r="934" ht="16.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</row>
    <row r="935" ht="16.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</row>
    <row r="936" ht="16.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</row>
    <row r="937" ht="16.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</row>
    <row r="938" ht="16.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</row>
    <row r="939" ht="16.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</row>
    <row r="940" ht="16.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</row>
    <row r="941" ht="16.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</row>
    <row r="942" ht="16.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</row>
    <row r="943" ht="16.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</row>
    <row r="944" ht="16.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</row>
    <row r="945" ht="16.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</row>
    <row r="946" ht="16.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</row>
    <row r="947" ht="16.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</row>
    <row r="948" ht="16.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</row>
    <row r="949" ht="16.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</row>
    <row r="950" ht="16.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</row>
    <row r="951" ht="16.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</row>
    <row r="952" ht="16.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</row>
    <row r="953" ht="16.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</row>
    <row r="954" ht="16.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</row>
    <row r="955" ht="16.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</row>
    <row r="956" ht="16.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</row>
    <row r="957" ht="16.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</row>
    <row r="958" ht="16.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</row>
    <row r="959" ht="16.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</row>
    <row r="960" ht="16.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</row>
    <row r="961" ht="16.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</row>
    <row r="962" ht="16.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</row>
    <row r="963" ht="16.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</row>
    <row r="964" ht="16.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</row>
    <row r="965" ht="16.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</row>
    <row r="966" ht="16.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</row>
    <row r="967" ht="16.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</row>
    <row r="968" ht="16.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</row>
    <row r="969" ht="16.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</row>
    <row r="970" ht="16.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</row>
    <row r="971" ht="16.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</row>
    <row r="972" ht="16.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</row>
    <row r="973" ht="16.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</row>
    <row r="974" ht="16.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</row>
    <row r="975" ht="16.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</row>
    <row r="976" ht="16.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</row>
    <row r="977" ht="16.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</row>
    <row r="978" ht="16.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</row>
    <row r="979" ht="16.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</row>
    <row r="980" ht="16.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</row>
    <row r="981" ht="16.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</row>
    <row r="982" ht="16.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</row>
    <row r="983" ht="16.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</row>
    <row r="984" ht="16.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</row>
    <row r="985" ht="16.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</row>
    <row r="986" ht="16.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</row>
    <row r="987" ht="16.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</row>
    <row r="988" ht="16.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</row>
    <row r="989" ht="16.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</row>
    <row r="990" ht="16.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</row>
    <row r="991" ht="16.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</row>
    <row r="992" ht="16.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</row>
    <row r="993" ht="16.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</row>
    <row r="994" ht="16.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</row>
    <row r="995" ht="16.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</row>
    <row r="996" ht="16.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</row>
    <row r="997" ht="16.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</row>
    <row r="998" ht="16.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</row>
    <row r="999" ht="16.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</row>
    <row r="1000" ht="16.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  <c r="AM1000" s="82"/>
      <c r="AN1000" s="82"/>
      <c r="AO1000" s="82"/>
      <c r="AP1000" s="82"/>
      <c r="AQ1000" s="82"/>
    </row>
    <row r="1001" ht="16.5" customHeight="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  <c r="AB1001" s="82"/>
      <c r="AC1001" s="82"/>
      <c r="AD1001" s="82"/>
      <c r="AE1001" s="82"/>
      <c r="AF1001" s="82"/>
      <c r="AG1001" s="82"/>
      <c r="AH1001" s="82"/>
      <c r="AI1001" s="82"/>
      <c r="AJ1001" s="82"/>
      <c r="AK1001" s="82"/>
      <c r="AL1001" s="82"/>
      <c r="AM1001" s="82"/>
      <c r="AN1001" s="82"/>
      <c r="AO1001" s="82"/>
      <c r="AP1001" s="82"/>
      <c r="AQ1001" s="82"/>
    </row>
    <row r="1002" ht="16.5" customHeight="1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  <c r="AF1002" s="82"/>
      <c r="AG1002" s="82"/>
      <c r="AH1002" s="82"/>
      <c r="AI1002" s="82"/>
      <c r="AJ1002" s="82"/>
      <c r="AK1002" s="82"/>
      <c r="AL1002" s="82"/>
      <c r="AM1002" s="82"/>
      <c r="AN1002" s="82"/>
      <c r="AO1002" s="82"/>
      <c r="AP1002" s="82"/>
      <c r="AQ1002" s="82"/>
    </row>
    <row r="1003" ht="16.5" customHeight="1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  <c r="AB1003" s="82"/>
      <c r="AC1003" s="82"/>
      <c r="AD1003" s="82"/>
      <c r="AE1003" s="82"/>
      <c r="AF1003" s="82"/>
      <c r="AG1003" s="82"/>
      <c r="AH1003" s="82"/>
      <c r="AI1003" s="82"/>
      <c r="AJ1003" s="82"/>
      <c r="AK1003" s="82"/>
      <c r="AL1003" s="82"/>
      <c r="AM1003" s="82"/>
      <c r="AN1003" s="82"/>
      <c r="AO1003" s="82"/>
      <c r="AP1003" s="82"/>
      <c r="AQ1003" s="82"/>
    </row>
    <row r="1004" ht="16.5" customHeight="1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  <c r="AB1004" s="82"/>
      <c r="AC1004" s="82"/>
      <c r="AD1004" s="82"/>
      <c r="AE1004" s="82"/>
      <c r="AF1004" s="82"/>
      <c r="AG1004" s="82"/>
      <c r="AH1004" s="82"/>
      <c r="AI1004" s="82"/>
      <c r="AJ1004" s="82"/>
      <c r="AK1004" s="82"/>
      <c r="AL1004" s="82"/>
      <c r="AM1004" s="82"/>
      <c r="AN1004" s="82"/>
      <c r="AO1004" s="82"/>
      <c r="AP1004" s="82"/>
      <c r="AQ1004" s="82"/>
    </row>
    <row r="1005" ht="16.5" customHeight="1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  <c r="AA1005" s="82"/>
      <c r="AB1005" s="82"/>
      <c r="AC1005" s="82"/>
      <c r="AD1005" s="82"/>
      <c r="AE1005" s="82"/>
      <c r="AF1005" s="82"/>
      <c r="AG1005" s="82"/>
      <c r="AH1005" s="82"/>
      <c r="AI1005" s="82"/>
      <c r="AJ1005" s="82"/>
      <c r="AK1005" s="82"/>
      <c r="AL1005" s="82"/>
      <c r="AM1005" s="82"/>
      <c r="AN1005" s="82"/>
      <c r="AO1005" s="82"/>
      <c r="AP1005" s="82"/>
      <c r="AQ1005" s="82"/>
    </row>
    <row r="1006" ht="16.5" customHeight="1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</row>
  </sheetData>
  <mergeCells count="13">
    <mergeCell ref="T1:U1"/>
    <mergeCell ref="V1:W1"/>
    <mergeCell ref="X1:Y1"/>
    <mergeCell ref="Z1:AA1"/>
    <mergeCell ref="AB1:AC1"/>
    <mergeCell ref="AD1:AQ1"/>
    <mergeCell ref="F1:G1"/>
    <mergeCell ref="H1:I1"/>
    <mergeCell ref="J1:K1"/>
    <mergeCell ref="L1:M1"/>
    <mergeCell ref="N1:O1"/>
    <mergeCell ref="P1:Q1"/>
    <mergeCell ref="R1:S1"/>
  </mergeCells>
  <printOptions/>
  <pageMargins bottom="1.0" footer="0.0" header="0.0" left="1.0" right="1.0" top="1.0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9.43"/>
    <col customWidth="1" min="3" max="3" width="36.86"/>
    <col customWidth="1" min="4" max="4" width="22.43"/>
    <col customWidth="1" min="5" max="5" width="14.57"/>
    <col customWidth="1" hidden="1" min="6" max="6" width="11.29"/>
    <col customWidth="1" hidden="1" min="7" max="7" width="12.0"/>
    <col customWidth="1" hidden="1" min="8" max="8" width="12.29"/>
    <col customWidth="1" hidden="1" min="9" max="9" width="12.0"/>
    <col customWidth="1" hidden="1" min="10" max="11" width="8.71"/>
    <col customWidth="1" hidden="1" min="12" max="13" width="9.14"/>
    <col customWidth="1" min="14" max="19" width="9.14"/>
    <col customWidth="1" min="20" max="20" width="9.86"/>
    <col customWidth="1" min="21" max="21" width="9.14"/>
    <col customWidth="1" min="22" max="22" width="9.86"/>
    <col customWidth="1" min="23" max="23" width="9.14"/>
    <col customWidth="1" min="24" max="24" width="9.86"/>
    <col customWidth="1" min="25" max="25" width="9.14"/>
    <col customWidth="1" min="26" max="26" width="9.86"/>
    <col customWidth="1" min="27" max="27" width="9.14"/>
    <col customWidth="1" min="28" max="28" width="9.86"/>
    <col customWidth="1" min="29" max="38" width="9.14"/>
  </cols>
  <sheetData>
    <row r="1" ht="16.5" customHeight="1">
      <c r="A1" s="200" t="s">
        <v>131</v>
      </c>
      <c r="B1" s="200" t="s">
        <v>132</v>
      </c>
      <c r="C1" s="200" t="s">
        <v>133</v>
      </c>
      <c r="D1" s="200" t="s">
        <v>2</v>
      </c>
      <c r="E1" s="200" t="s">
        <v>134</v>
      </c>
      <c r="F1" s="201">
        <v>45748.0</v>
      </c>
      <c r="G1" s="4"/>
      <c r="H1" s="201">
        <v>45778.0</v>
      </c>
      <c r="I1" s="4"/>
      <c r="J1" s="201">
        <v>45809.0</v>
      </c>
      <c r="K1" s="4"/>
      <c r="L1" s="201">
        <v>45839.0</v>
      </c>
      <c r="M1" s="4"/>
      <c r="N1" s="201">
        <v>45870.0</v>
      </c>
      <c r="O1" s="4"/>
      <c r="P1" s="201">
        <v>45901.0</v>
      </c>
      <c r="Q1" s="4"/>
      <c r="R1" s="201">
        <v>45931.0</v>
      </c>
      <c r="S1" s="4"/>
      <c r="T1" s="201">
        <v>45962.0</v>
      </c>
      <c r="U1" s="4"/>
      <c r="V1" s="201">
        <v>45992.0</v>
      </c>
      <c r="W1" s="4"/>
      <c r="X1" s="201">
        <v>46023.0</v>
      </c>
      <c r="Y1" s="4"/>
      <c r="Z1" s="201">
        <v>46054.0</v>
      </c>
      <c r="AA1" s="4"/>
      <c r="AB1" s="201">
        <v>46082.0</v>
      </c>
      <c r="AC1" s="4"/>
      <c r="AD1" s="82"/>
      <c r="AE1" s="82"/>
      <c r="AF1" s="82"/>
      <c r="AG1" s="82"/>
      <c r="AH1" s="82"/>
      <c r="AI1" s="82"/>
      <c r="AJ1" s="82"/>
      <c r="AK1" s="82"/>
      <c r="AL1" s="82"/>
    </row>
    <row r="2" ht="16.5" customHeight="1">
      <c r="A2" s="200"/>
      <c r="B2" s="200"/>
      <c r="C2" s="200"/>
      <c r="D2" s="200"/>
      <c r="E2" s="200"/>
      <c r="F2" s="202" t="s">
        <v>135</v>
      </c>
      <c r="G2" s="202" t="s">
        <v>136</v>
      </c>
      <c r="H2" s="202" t="s">
        <v>135</v>
      </c>
      <c r="I2" s="202" t="s">
        <v>136</v>
      </c>
      <c r="J2" s="202" t="s">
        <v>135</v>
      </c>
      <c r="K2" s="202" t="s">
        <v>136</v>
      </c>
      <c r="L2" s="202" t="s">
        <v>135</v>
      </c>
      <c r="M2" s="202" t="s">
        <v>136</v>
      </c>
      <c r="N2" s="202" t="s">
        <v>135</v>
      </c>
      <c r="O2" s="202" t="s">
        <v>136</v>
      </c>
      <c r="P2" s="202" t="s">
        <v>135</v>
      </c>
      <c r="Q2" s="202" t="s">
        <v>136</v>
      </c>
      <c r="R2" s="202" t="s">
        <v>135</v>
      </c>
      <c r="S2" s="202" t="s">
        <v>136</v>
      </c>
      <c r="T2" s="202" t="s">
        <v>135</v>
      </c>
      <c r="U2" s="202" t="s">
        <v>136</v>
      </c>
      <c r="V2" s="202" t="s">
        <v>135</v>
      </c>
      <c r="W2" s="202" t="s">
        <v>136</v>
      </c>
      <c r="X2" s="202" t="s">
        <v>135</v>
      </c>
      <c r="Y2" s="202" t="s">
        <v>136</v>
      </c>
      <c r="Z2" s="202" t="s">
        <v>135</v>
      </c>
      <c r="AA2" s="202" t="s">
        <v>136</v>
      </c>
      <c r="AB2" s="202" t="s">
        <v>135</v>
      </c>
      <c r="AC2" s="202" t="s">
        <v>136</v>
      </c>
      <c r="AD2" s="183" t="s">
        <v>245</v>
      </c>
      <c r="AE2" s="100" t="s">
        <v>92</v>
      </c>
      <c r="AF2" s="100" t="s">
        <v>93</v>
      </c>
      <c r="AG2" s="100" t="s">
        <v>94</v>
      </c>
      <c r="AH2" s="100" t="s">
        <v>95</v>
      </c>
      <c r="AI2" s="100" t="s">
        <v>96</v>
      </c>
      <c r="AJ2" s="100" t="s">
        <v>97</v>
      </c>
      <c r="AK2" s="100" t="s">
        <v>246</v>
      </c>
      <c r="AL2" s="100" t="s">
        <v>4</v>
      </c>
    </row>
    <row r="3" ht="16.5" customHeight="1">
      <c r="A3" s="84">
        <v>1.0</v>
      </c>
      <c r="B3" s="203" t="s">
        <v>187</v>
      </c>
      <c r="C3" s="84" t="s">
        <v>181</v>
      </c>
      <c r="D3" s="84" t="s">
        <v>260</v>
      </c>
      <c r="E3" s="181">
        <v>24530.0</v>
      </c>
      <c r="F3" s="84">
        <v>30.0</v>
      </c>
      <c r="G3" s="84">
        <v>24523.0</v>
      </c>
      <c r="H3" s="84">
        <v>31.0</v>
      </c>
      <c r="I3" s="84">
        <v>24523.0</v>
      </c>
      <c r="J3" s="181">
        <v>30.0</v>
      </c>
      <c r="K3" s="84">
        <f>(E3/30)*J3</f>
        <v>24530</v>
      </c>
      <c r="L3" s="84">
        <f>SUSHILA!L37</f>
        <v>31</v>
      </c>
      <c r="M3" s="84">
        <f>SUSHILA!M37</f>
        <v>24530</v>
      </c>
      <c r="N3" s="84">
        <f>SUSHILA!N37</f>
        <v>31</v>
      </c>
      <c r="O3" s="101">
        <f>SUSHILA!O37</f>
        <v>24530</v>
      </c>
      <c r="P3" s="84">
        <f>SUSHILA!P37</f>
        <v>30</v>
      </c>
      <c r="Q3" s="84">
        <f>SUSHILA!Q37</f>
        <v>24530</v>
      </c>
      <c r="R3" s="84">
        <f>SUSHILA!R37</f>
        <v>31</v>
      </c>
      <c r="S3" s="84">
        <f>SUSHILA!S37</f>
        <v>24530</v>
      </c>
      <c r="T3" s="84">
        <f>SUSHILA!T37</f>
        <v>30</v>
      </c>
      <c r="U3" s="84">
        <f>SUSHILA!U37</f>
        <v>24530</v>
      </c>
      <c r="V3" s="84">
        <f>SUSHILA!V37</f>
        <v>31</v>
      </c>
      <c r="W3" s="84">
        <f>SUSHILA!W37</f>
        <v>24530</v>
      </c>
      <c r="X3" s="84">
        <f>SUSHILA!X37</f>
        <v>31</v>
      </c>
      <c r="Y3" s="84">
        <f>SUSHILA!Y37</f>
        <v>24530</v>
      </c>
      <c r="Z3" s="84">
        <f>SUSHILA!Z37</f>
        <v>28</v>
      </c>
      <c r="AA3" s="84">
        <f>SUSHILA!AA37</f>
        <v>24530</v>
      </c>
      <c r="AB3" s="84">
        <f>SUSHILA!AB37</f>
        <v>31</v>
      </c>
      <c r="AC3" s="84">
        <f>SUSHILA!AC37</f>
        <v>24530</v>
      </c>
      <c r="AD3" s="104">
        <v>45839.0</v>
      </c>
      <c r="AE3" s="105"/>
      <c r="AF3" s="105"/>
      <c r="AG3" s="105"/>
      <c r="AH3" s="105"/>
      <c r="AI3" s="105"/>
      <c r="AJ3" s="105"/>
      <c r="AK3" s="105"/>
      <c r="AL3" s="105"/>
    </row>
    <row r="4" ht="16.5" hidden="1" customHeight="1">
      <c r="A4" s="84">
        <v>2.0</v>
      </c>
      <c r="B4" s="84" t="s">
        <v>186</v>
      </c>
      <c r="C4" s="84" t="s">
        <v>181</v>
      </c>
      <c r="D4" s="84" t="s">
        <v>4</v>
      </c>
      <c r="E4" s="181">
        <v>24448.0</v>
      </c>
      <c r="F4" s="84">
        <v>30.0</v>
      </c>
      <c r="G4" s="84">
        <v>24509.0</v>
      </c>
      <c r="H4" s="84">
        <v>31.0</v>
      </c>
      <c r="I4" s="84">
        <v>24509.0</v>
      </c>
      <c r="J4" s="181">
        <v>30.0</v>
      </c>
      <c r="K4" s="84">
        <v>24509.0</v>
      </c>
      <c r="L4" s="181">
        <v>0.0</v>
      </c>
      <c r="M4" s="181">
        <v>0.0</v>
      </c>
      <c r="N4" s="181">
        <v>0.0</v>
      </c>
      <c r="O4" s="191">
        <v>0.0</v>
      </c>
      <c r="P4" s="84">
        <f>'JAYALEKSHMI J'!P37</f>
        <v>26.5</v>
      </c>
      <c r="Q4" s="84">
        <f>'JAYALEKSHMI J'!Q37</f>
        <v>21595.73333</v>
      </c>
      <c r="R4" s="84">
        <f>'JAYALEKSHMI J'!R37</f>
        <v>29</v>
      </c>
      <c r="S4" s="84">
        <f>'JAYALEKSHMI J'!S37</f>
        <v>22870.70968</v>
      </c>
      <c r="T4" s="84">
        <f>'JAYALEKSHMI J'!T37</f>
        <v>30</v>
      </c>
      <c r="U4" s="84">
        <f>'JAYALEKSHMI J'!U37</f>
        <v>24448</v>
      </c>
      <c r="V4" s="84">
        <f>'JAYALEKSHMI J'!V37</f>
        <v>31</v>
      </c>
      <c r="W4" s="84">
        <f>'JAYALEKSHMI J'!W37</f>
        <v>24448</v>
      </c>
      <c r="X4" s="84">
        <f>'JAYALEKSHMI J'!X37</f>
        <v>31</v>
      </c>
      <c r="Y4" s="84">
        <f>'JAYALEKSHMI J'!Y37</f>
        <v>24448</v>
      </c>
      <c r="Z4" s="84">
        <f>'JAYALEKSHMI J'!Z37</f>
        <v>28</v>
      </c>
      <c r="AA4" s="84">
        <f>'JAYALEKSHMI J'!AA37</f>
        <v>24448</v>
      </c>
      <c r="AB4" s="84">
        <f>'JAYALEKSHMI J'!AB37</f>
        <v>31</v>
      </c>
      <c r="AC4" s="84">
        <f>'JAYALEKSHMI J'!AC37</f>
        <v>24448</v>
      </c>
      <c r="AD4" s="104">
        <v>45870.0</v>
      </c>
      <c r="AE4" s="105"/>
      <c r="AF4" s="105"/>
      <c r="AG4" s="105"/>
      <c r="AH4" s="105"/>
      <c r="AI4" s="105"/>
      <c r="AJ4" s="105"/>
      <c r="AK4" s="105"/>
      <c r="AL4" s="105"/>
    </row>
    <row r="5" ht="16.5" customHeight="1">
      <c r="A5" s="84">
        <v>3.0</v>
      </c>
      <c r="B5" s="101" t="s">
        <v>199</v>
      </c>
      <c r="C5" s="84" t="s">
        <v>200</v>
      </c>
      <c r="D5" s="84" t="s">
        <v>4</v>
      </c>
      <c r="E5" s="181">
        <v>30156.0</v>
      </c>
      <c r="F5" s="84">
        <v>30.0</v>
      </c>
      <c r="G5" s="84">
        <v>30096.0</v>
      </c>
      <c r="H5" s="84">
        <v>31.0</v>
      </c>
      <c r="I5" s="84">
        <v>30096.0</v>
      </c>
      <c r="J5" s="181">
        <v>31.0</v>
      </c>
      <c r="K5" s="84">
        <v>30096.0</v>
      </c>
      <c r="L5" s="84">
        <f>'MARIYATHUL HIBITHYA'!L37</f>
        <v>31</v>
      </c>
      <c r="M5" s="84">
        <f>'MARIYATHUL HIBITHYA'!M37</f>
        <v>30156</v>
      </c>
      <c r="N5" s="84">
        <f>'MARIYATHUL HIBITHYA'!N37</f>
        <v>31</v>
      </c>
      <c r="O5" s="101">
        <f>'MARIYATHUL HIBITHYA'!O37</f>
        <v>30156</v>
      </c>
      <c r="P5" s="84">
        <f>'MARIYATHUL HIBITHYA'!P37</f>
        <v>25</v>
      </c>
      <c r="Q5" s="84">
        <f>'MARIYATHUL HIBITHYA'!Q37</f>
        <v>25130</v>
      </c>
      <c r="R5" s="84">
        <f>'MARIYATHUL HIBITHYA'!R37</f>
        <v>31</v>
      </c>
      <c r="S5" s="84">
        <f>'MARIYATHUL HIBITHYA'!S37</f>
        <v>30156</v>
      </c>
      <c r="T5" s="84">
        <f>'MARIYATHUL HIBITHYA'!T37</f>
        <v>30</v>
      </c>
      <c r="U5" s="84">
        <f>'MARIYATHUL HIBITHYA'!U37</f>
        <v>30156</v>
      </c>
      <c r="V5" s="84">
        <f>'MARIYATHUL HIBITHYA'!V37</f>
        <v>31</v>
      </c>
      <c r="W5" s="84">
        <f>'MARIYATHUL HIBITHYA'!W37</f>
        <v>30156</v>
      </c>
      <c r="X5" s="84">
        <f>'MARIYATHUL HIBITHYA'!X37</f>
        <v>31</v>
      </c>
      <c r="Y5" s="84">
        <f>'MARIYATHUL HIBITHYA'!Y37</f>
        <v>30156</v>
      </c>
      <c r="Z5" s="84">
        <f>'MARIYATHUL HIBITHYA'!Z37</f>
        <v>28</v>
      </c>
      <c r="AA5" s="84">
        <f>'MARIYATHUL HIBITHYA'!AA37</f>
        <v>30156</v>
      </c>
      <c r="AB5" s="84">
        <f>'MARIYATHUL HIBITHYA'!AB37</f>
        <v>31</v>
      </c>
      <c r="AC5" s="84">
        <f>'MARIYATHUL HIBITHYA'!AC37</f>
        <v>30156</v>
      </c>
      <c r="AD5" s="104">
        <v>45901.0</v>
      </c>
      <c r="AE5" s="105"/>
      <c r="AF5" s="105"/>
      <c r="AG5" s="105"/>
      <c r="AH5" s="105"/>
      <c r="AI5" s="105"/>
      <c r="AJ5" s="105"/>
      <c r="AK5" s="105"/>
      <c r="AL5" s="105"/>
    </row>
    <row r="6" ht="16.5" hidden="1" customHeight="1">
      <c r="A6" s="84">
        <v>4.0</v>
      </c>
      <c r="B6" s="101" t="s">
        <v>202</v>
      </c>
      <c r="C6" s="84" t="s">
        <v>200</v>
      </c>
      <c r="D6" s="84" t="s">
        <v>4</v>
      </c>
      <c r="E6" s="181">
        <v>30156.0</v>
      </c>
      <c r="F6" s="84">
        <v>30.0</v>
      </c>
      <c r="G6" s="84">
        <v>30096.0</v>
      </c>
      <c r="H6" s="84">
        <v>31.0</v>
      </c>
      <c r="I6" s="84">
        <v>30096.0</v>
      </c>
      <c r="J6" s="181">
        <v>31.0</v>
      </c>
      <c r="K6" s="84">
        <v>30096.0</v>
      </c>
      <c r="L6" s="84">
        <f>'RUKSANA BEEGUM'!L37</f>
        <v>16</v>
      </c>
      <c r="M6" s="181">
        <v>15593.0</v>
      </c>
      <c r="N6" s="84">
        <f>'RUKSANA BEEGUM'!N37</f>
        <v>0</v>
      </c>
      <c r="O6" s="101">
        <f>'RUKSANA BEEGUM'!O37</f>
        <v>0</v>
      </c>
      <c r="P6" s="84">
        <f>'RUKSANA BEEGUM'!P37</f>
        <v>0</v>
      </c>
      <c r="Q6" s="84">
        <f>'RUKSANA BEEGUM'!Q37</f>
        <v>0</v>
      </c>
      <c r="R6" s="84">
        <f>'RUKSANA BEEGUM'!R37</f>
        <v>31</v>
      </c>
      <c r="S6" s="84">
        <f>'RUKSANA BEEGUM'!S37</f>
        <v>30156</v>
      </c>
      <c r="T6" s="84">
        <f>'RUKSANA BEEGUM'!T37</f>
        <v>30</v>
      </c>
      <c r="U6" s="84">
        <f>'RUKSANA BEEGUM'!U37</f>
        <v>30156</v>
      </c>
      <c r="V6" s="84">
        <f>'RUKSANA BEEGUM'!V37</f>
        <v>31</v>
      </c>
      <c r="W6" s="84">
        <f>'RUKSANA BEEGUM'!W37</f>
        <v>30156</v>
      </c>
      <c r="X6" s="84">
        <f>'RUKSANA BEEGUM'!X37</f>
        <v>31</v>
      </c>
      <c r="Y6" s="84">
        <f>'RUKSANA BEEGUM'!Y37</f>
        <v>30156</v>
      </c>
      <c r="Z6" s="84">
        <f>'RUKSANA BEEGUM'!Z37</f>
        <v>28</v>
      </c>
      <c r="AA6" s="84">
        <f>'RUKSANA BEEGUM'!AA37</f>
        <v>30156</v>
      </c>
      <c r="AB6" s="84">
        <f>'RUKSANA BEEGUM'!AB37</f>
        <v>31</v>
      </c>
      <c r="AC6" s="84">
        <f>'RUKSANA BEEGUM'!AC37</f>
        <v>30156</v>
      </c>
      <c r="AD6" s="104">
        <v>45931.0</v>
      </c>
      <c r="AE6" s="105"/>
      <c r="AF6" s="105"/>
      <c r="AG6" s="105"/>
      <c r="AH6" s="105"/>
      <c r="AI6" s="105"/>
      <c r="AJ6" s="105"/>
      <c r="AK6" s="105"/>
      <c r="AL6" s="105"/>
    </row>
    <row r="7" ht="16.5" customHeight="1">
      <c r="A7" s="84">
        <v>5.0</v>
      </c>
      <c r="B7" s="101" t="s">
        <v>227</v>
      </c>
      <c r="C7" s="84" t="s">
        <v>209</v>
      </c>
      <c r="D7" s="84" t="s">
        <v>4</v>
      </c>
      <c r="E7" s="84">
        <v>31762.0</v>
      </c>
      <c r="F7" s="84">
        <v>25.0</v>
      </c>
      <c r="G7" s="84">
        <v>26468.333333333332</v>
      </c>
      <c r="H7" s="84">
        <v>24.0</v>
      </c>
      <c r="I7" s="84">
        <v>24589.935483870966</v>
      </c>
      <c r="J7" s="181">
        <v>24.5</v>
      </c>
      <c r="K7" s="84">
        <v>31762.0</v>
      </c>
      <c r="L7" s="84">
        <f>'ABHIRAMI N A '!L37</f>
        <v>0</v>
      </c>
      <c r="M7" s="84">
        <f>'ABHIRAMI N A '!M37</f>
        <v>0</v>
      </c>
      <c r="N7" s="84">
        <f>'ABHIRAMI N A '!N37</f>
        <v>31</v>
      </c>
      <c r="O7" s="191">
        <v>60706.0</v>
      </c>
      <c r="P7" s="84">
        <f>'ABHIRAMI N A '!P37</f>
        <v>30</v>
      </c>
      <c r="Q7" s="84">
        <f>'ABHIRAMI N A '!Q37</f>
        <v>31762</v>
      </c>
      <c r="R7" s="84">
        <f>'ABHIRAMI N A '!R37</f>
        <v>31</v>
      </c>
      <c r="S7" s="84">
        <f>'ABHIRAMI N A '!S37</f>
        <v>31762</v>
      </c>
      <c r="T7" s="84">
        <f>'ABHIRAMI N A '!T37</f>
        <v>30</v>
      </c>
      <c r="U7" s="84">
        <f>'ABHIRAMI N A '!U37</f>
        <v>31762</v>
      </c>
      <c r="V7" s="84">
        <f>'ABHIRAMI N A '!V37</f>
        <v>31</v>
      </c>
      <c r="W7" s="84">
        <f>'ABHIRAMI N A '!W37</f>
        <v>31762</v>
      </c>
      <c r="X7" s="84">
        <f>'ABHIRAMI N A '!X37</f>
        <v>31</v>
      </c>
      <c r="Y7" s="84">
        <f>'ABHIRAMI N A '!Y37</f>
        <v>31762</v>
      </c>
      <c r="Z7" s="84">
        <f>'ABHIRAMI N A '!Z37</f>
        <v>28</v>
      </c>
      <c r="AA7" s="84">
        <f>'ABHIRAMI N A '!AA37</f>
        <v>31762</v>
      </c>
      <c r="AB7" s="84">
        <f>'ABHIRAMI N A '!AB37</f>
        <v>31</v>
      </c>
      <c r="AC7" s="84">
        <f>'ABHIRAMI N A '!AC37</f>
        <v>31762</v>
      </c>
      <c r="AD7" s="104">
        <v>45962.0</v>
      </c>
      <c r="AE7" s="105"/>
      <c r="AF7" s="105"/>
      <c r="AG7" s="105"/>
      <c r="AH7" s="105"/>
      <c r="AI7" s="105"/>
      <c r="AJ7" s="105"/>
      <c r="AK7" s="105"/>
      <c r="AL7" s="105"/>
    </row>
    <row r="8" ht="16.5" customHeight="1">
      <c r="A8" s="84">
        <v>6.0</v>
      </c>
      <c r="B8" s="101" t="s">
        <v>234</v>
      </c>
      <c r="C8" s="84" t="s">
        <v>209</v>
      </c>
      <c r="D8" s="84" t="s">
        <v>4</v>
      </c>
      <c r="E8" s="181">
        <v>33862.0</v>
      </c>
      <c r="F8" s="84">
        <v>30.0</v>
      </c>
      <c r="G8" s="84">
        <v>32034.999999999996</v>
      </c>
      <c r="H8" s="84">
        <v>30.5</v>
      </c>
      <c r="I8" s="84">
        <v>31518.306451612905</v>
      </c>
      <c r="J8" s="181">
        <v>30.0</v>
      </c>
      <c r="K8" s="84">
        <v>32035.0</v>
      </c>
      <c r="L8" s="84">
        <f>'JAYALAKSHMI M J'!L37</f>
        <v>31</v>
      </c>
      <c r="M8" s="84">
        <f>'JAYALAKSHMI M J'!M37</f>
        <v>33862</v>
      </c>
      <c r="N8" s="84">
        <f>'JAYALAKSHMI M J'!N37</f>
        <v>31</v>
      </c>
      <c r="O8" s="101">
        <f>'JAYALAKSHMI M J'!O37</f>
        <v>33862</v>
      </c>
      <c r="P8" s="84">
        <f>'JAYALAKSHMI M J'!P37</f>
        <v>30</v>
      </c>
      <c r="Q8" s="84">
        <f>'JAYALAKSHMI M J'!Q37</f>
        <v>33862</v>
      </c>
      <c r="R8" s="84">
        <f>'JAYALAKSHMI M J'!R37</f>
        <v>30</v>
      </c>
      <c r="S8" s="84">
        <f>'JAYALAKSHMI M J'!S37</f>
        <v>32769.67742</v>
      </c>
      <c r="T8" s="84">
        <f>'JAYALAKSHMI M J'!T37</f>
        <v>30</v>
      </c>
      <c r="U8" s="84">
        <f>'JAYALAKSHMI M J'!U37</f>
        <v>33862</v>
      </c>
      <c r="V8" s="84">
        <f>'JAYALAKSHMI M J'!V37</f>
        <v>31</v>
      </c>
      <c r="W8" s="84">
        <f>'JAYALAKSHMI M J'!W37</f>
        <v>33862</v>
      </c>
      <c r="X8" s="84">
        <f>'JAYALAKSHMI M J'!X37</f>
        <v>31</v>
      </c>
      <c r="Y8" s="84">
        <f>'JAYALAKSHMI M J'!Y37</f>
        <v>33862</v>
      </c>
      <c r="Z8" s="84">
        <f>'JAYALAKSHMI M J'!Z37</f>
        <v>28</v>
      </c>
      <c r="AA8" s="84">
        <f>'JAYALAKSHMI M J'!AA37</f>
        <v>33862</v>
      </c>
      <c r="AB8" s="84">
        <f>'JAYALAKSHMI M J'!AB37</f>
        <v>31</v>
      </c>
      <c r="AC8" s="84">
        <f>'JAYALAKSHMI M J'!AC37</f>
        <v>33862</v>
      </c>
      <c r="AD8" s="104">
        <v>45992.0</v>
      </c>
      <c r="AE8" s="105"/>
      <c r="AF8" s="105"/>
      <c r="AG8" s="105"/>
      <c r="AH8" s="105"/>
      <c r="AI8" s="105"/>
      <c r="AJ8" s="105"/>
      <c r="AK8" s="105"/>
      <c r="AL8" s="105"/>
    </row>
    <row r="9" ht="16.5" customHeight="1">
      <c r="A9" s="84">
        <v>7.0</v>
      </c>
      <c r="B9" s="101" t="s">
        <v>225</v>
      </c>
      <c r="C9" s="84" t="s">
        <v>209</v>
      </c>
      <c r="D9" s="84" t="s">
        <v>4</v>
      </c>
      <c r="E9" s="84">
        <v>30156.0</v>
      </c>
      <c r="F9" s="84">
        <v>30.0</v>
      </c>
      <c r="G9" s="84">
        <v>31064.0</v>
      </c>
      <c r="H9" s="84">
        <v>31.0</v>
      </c>
      <c r="I9" s="84">
        <v>31064.0</v>
      </c>
      <c r="J9" s="181">
        <v>29.5</v>
      </c>
      <c r="K9" s="84">
        <v>31064.0</v>
      </c>
      <c r="L9" s="84">
        <f>'ANJALY A S'!L37</f>
        <v>30</v>
      </c>
      <c r="M9" s="181">
        <v>29186.0</v>
      </c>
      <c r="N9" s="84">
        <f>'ANJALY A S'!N37</f>
        <v>31</v>
      </c>
      <c r="O9" s="101">
        <f>'ANJALY A S'!O37</f>
        <v>30156</v>
      </c>
      <c r="P9" s="84">
        <f>'ANJALY A S'!P37</f>
        <v>28.5</v>
      </c>
      <c r="Q9" s="84">
        <f>'ANJALY A S'!Q37</f>
        <v>28648.2</v>
      </c>
      <c r="R9" s="84">
        <f>'ANJALY A S'!R37</f>
        <v>30</v>
      </c>
      <c r="S9" s="84">
        <f>'ANJALY A S'!S37</f>
        <v>29183.22581</v>
      </c>
      <c r="T9" s="84">
        <f>'ANJALY A S'!T37</f>
        <v>30</v>
      </c>
      <c r="U9" s="84">
        <f>'ANJALY A S'!U37</f>
        <v>30156</v>
      </c>
      <c r="V9" s="84">
        <f>'ANJALY A S'!V37</f>
        <v>31</v>
      </c>
      <c r="W9" s="84">
        <f>'ANJALY A S'!W37</f>
        <v>30156</v>
      </c>
      <c r="X9" s="84">
        <f>'ANJALY A S'!X37</f>
        <v>31</v>
      </c>
      <c r="Y9" s="84">
        <f>'ANJALY A S'!Y37</f>
        <v>30156</v>
      </c>
      <c r="Z9" s="84">
        <f>'ANJALY A S'!Z37</f>
        <v>28</v>
      </c>
      <c r="AA9" s="84">
        <f>'ANJALY A S'!AA37</f>
        <v>30156</v>
      </c>
      <c r="AB9" s="84">
        <f>'ANJALY A S'!AB37</f>
        <v>31</v>
      </c>
      <c r="AC9" s="84">
        <f>'ANJALY A S'!AC37</f>
        <v>30156</v>
      </c>
      <c r="AD9" s="104">
        <v>46023.0</v>
      </c>
      <c r="AE9" s="105"/>
      <c r="AF9" s="105"/>
      <c r="AG9" s="105"/>
      <c r="AH9" s="105"/>
      <c r="AI9" s="105"/>
      <c r="AJ9" s="105"/>
      <c r="AK9" s="105"/>
      <c r="AL9" s="105"/>
    </row>
    <row r="10" ht="16.5" customHeight="1">
      <c r="A10" s="84">
        <v>8.0</v>
      </c>
      <c r="B10" s="101" t="s">
        <v>226</v>
      </c>
      <c r="C10" s="84" t="s">
        <v>209</v>
      </c>
      <c r="D10" s="84" t="s">
        <v>4</v>
      </c>
      <c r="E10" s="84">
        <v>30156.0</v>
      </c>
      <c r="F10" s="84">
        <v>28.0</v>
      </c>
      <c r="G10" s="84">
        <v>28993.066666666666</v>
      </c>
      <c r="H10" s="84">
        <v>31.0</v>
      </c>
      <c r="I10" s="84">
        <v>31064.0</v>
      </c>
      <c r="J10" s="181">
        <v>30.0</v>
      </c>
      <c r="K10" s="84">
        <v>31064.0</v>
      </c>
      <c r="L10" s="84">
        <f>'RAKHI MOHAN'!L37</f>
        <v>31</v>
      </c>
      <c r="M10" s="84">
        <f>'RAKHI MOHAN'!M37</f>
        <v>30156</v>
      </c>
      <c r="N10" s="84">
        <f>'RAKHI MOHAN'!N37</f>
        <v>29.5</v>
      </c>
      <c r="O10" s="191">
        <v>28700.0</v>
      </c>
      <c r="P10" s="84">
        <f>'RAKHI MOHAN'!P37</f>
        <v>29.5</v>
      </c>
      <c r="Q10" s="84">
        <f>'RAKHI MOHAN'!Q37</f>
        <v>29653.4</v>
      </c>
      <c r="R10" s="84">
        <f>'RAKHI MOHAN'!R37</f>
        <v>28</v>
      </c>
      <c r="S10" s="84">
        <f>'RAKHI MOHAN'!S37</f>
        <v>27237.67742</v>
      </c>
      <c r="T10" s="84">
        <f>'RAKHI MOHAN'!T37</f>
        <v>30</v>
      </c>
      <c r="U10" s="84">
        <f>'RAKHI MOHAN'!U37</f>
        <v>30156</v>
      </c>
      <c r="V10" s="84">
        <f>'RAKHI MOHAN'!V37</f>
        <v>31</v>
      </c>
      <c r="W10" s="84">
        <f>'RAKHI MOHAN'!W37</f>
        <v>30156</v>
      </c>
      <c r="X10" s="84">
        <f>'RAKHI MOHAN'!X37</f>
        <v>31</v>
      </c>
      <c r="Y10" s="84">
        <f>'RAKHI MOHAN'!Y37</f>
        <v>30156</v>
      </c>
      <c r="Z10" s="84">
        <f>'RAKHI MOHAN'!Z37</f>
        <v>28</v>
      </c>
      <c r="AA10" s="84">
        <f>'RAKHI MOHAN'!AA37</f>
        <v>30156</v>
      </c>
      <c r="AB10" s="84">
        <f>'RAKHI MOHAN'!AB37</f>
        <v>31</v>
      </c>
      <c r="AC10" s="84">
        <f>'RAKHI MOHAN'!AC37</f>
        <v>30156</v>
      </c>
      <c r="AD10" s="104">
        <v>46054.0</v>
      </c>
      <c r="AE10" s="105"/>
      <c r="AF10" s="105"/>
      <c r="AG10" s="105"/>
      <c r="AH10" s="105"/>
      <c r="AI10" s="105"/>
      <c r="AJ10" s="105"/>
      <c r="AK10" s="105"/>
      <c r="AL10" s="105"/>
    </row>
    <row r="11" ht="16.5" hidden="1" customHeight="1">
      <c r="A11" s="84">
        <v>9.0</v>
      </c>
      <c r="B11" s="84" t="s">
        <v>208</v>
      </c>
      <c r="C11" s="84" t="s">
        <v>209</v>
      </c>
      <c r="D11" s="84" t="s">
        <v>4</v>
      </c>
      <c r="E11" s="181">
        <v>30186.0</v>
      </c>
      <c r="F11" s="84">
        <v>29.5</v>
      </c>
      <c r="G11" s="84">
        <v>29653.4</v>
      </c>
      <c r="H11" s="84">
        <v>26.0</v>
      </c>
      <c r="I11" s="84">
        <v>25292.129032258064</v>
      </c>
      <c r="J11" s="181">
        <v>28.0</v>
      </c>
      <c r="K11" s="84">
        <v>30156.0</v>
      </c>
      <c r="L11" s="181">
        <v>0.0</v>
      </c>
      <c r="M11" s="181">
        <v>0.0</v>
      </c>
      <c r="N11" s="181">
        <v>0.0</v>
      </c>
      <c r="O11" s="191">
        <v>0.0</v>
      </c>
      <c r="P11" s="84">
        <f>'SWATHY KRISHNA S'!P37</f>
        <v>28</v>
      </c>
      <c r="Q11" s="84">
        <f>'SWATHY KRISHNA S'!Q37</f>
        <v>28173.6</v>
      </c>
      <c r="R11" s="84">
        <f>'SWATHY KRISHNA S'!R37</f>
        <v>29.5</v>
      </c>
      <c r="S11" s="84">
        <f>'SWATHY KRISHNA S'!S37</f>
        <v>28725.3871</v>
      </c>
      <c r="T11" s="84">
        <f>'SWATHY KRISHNA S'!T37</f>
        <v>30</v>
      </c>
      <c r="U11" s="84">
        <f>'SWATHY KRISHNA S'!U37</f>
        <v>30186</v>
      </c>
      <c r="V11" s="84">
        <f>'SWATHY KRISHNA S'!V37</f>
        <v>31</v>
      </c>
      <c r="W11" s="84">
        <f>'SWATHY KRISHNA S'!W37</f>
        <v>30186</v>
      </c>
      <c r="X11" s="84">
        <f>'SWATHY KRISHNA S'!X37</f>
        <v>31</v>
      </c>
      <c r="Y11" s="84">
        <f>'SWATHY KRISHNA S'!Y37</f>
        <v>30186</v>
      </c>
      <c r="Z11" s="84">
        <f>'SWATHY KRISHNA S'!Z37</f>
        <v>28</v>
      </c>
      <c r="AA11" s="84">
        <f>'SWATHY KRISHNA S'!AA37</f>
        <v>30186</v>
      </c>
      <c r="AB11" s="84">
        <f>'SWATHY KRISHNA S'!AB37</f>
        <v>31</v>
      </c>
      <c r="AC11" s="84">
        <f>'SWATHY KRISHNA S'!AC37</f>
        <v>30186</v>
      </c>
      <c r="AD11" s="104">
        <v>46082.0</v>
      </c>
      <c r="AE11" s="105"/>
      <c r="AF11" s="105"/>
      <c r="AG11" s="105"/>
      <c r="AH11" s="105"/>
      <c r="AI11" s="105"/>
      <c r="AJ11" s="105"/>
      <c r="AK11" s="105"/>
      <c r="AL11" s="105"/>
    </row>
    <row r="12" ht="16.5" customHeight="1">
      <c r="A12" s="84">
        <v>10.0</v>
      </c>
      <c r="B12" s="101" t="s">
        <v>221</v>
      </c>
      <c r="C12" s="84" t="s">
        <v>204</v>
      </c>
      <c r="D12" s="84" t="s">
        <v>260</v>
      </c>
      <c r="E12" s="84">
        <v>30156.0</v>
      </c>
      <c r="F12" s="84">
        <v>30.0</v>
      </c>
      <c r="G12" s="84">
        <v>30170.0</v>
      </c>
      <c r="H12" s="84">
        <v>31.0</v>
      </c>
      <c r="I12" s="84">
        <v>30170.0</v>
      </c>
      <c r="J12" s="181">
        <v>30.0</v>
      </c>
      <c r="K12" s="84">
        <v>30170.0</v>
      </c>
      <c r="L12" s="84">
        <f>'ALKA WADHWA'!L37</f>
        <v>31</v>
      </c>
      <c r="M12" s="84">
        <f>'ALKA WADHWA'!M37</f>
        <v>30156</v>
      </c>
      <c r="N12" s="84">
        <f>'ALKA WADHWA'!N37</f>
        <v>31</v>
      </c>
      <c r="O12" s="191">
        <v>30177.0</v>
      </c>
      <c r="P12" s="84">
        <f>'ALKA WADHWA'!P37</f>
        <v>30</v>
      </c>
      <c r="Q12" s="84">
        <f>'ALKA WADHWA'!Q37</f>
        <v>30156</v>
      </c>
      <c r="R12" s="84">
        <f>'ALKA WADHWA'!R37</f>
        <v>31</v>
      </c>
      <c r="S12" s="84">
        <f>'ALKA WADHWA'!S37</f>
        <v>30156</v>
      </c>
      <c r="T12" s="84">
        <f>'ALKA WADHWA'!T37</f>
        <v>30</v>
      </c>
      <c r="U12" s="84">
        <f>'ALKA WADHWA'!U37</f>
        <v>30156</v>
      </c>
      <c r="V12" s="84">
        <f>'ALKA WADHWA'!V37</f>
        <v>31</v>
      </c>
      <c r="W12" s="84">
        <f>'ALKA WADHWA'!W37</f>
        <v>30156</v>
      </c>
      <c r="X12" s="84">
        <f>'ALKA WADHWA'!X37</f>
        <v>31</v>
      </c>
      <c r="Y12" s="84">
        <f>'ALKA WADHWA'!Y37</f>
        <v>30156</v>
      </c>
      <c r="Z12" s="84">
        <f>'ALKA WADHWA'!Z37</f>
        <v>28</v>
      </c>
      <c r="AA12" s="84">
        <f>'ALKA WADHWA'!AA37</f>
        <v>30156</v>
      </c>
      <c r="AB12" s="84">
        <f>'ALKA WADHWA'!AB37</f>
        <v>31</v>
      </c>
      <c r="AC12" s="84">
        <f>'ALKA WADHWA'!AC37</f>
        <v>30156</v>
      </c>
      <c r="AD12" s="82"/>
      <c r="AE12" s="82"/>
      <c r="AF12" s="82"/>
      <c r="AG12" s="82"/>
      <c r="AH12" s="82"/>
      <c r="AI12" s="82"/>
      <c r="AJ12" s="82"/>
      <c r="AK12" s="82"/>
      <c r="AL12" s="82"/>
    </row>
    <row r="13" ht="16.5" customHeight="1">
      <c r="A13" s="84">
        <v>11.0</v>
      </c>
      <c r="B13" s="101" t="s">
        <v>228</v>
      </c>
      <c r="C13" s="84" t="s">
        <v>204</v>
      </c>
      <c r="D13" s="84" t="s">
        <v>4</v>
      </c>
      <c r="E13" s="84">
        <v>31762.0</v>
      </c>
      <c r="F13" s="84">
        <v>30.0</v>
      </c>
      <c r="G13" s="84">
        <v>31762.0</v>
      </c>
      <c r="H13" s="84">
        <v>31.0</v>
      </c>
      <c r="I13" s="84">
        <v>31761.999999999996</v>
      </c>
      <c r="J13" s="181">
        <v>30.0</v>
      </c>
      <c r="K13" s="84">
        <v>31762.0</v>
      </c>
      <c r="L13" s="84">
        <f>'SARIKA P S KRISHNA'!L37</f>
        <v>31</v>
      </c>
      <c r="M13" s="84">
        <f>'SARIKA P S KRISHNA'!M37</f>
        <v>32303.93548</v>
      </c>
      <c r="N13" s="84">
        <f>'SARIKA P S KRISHNA'!N37</f>
        <v>31</v>
      </c>
      <c r="O13" s="191">
        <f>22556+9631</f>
        <v>32187</v>
      </c>
      <c r="P13" s="84">
        <f>'SARIKA P S KRISHNA'!P37</f>
        <v>27.5</v>
      </c>
      <c r="Q13" s="84">
        <f>'SARIKA P S KRISHNA'!Q37</f>
        <v>29640.16667</v>
      </c>
      <c r="R13" s="84">
        <f>'SARIKA P S KRISHNA'!R37</f>
        <v>30</v>
      </c>
      <c r="S13" s="84">
        <f>'SARIKA P S KRISHNA'!S37</f>
        <v>31347.09677</v>
      </c>
      <c r="T13" s="84">
        <f>'SARIKA P S KRISHNA'!T37</f>
        <v>30</v>
      </c>
      <c r="U13" s="84">
        <f>'SARIKA P S KRISHNA'!U37</f>
        <v>32322</v>
      </c>
      <c r="V13" s="84">
        <f>'SARIKA P S KRISHNA'!V37</f>
        <v>31</v>
      </c>
      <c r="W13" s="84">
        <f>'SARIKA P S KRISHNA'!W37</f>
        <v>32371.67742</v>
      </c>
      <c r="X13" s="84">
        <f>'SARIKA P S KRISHNA'!X37</f>
        <v>31</v>
      </c>
      <c r="Y13" s="84">
        <f>'SARIKA P S KRISHNA'!Y37</f>
        <v>32371.67742</v>
      </c>
      <c r="Z13" s="84">
        <f>'SARIKA P S KRISHNA'!Z37</f>
        <v>28</v>
      </c>
      <c r="AA13" s="84">
        <f>'SARIKA P S KRISHNA'!AA37</f>
        <v>32212</v>
      </c>
      <c r="AB13" s="84">
        <f>'SARIKA P S KRISHNA'!AB37</f>
        <v>31</v>
      </c>
      <c r="AC13" s="84">
        <f>'SARIKA P S KRISHNA'!AC37</f>
        <v>32371.67742</v>
      </c>
      <c r="AD13" s="82"/>
      <c r="AE13" s="82"/>
      <c r="AF13" s="82"/>
      <c r="AG13" s="82"/>
      <c r="AH13" s="82"/>
      <c r="AI13" s="82"/>
      <c r="AJ13" s="82"/>
      <c r="AK13" s="82"/>
      <c r="AL13" s="82"/>
    </row>
    <row r="14" ht="16.5" hidden="1" customHeight="1">
      <c r="A14" s="84">
        <v>12.0</v>
      </c>
      <c r="B14" s="84" t="s">
        <v>229</v>
      </c>
      <c r="C14" s="84" t="s">
        <v>204</v>
      </c>
      <c r="D14" s="84" t="s">
        <v>4</v>
      </c>
      <c r="E14" s="84">
        <v>31762.0</v>
      </c>
      <c r="F14" s="84">
        <v>27.0</v>
      </c>
      <c r="G14" s="84">
        <v>28585.8</v>
      </c>
      <c r="H14" s="84">
        <v>30.0</v>
      </c>
      <c r="I14" s="84">
        <v>30737.41935483871</v>
      </c>
      <c r="J14" s="181">
        <v>30.0</v>
      </c>
      <c r="K14" s="84">
        <v>31762.0</v>
      </c>
      <c r="L14" s="181">
        <v>0.0</v>
      </c>
      <c r="M14" s="181">
        <v>0.0</v>
      </c>
      <c r="N14" s="181">
        <v>0.0</v>
      </c>
      <c r="O14" s="191">
        <v>0.0</v>
      </c>
      <c r="P14" s="84">
        <f>'BHAVYA R J'!P37</f>
        <v>27.5</v>
      </c>
      <c r="Q14" s="84">
        <f>'BHAVYA R J'!Q37</f>
        <v>29115.16667</v>
      </c>
      <c r="R14" s="84">
        <f>'BHAVYA R J'!R37</f>
        <v>28</v>
      </c>
      <c r="S14" s="84">
        <f>'BHAVYA R J'!S37</f>
        <v>28688.25806</v>
      </c>
      <c r="T14" s="84">
        <f>'BHAVYA R J'!T37</f>
        <v>30</v>
      </c>
      <c r="U14" s="84">
        <f>'BHAVYA R J'!U37</f>
        <v>31762</v>
      </c>
      <c r="V14" s="84">
        <f>'BHAVYA R J'!V37</f>
        <v>31</v>
      </c>
      <c r="W14" s="84">
        <f>'BHAVYA R J'!W37</f>
        <v>31762</v>
      </c>
      <c r="X14" s="84">
        <f>'BHAVYA R J'!X37</f>
        <v>31</v>
      </c>
      <c r="Y14" s="84">
        <f>'BHAVYA R J'!Y37</f>
        <v>31762</v>
      </c>
      <c r="Z14" s="84">
        <f>'BHAVYA R J'!Z37</f>
        <v>28</v>
      </c>
      <c r="AA14" s="84">
        <f>'BHAVYA R J'!AA37</f>
        <v>31762</v>
      </c>
      <c r="AB14" s="84">
        <f>'BHAVYA R J'!AB37</f>
        <v>31</v>
      </c>
      <c r="AC14" s="84">
        <f>'BHAVYA R J'!AC37</f>
        <v>31762</v>
      </c>
      <c r="AD14" s="82"/>
      <c r="AE14" s="82"/>
      <c r="AF14" s="82"/>
      <c r="AG14" s="82"/>
      <c r="AH14" s="82"/>
      <c r="AI14" s="82"/>
      <c r="AJ14" s="82"/>
      <c r="AK14" s="82"/>
      <c r="AL14" s="82"/>
    </row>
    <row r="15" ht="16.5" customHeight="1">
      <c r="A15" s="84">
        <v>13.0</v>
      </c>
      <c r="B15" s="101" t="s">
        <v>230</v>
      </c>
      <c r="C15" s="84" t="s">
        <v>204</v>
      </c>
      <c r="D15" s="84" t="s">
        <v>4</v>
      </c>
      <c r="E15" s="84">
        <v>31762.0</v>
      </c>
      <c r="F15" s="84">
        <v>29.0</v>
      </c>
      <c r="G15" s="84">
        <v>30703.266666666666</v>
      </c>
      <c r="H15" s="84">
        <v>31.0</v>
      </c>
      <c r="I15" s="84">
        <v>31761.999999999996</v>
      </c>
      <c r="J15" s="181">
        <v>30.0</v>
      </c>
      <c r="K15" s="84">
        <v>31762.0</v>
      </c>
      <c r="L15" s="84">
        <f>'JESNA C'!L37</f>
        <v>31</v>
      </c>
      <c r="M15" s="84">
        <f>'JESNA C'!M37</f>
        <v>31762</v>
      </c>
      <c r="N15" s="84">
        <f>'JESNA C'!N37</f>
        <v>31</v>
      </c>
      <c r="O15" s="101">
        <f>'JESNA C'!O37</f>
        <v>31762</v>
      </c>
      <c r="P15" s="84">
        <f>'JESNA C'!P37</f>
        <v>30</v>
      </c>
      <c r="Q15" s="84">
        <f>'JESNA C'!Q37</f>
        <v>31762</v>
      </c>
      <c r="R15" s="84">
        <f>'JESNA C'!R37</f>
        <v>31</v>
      </c>
      <c r="S15" s="84">
        <f>'JESNA C'!S37</f>
        <v>31762</v>
      </c>
      <c r="T15" s="84">
        <f>'JESNA C'!T37</f>
        <v>30</v>
      </c>
      <c r="U15" s="84">
        <f>'JESNA C'!U37</f>
        <v>31762</v>
      </c>
      <c r="V15" s="84">
        <f>'JESNA C'!V37</f>
        <v>31</v>
      </c>
      <c r="W15" s="84">
        <f>'JESNA C'!W37</f>
        <v>31762</v>
      </c>
      <c r="X15" s="84">
        <f>'JESNA C'!X37</f>
        <v>31</v>
      </c>
      <c r="Y15" s="84">
        <f>'JESNA C'!Y37</f>
        <v>31762</v>
      </c>
      <c r="Z15" s="84">
        <f>'JESNA C'!Z37</f>
        <v>28</v>
      </c>
      <c r="AA15" s="84">
        <f>'JESNA C'!AA37</f>
        <v>31762</v>
      </c>
      <c r="AB15" s="84">
        <f>'JESNA C'!AB37</f>
        <v>31</v>
      </c>
      <c r="AC15" s="84">
        <f>'JESNA C'!AC37</f>
        <v>31762</v>
      </c>
      <c r="AD15" s="82"/>
      <c r="AE15" s="82"/>
      <c r="AF15" s="82"/>
      <c r="AG15" s="82"/>
      <c r="AH15" s="82"/>
      <c r="AI15" s="82"/>
      <c r="AJ15" s="82"/>
      <c r="AK15" s="82"/>
      <c r="AL15" s="82"/>
    </row>
    <row r="16" ht="16.5" customHeight="1">
      <c r="A16" s="84">
        <v>14.0</v>
      </c>
      <c r="B16" s="101" t="s">
        <v>231</v>
      </c>
      <c r="C16" s="84" t="s">
        <v>204</v>
      </c>
      <c r="D16" s="181" t="s">
        <v>307</v>
      </c>
      <c r="E16" s="84">
        <v>31762.0</v>
      </c>
      <c r="F16" s="84">
        <v>30.0</v>
      </c>
      <c r="G16" s="84">
        <v>31762.0</v>
      </c>
      <c r="H16" s="84">
        <v>29.5</v>
      </c>
      <c r="I16" s="84">
        <v>30225.12903225806</v>
      </c>
      <c r="J16" s="181">
        <v>30.0</v>
      </c>
      <c r="K16" s="84">
        <v>31762.0</v>
      </c>
      <c r="L16" s="84">
        <f>'RASNA K S'!L37</f>
        <v>30</v>
      </c>
      <c r="M16" s="181">
        <v>30739.0</v>
      </c>
      <c r="N16" s="84">
        <f>'RASNA K S'!N37</f>
        <v>29.5</v>
      </c>
      <c r="O16" s="191">
        <v>30226.0</v>
      </c>
      <c r="P16" s="84">
        <f>'RASNA K S'!P37</f>
        <v>29</v>
      </c>
      <c r="Q16" s="84">
        <f>'RASNA K S'!Q37</f>
        <v>30703.26667</v>
      </c>
      <c r="R16" s="84">
        <f>'RASNA K S'!R37</f>
        <v>29</v>
      </c>
      <c r="S16" s="84">
        <f>'RASNA K S'!S37</f>
        <v>29712.83871</v>
      </c>
      <c r="T16" s="84">
        <f>'RASNA K S'!T37</f>
        <v>30</v>
      </c>
      <c r="U16" s="84">
        <f>'RASNA K S'!U37</f>
        <v>31762</v>
      </c>
      <c r="V16" s="84">
        <f>'RASNA K S'!V37</f>
        <v>31</v>
      </c>
      <c r="W16" s="84">
        <f>'RASNA K S'!W37</f>
        <v>31762</v>
      </c>
      <c r="X16" s="84">
        <f>'RASNA K S'!X37</f>
        <v>31</v>
      </c>
      <c r="Y16" s="84">
        <f>'RASNA K S'!Y37</f>
        <v>31762</v>
      </c>
      <c r="Z16" s="84">
        <f>'RASNA K S'!Z37</f>
        <v>28</v>
      </c>
      <c r="AA16" s="84">
        <f>'RASNA K S'!AA37</f>
        <v>31762</v>
      </c>
      <c r="AB16" s="84">
        <f>'RASNA K S'!AB37</f>
        <v>31</v>
      </c>
      <c r="AC16" s="84">
        <f>'RASNA K S'!AC37</f>
        <v>31762</v>
      </c>
      <c r="AD16" s="82"/>
      <c r="AE16" s="82"/>
      <c r="AF16" s="82"/>
      <c r="AG16" s="82"/>
      <c r="AH16" s="82"/>
      <c r="AI16" s="82"/>
      <c r="AJ16" s="82"/>
      <c r="AK16" s="82"/>
      <c r="AL16" s="82"/>
    </row>
    <row r="17" ht="16.5" hidden="1" customHeight="1">
      <c r="A17" s="84">
        <v>15.0</v>
      </c>
      <c r="B17" s="84" t="s">
        <v>239</v>
      </c>
      <c r="C17" s="84" t="s">
        <v>204</v>
      </c>
      <c r="D17" s="84" t="s">
        <v>4</v>
      </c>
      <c r="E17" s="84">
        <v>32035.0</v>
      </c>
      <c r="F17" s="84">
        <v>30.0</v>
      </c>
      <c r="G17" s="84">
        <v>32034.999999999996</v>
      </c>
      <c r="H17" s="84">
        <v>31.0</v>
      </c>
      <c r="I17" s="84">
        <v>32035.000000000004</v>
      </c>
      <c r="J17" s="181">
        <v>30.0</v>
      </c>
      <c r="K17" s="84">
        <v>32035.0</v>
      </c>
      <c r="L17" s="181">
        <v>0.0</v>
      </c>
      <c r="M17" s="181">
        <v>0.0</v>
      </c>
      <c r="N17" s="181">
        <v>0.0</v>
      </c>
      <c r="O17" s="191">
        <v>0.0</v>
      </c>
      <c r="P17" s="84">
        <f>'ARJUNA V NATH'!P37</f>
        <v>27.5</v>
      </c>
      <c r="Q17" s="84">
        <f>'ARJUNA V NATH'!Q37</f>
        <v>29365.41667</v>
      </c>
      <c r="R17" s="84">
        <f>'ARJUNA V NATH'!R37</f>
        <v>29</v>
      </c>
      <c r="S17" s="84">
        <f>'ARJUNA V NATH'!S37</f>
        <v>29968.22581</v>
      </c>
      <c r="T17" s="84">
        <f>'ARJUNA V NATH'!T37</f>
        <v>30</v>
      </c>
      <c r="U17" s="84">
        <f>'ARJUNA V NATH'!U37</f>
        <v>32035</v>
      </c>
      <c r="V17" s="84">
        <f>'ARJUNA V NATH'!V37</f>
        <v>31</v>
      </c>
      <c r="W17" s="84">
        <f>'ARJUNA V NATH'!W37</f>
        <v>32035</v>
      </c>
      <c r="X17" s="84">
        <f>'ARJUNA V NATH'!X37</f>
        <v>31</v>
      </c>
      <c r="Y17" s="84">
        <f>'ARJUNA V NATH'!Y37</f>
        <v>32035</v>
      </c>
      <c r="Z17" s="84">
        <f>'ARJUNA V NATH'!Z37</f>
        <v>28</v>
      </c>
      <c r="AA17" s="84">
        <f>'ARJUNA V NATH'!AA37</f>
        <v>32035</v>
      </c>
      <c r="AB17" s="84">
        <f>'ARJUNA V NATH'!AB37</f>
        <v>31</v>
      </c>
      <c r="AC17" s="84">
        <f>'ARJUNA V NATH'!AC37</f>
        <v>32035</v>
      </c>
      <c r="AD17" s="82"/>
      <c r="AE17" s="82"/>
      <c r="AF17" s="82"/>
      <c r="AG17" s="82"/>
      <c r="AH17" s="82"/>
      <c r="AI17" s="82"/>
      <c r="AJ17" s="82"/>
      <c r="AK17" s="82"/>
      <c r="AL17" s="82"/>
    </row>
    <row r="18" ht="16.5" customHeight="1">
      <c r="A18" s="84">
        <v>16.0</v>
      </c>
      <c r="B18" s="101" t="s">
        <v>240</v>
      </c>
      <c r="C18" s="84" t="s">
        <v>204</v>
      </c>
      <c r="D18" s="181" t="s">
        <v>308</v>
      </c>
      <c r="E18" s="84">
        <v>32035.0</v>
      </c>
      <c r="F18" s="84">
        <v>29.5</v>
      </c>
      <c r="G18" s="84">
        <v>31501.083333333332</v>
      </c>
      <c r="H18" s="84">
        <v>31.0</v>
      </c>
      <c r="I18" s="84">
        <v>32035.000000000004</v>
      </c>
      <c r="J18" s="181">
        <v>30.0</v>
      </c>
      <c r="K18" s="84">
        <v>32035.0</v>
      </c>
      <c r="L18" s="181">
        <v>0.0</v>
      </c>
      <c r="M18" s="181">
        <v>0.0</v>
      </c>
      <c r="N18" s="84">
        <f>'REJITHA RAVI'!N37</f>
        <v>29.5</v>
      </c>
      <c r="O18" s="191">
        <v>30490.0</v>
      </c>
      <c r="P18" s="84">
        <f>'REJITHA RAVI'!P37</f>
        <v>30</v>
      </c>
      <c r="Q18" s="84">
        <f>'REJITHA RAVI'!Q37</f>
        <v>32035</v>
      </c>
      <c r="R18" s="84">
        <f>'REJITHA RAVI'!R37</f>
        <v>29.5</v>
      </c>
      <c r="S18" s="84">
        <f>'REJITHA RAVI'!S37</f>
        <v>30484.91935</v>
      </c>
      <c r="T18" s="84">
        <f>'REJITHA RAVI'!T37</f>
        <v>30</v>
      </c>
      <c r="U18" s="84">
        <f>'REJITHA RAVI'!U37</f>
        <v>32035</v>
      </c>
      <c r="V18" s="84">
        <f>'REJITHA RAVI'!V37</f>
        <v>31</v>
      </c>
      <c r="W18" s="84">
        <f>'REJITHA RAVI'!W37</f>
        <v>32035</v>
      </c>
      <c r="X18" s="84">
        <f>'REJITHA RAVI'!X37</f>
        <v>31</v>
      </c>
      <c r="Y18" s="84">
        <f>'REJITHA RAVI'!Y37</f>
        <v>32035</v>
      </c>
      <c r="Z18" s="84">
        <f>'REJITHA RAVI'!Z37</f>
        <v>28</v>
      </c>
      <c r="AA18" s="84">
        <f>'REJITHA RAVI'!AA37</f>
        <v>32035</v>
      </c>
      <c r="AB18" s="84">
        <f>'REJITHA RAVI'!AB37</f>
        <v>31</v>
      </c>
      <c r="AC18" s="84">
        <f>'REJITHA RAVI'!AC37</f>
        <v>32035</v>
      </c>
      <c r="AD18" s="82"/>
      <c r="AE18" s="82"/>
      <c r="AF18" s="82"/>
      <c r="AG18" s="82"/>
      <c r="AH18" s="82"/>
      <c r="AI18" s="82"/>
      <c r="AJ18" s="82"/>
      <c r="AK18" s="82"/>
      <c r="AL18" s="82"/>
    </row>
    <row r="19" ht="16.5" customHeight="1">
      <c r="A19" s="84">
        <v>17.0</v>
      </c>
      <c r="B19" s="101" t="s">
        <v>211</v>
      </c>
      <c r="C19" s="84" t="s">
        <v>204</v>
      </c>
      <c r="D19" s="181" t="s">
        <v>309</v>
      </c>
      <c r="E19" s="84">
        <v>30156.0</v>
      </c>
      <c r="F19" s="84">
        <v>30.0</v>
      </c>
      <c r="G19" s="84">
        <v>30156.0</v>
      </c>
      <c r="H19" s="84">
        <v>31.0</v>
      </c>
      <c r="I19" s="84">
        <v>30156.0</v>
      </c>
      <c r="J19" s="181">
        <v>22.0</v>
      </c>
      <c r="K19" s="84">
        <v>30156.0</v>
      </c>
      <c r="L19" s="84">
        <f>'ANJALI PRAKASH K'!L37</f>
        <v>27</v>
      </c>
      <c r="M19" s="181">
        <v>26273.0</v>
      </c>
      <c r="N19" s="84">
        <f>'ANJALI PRAKASH K'!N37</f>
        <v>31</v>
      </c>
      <c r="O19" s="101">
        <f>'ANJALI PRAKASH K'!O37</f>
        <v>30156</v>
      </c>
      <c r="P19" s="84">
        <f>'ANJALI PRAKASH K'!P37</f>
        <v>30</v>
      </c>
      <c r="Q19" s="84">
        <f>'ANJALI PRAKASH K'!Q37</f>
        <v>30156</v>
      </c>
      <c r="R19" s="84">
        <f>'ANJALI PRAKASH K'!R37</f>
        <v>29</v>
      </c>
      <c r="S19" s="84">
        <f>'ANJALI PRAKASH K'!S37</f>
        <v>28210.45161</v>
      </c>
      <c r="T19" s="84">
        <f>'ANJALI PRAKASH K'!T37</f>
        <v>30</v>
      </c>
      <c r="U19" s="84">
        <f>'ANJALI PRAKASH K'!U37</f>
        <v>30156</v>
      </c>
      <c r="V19" s="84">
        <f>'ANJALI PRAKASH K'!V37</f>
        <v>31</v>
      </c>
      <c r="W19" s="84">
        <f>'ANJALI PRAKASH K'!W37</f>
        <v>30156</v>
      </c>
      <c r="X19" s="84">
        <f>'ANJALI PRAKASH K'!X37</f>
        <v>31</v>
      </c>
      <c r="Y19" s="84">
        <f>'ANJALI PRAKASH K'!Y37</f>
        <v>30156</v>
      </c>
      <c r="Z19" s="84">
        <f>'ANJALI PRAKASH K'!Z37</f>
        <v>28</v>
      </c>
      <c r="AA19" s="84">
        <f>'ANJALI PRAKASH K'!AA37</f>
        <v>30156</v>
      </c>
      <c r="AB19" s="84">
        <f>'ANJALI PRAKASH K'!AB37</f>
        <v>31</v>
      </c>
      <c r="AC19" s="84">
        <f>'ANJALI PRAKASH K'!AC37</f>
        <v>30156</v>
      </c>
      <c r="AD19" s="82"/>
      <c r="AE19" s="82"/>
      <c r="AF19" s="82"/>
      <c r="AG19" s="82"/>
      <c r="AH19" s="82"/>
      <c r="AI19" s="82"/>
      <c r="AJ19" s="82"/>
      <c r="AK19" s="82"/>
      <c r="AL19" s="82"/>
    </row>
    <row r="20" ht="16.5" customHeight="1">
      <c r="A20" s="84">
        <v>18.0</v>
      </c>
      <c r="B20" s="101" t="s">
        <v>206</v>
      </c>
      <c r="C20" s="84" t="s">
        <v>204</v>
      </c>
      <c r="D20" s="84" t="s">
        <v>207</v>
      </c>
      <c r="E20" s="84">
        <v>30156.0</v>
      </c>
      <c r="F20" s="84">
        <v>30.0</v>
      </c>
      <c r="G20" s="84">
        <v>30096.0</v>
      </c>
      <c r="H20" s="84">
        <v>31.0</v>
      </c>
      <c r="I20" s="84">
        <v>30096.0</v>
      </c>
      <c r="J20" s="181">
        <v>30.0</v>
      </c>
      <c r="K20" s="84">
        <v>30096.0</v>
      </c>
      <c r="L20" s="84">
        <f>'ASHWINI RANJANE'!L37</f>
        <v>31</v>
      </c>
      <c r="M20" s="84">
        <f>'ASHWINI RANJANE'!M37</f>
        <v>30156</v>
      </c>
      <c r="N20" s="84">
        <f>'ASHWINI RANJANE'!N37</f>
        <v>31</v>
      </c>
      <c r="O20" s="191">
        <v>30096.0</v>
      </c>
      <c r="P20" s="84">
        <f>'ASHWINI RANJANE'!P37</f>
        <v>29</v>
      </c>
      <c r="Q20" s="84">
        <f>'ASHWINI RANJANE'!Q37</f>
        <v>29150.8</v>
      </c>
      <c r="R20" s="84">
        <f>'ASHWINI RANJANE'!R37</f>
        <v>29</v>
      </c>
      <c r="S20" s="84">
        <f>'ASHWINI RANJANE'!S37</f>
        <v>28210.45161</v>
      </c>
      <c r="T20" s="84">
        <f>'ASHWINI RANJANE'!T37</f>
        <v>30</v>
      </c>
      <c r="U20" s="84">
        <f>'ASHWINI RANJANE'!U37</f>
        <v>30156</v>
      </c>
      <c r="V20" s="84">
        <f>'ASHWINI RANJANE'!V37</f>
        <v>31</v>
      </c>
      <c r="W20" s="84">
        <f>'ASHWINI RANJANE'!W37</f>
        <v>30156</v>
      </c>
      <c r="X20" s="84">
        <f>'ASHWINI RANJANE'!X37</f>
        <v>31</v>
      </c>
      <c r="Y20" s="84">
        <f>'ASHWINI RANJANE'!Y37</f>
        <v>30156</v>
      </c>
      <c r="Z20" s="84">
        <f>'ASHWINI RANJANE'!Z37</f>
        <v>28</v>
      </c>
      <c r="AA20" s="84">
        <f>'ASHWINI RANJANE'!AA37</f>
        <v>30156</v>
      </c>
      <c r="AB20" s="84">
        <f>'ASHWINI RANJANE'!AB37</f>
        <v>31</v>
      </c>
      <c r="AC20" s="84">
        <f>'ASHWINI RANJANE'!AC37</f>
        <v>30156</v>
      </c>
      <c r="AD20" s="82"/>
      <c r="AE20" s="82"/>
      <c r="AF20" s="82"/>
      <c r="AG20" s="82"/>
      <c r="AH20" s="82"/>
      <c r="AI20" s="82"/>
      <c r="AJ20" s="82"/>
      <c r="AK20" s="82"/>
      <c r="AL20" s="82"/>
    </row>
    <row r="21" ht="16.5" customHeight="1">
      <c r="A21" s="84">
        <v>19.0</v>
      </c>
      <c r="B21" s="101" t="s">
        <v>216</v>
      </c>
      <c r="C21" s="84" t="s">
        <v>213</v>
      </c>
      <c r="D21" s="84" t="s">
        <v>4</v>
      </c>
      <c r="E21" s="84">
        <v>30156.0</v>
      </c>
      <c r="F21" s="84">
        <v>0.0</v>
      </c>
      <c r="G21" s="84">
        <v>0.0</v>
      </c>
      <c r="H21" s="84">
        <v>11.0</v>
      </c>
      <c r="I21" s="84">
        <v>10700.516129032258</v>
      </c>
      <c r="J21" s="181">
        <v>30.0</v>
      </c>
      <c r="K21" s="84">
        <v>30156.0</v>
      </c>
      <c r="L21" s="84">
        <f>'ARATHY A S KUMAR'!L37</f>
        <v>30.5</v>
      </c>
      <c r="M21" s="181">
        <v>29670.0</v>
      </c>
      <c r="N21" s="84">
        <f>'ARATHY A S KUMAR'!N37</f>
        <v>8</v>
      </c>
      <c r="O21" s="191">
        <v>7827.0</v>
      </c>
      <c r="P21" s="84">
        <f>'ARATHY A S KUMAR'!P37</f>
        <v>30</v>
      </c>
      <c r="Q21" s="84">
        <f>'ARATHY A S KUMAR'!Q37</f>
        <v>30156</v>
      </c>
      <c r="R21" s="84">
        <f>'ARATHY A S KUMAR'!R37</f>
        <v>31</v>
      </c>
      <c r="S21" s="84">
        <f>'ARATHY A S KUMAR'!S37</f>
        <v>30156</v>
      </c>
      <c r="T21" s="84">
        <f>'ARATHY A S KUMAR'!T37</f>
        <v>30</v>
      </c>
      <c r="U21" s="84">
        <f>'ARATHY A S KUMAR'!U37</f>
        <v>30156</v>
      </c>
      <c r="V21" s="84">
        <f>'ARATHY A S KUMAR'!V37</f>
        <v>31</v>
      </c>
      <c r="W21" s="84">
        <f>'ARATHY A S KUMAR'!W37</f>
        <v>30156</v>
      </c>
      <c r="X21" s="84">
        <f>'ARATHY A S KUMAR'!X37</f>
        <v>31</v>
      </c>
      <c r="Y21" s="84">
        <f>'ARATHY A S KUMAR'!Y37</f>
        <v>30156</v>
      </c>
      <c r="Z21" s="84">
        <f>'ARATHY A S KUMAR'!Z37</f>
        <v>28</v>
      </c>
      <c r="AA21" s="84">
        <f>'ARATHY A S KUMAR'!AA37</f>
        <v>30156</v>
      </c>
      <c r="AB21" s="84">
        <f>'ARATHY A S KUMAR'!AB37</f>
        <v>31</v>
      </c>
      <c r="AC21" s="84">
        <f>'ARATHY A S KUMAR'!AC37</f>
        <v>30156</v>
      </c>
      <c r="AD21" s="82"/>
      <c r="AE21" s="82"/>
      <c r="AF21" s="82"/>
      <c r="AG21" s="82"/>
      <c r="AH21" s="82"/>
      <c r="AI21" s="82"/>
      <c r="AJ21" s="82"/>
      <c r="AK21" s="82"/>
      <c r="AL21" s="82"/>
    </row>
    <row r="22" ht="16.5" customHeight="1">
      <c r="A22" s="84">
        <v>20.0</v>
      </c>
      <c r="B22" s="101" t="s">
        <v>217</v>
      </c>
      <c r="C22" s="84" t="s">
        <v>213</v>
      </c>
      <c r="D22" s="84" t="s">
        <v>218</v>
      </c>
      <c r="E22" s="84">
        <v>30156.0</v>
      </c>
      <c r="F22" s="84">
        <v>0.0</v>
      </c>
      <c r="G22" s="84">
        <v>0.0</v>
      </c>
      <c r="H22" s="84">
        <v>6.0</v>
      </c>
      <c r="I22" s="84">
        <v>5836.645161290322</v>
      </c>
      <c r="J22" s="181">
        <v>30.0</v>
      </c>
      <c r="K22" s="84">
        <v>30156.0</v>
      </c>
      <c r="L22" s="84">
        <f>'JUHAINA C K'!L37</f>
        <v>31</v>
      </c>
      <c r="M22" s="84">
        <f>'JUHAINA C K'!M37</f>
        <v>30156</v>
      </c>
      <c r="N22" s="84">
        <f>'JUHAINA C K'!N37</f>
        <v>31</v>
      </c>
      <c r="O22" s="101">
        <f>'JUHAINA C K'!O37</f>
        <v>30156</v>
      </c>
      <c r="P22" s="84">
        <f>'JUHAINA C K'!P37</f>
        <v>30</v>
      </c>
      <c r="Q22" s="84">
        <f>'JUHAINA C K'!Q37</f>
        <v>30156</v>
      </c>
      <c r="R22" s="84">
        <f>'JUHAINA C K'!R37</f>
        <v>31</v>
      </c>
      <c r="S22" s="84">
        <f>'JUHAINA C K'!S37</f>
        <v>30156</v>
      </c>
      <c r="T22" s="84">
        <f>'JUHAINA C K'!T37</f>
        <v>30</v>
      </c>
      <c r="U22" s="84">
        <f>'JUHAINA C K'!U37</f>
        <v>30156</v>
      </c>
      <c r="V22" s="84">
        <f>'JUHAINA C K'!V37</f>
        <v>31</v>
      </c>
      <c r="W22" s="84">
        <f>'JUHAINA C K'!W37</f>
        <v>30156</v>
      </c>
      <c r="X22" s="84">
        <f>'JUHAINA C K'!X37</f>
        <v>31</v>
      </c>
      <c r="Y22" s="84">
        <f>'JUHAINA C K'!Y37</f>
        <v>30156</v>
      </c>
      <c r="Z22" s="84">
        <f>'JUHAINA C K'!Z37</f>
        <v>28</v>
      </c>
      <c r="AA22" s="84">
        <f>'JUHAINA C K'!AA37</f>
        <v>30156</v>
      </c>
      <c r="AB22" s="84">
        <f>'JUHAINA C K'!AB37</f>
        <v>31</v>
      </c>
      <c r="AC22" s="84">
        <f>'JUHAINA C K'!AC37</f>
        <v>30156</v>
      </c>
      <c r="AD22" s="82"/>
      <c r="AE22" s="82"/>
      <c r="AF22" s="82"/>
      <c r="AG22" s="82"/>
      <c r="AH22" s="82"/>
      <c r="AI22" s="82"/>
      <c r="AJ22" s="82"/>
      <c r="AK22" s="82"/>
      <c r="AL22" s="82"/>
    </row>
    <row r="23" ht="16.5" hidden="1" customHeight="1">
      <c r="A23" s="84">
        <v>21.0</v>
      </c>
      <c r="B23" s="84" t="s">
        <v>183</v>
      </c>
      <c r="C23" s="84" t="s">
        <v>181</v>
      </c>
      <c r="D23" s="84" t="s">
        <v>184</v>
      </c>
      <c r="E23" s="181">
        <v>24509.0</v>
      </c>
      <c r="F23" s="84">
        <v>0.0</v>
      </c>
      <c r="G23" s="84">
        <v>0.0</v>
      </c>
      <c r="H23" s="84">
        <v>6.0</v>
      </c>
      <c r="I23" s="84">
        <v>4743.483870967742</v>
      </c>
      <c r="J23" s="181">
        <v>15.0</v>
      </c>
      <c r="K23" s="84">
        <v>24508.0</v>
      </c>
      <c r="L23" s="84">
        <f>'SAKSHI BALRAM SAVRE'!L34</f>
        <v>0</v>
      </c>
      <c r="M23" s="84">
        <f>'SAKSHI BALRAM SAVRE'!M34</f>
        <v>0</v>
      </c>
      <c r="N23" s="84">
        <f>'SAKSHI BALRAM SAVRE'!N34</f>
        <v>0</v>
      </c>
      <c r="O23" s="101">
        <f>'SAKSHI BALRAM SAVRE'!O34</f>
        <v>0</v>
      </c>
      <c r="P23" s="84">
        <f>'SAKSHI BALRAM SAVRE'!P34</f>
        <v>30</v>
      </c>
      <c r="Q23" s="84">
        <f>'SAKSHI BALRAM SAVRE'!Q34</f>
        <v>24508</v>
      </c>
      <c r="R23" s="84">
        <f>'SAKSHI BALRAM SAVRE'!R34</f>
        <v>31</v>
      </c>
      <c r="S23" s="84">
        <f>'SAKSHI BALRAM SAVRE'!S34</f>
        <v>24508</v>
      </c>
      <c r="T23" s="84">
        <f>'SAKSHI BALRAM SAVRE'!T34</f>
        <v>30</v>
      </c>
      <c r="U23" s="84">
        <f>'SAKSHI BALRAM SAVRE'!U34</f>
        <v>24508</v>
      </c>
      <c r="V23" s="84">
        <f>'SAKSHI BALRAM SAVRE'!V34</f>
        <v>31</v>
      </c>
      <c r="W23" s="84">
        <f>'SAKSHI BALRAM SAVRE'!W34</f>
        <v>24508</v>
      </c>
      <c r="X23" s="84">
        <f>'SAKSHI BALRAM SAVRE'!X34</f>
        <v>31</v>
      </c>
      <c r="Y23" s="84">
        <f>'SAKSHI BALRAM SAVRE'!Y34</f>
        <v>24508</v>
      </c>
      <c r="Z23" s="84">
        <f>'SAKSHI BALRAM SAVRE'!Z34</f>
        <v>28</v>
      </c>
      <c r="AA23" s="84">
        <f>'SAKSHI BALRAM SAVRE'!AA34</f>
        <v>24508</v>
      </c>
      <c r="AB23" s="84">
        <f>'SAKSHI BALRAM SAVRE'!AB34</f>
        <v>31</v>
      </c>
      <c r="AC23" s="84">
        <f>'SAKSHI BALRAM SAVRE'!AC34</f>
        <v>24508</v>
      </c>
      <c r="AD23" s="82"/>
      <c r="AE23" s="82"/>
      <c r="AF23" s="82"/>
      <c r="AG23" s="82"/>
      <c r="AH23" s="82"/>
      <c r="AI23" s="82"/>
      <c r="AJ23" s="82"/>
      <c r="AK23" s="82"/>
      <c r="AL23" s="82"/>
    </row>
    <row r="24" ht="16.5" customHeight="1">
      <c r="A24" s="84">
        <v>22.0</v>
      </c>
      <c r="B24" s="101" t="s">
        <v>185</v>
      </c>
      <c r="C24" s="84" t="s">
        <v>181</v>
      </c>
      <c r="D24" s="84" t="s">
        <v>182</v>
      </c>
      <c r="E24" s="181">
        <v>24509.0</v>
      </c>
      <c r="F24" s="84">
        <v>0.0</v>
      </c>
      <c r="G24" s="84">
        <v>0.0</v>
      </c>
      <c r="H24" s="84">
        <v>0.0</v>
      </c>
      <c r="I24" s="84">
        <v>0.0</v>
      </c>
      <c r="J24" s="181">
        <v>19.0</v>
      </c>
      <c r="K24" s="84">
        <v>24508.0</v>
      </c>
      <c r="L24" s="84">
        <f>RAKHEE!L37</f>
        <v>31</v>
      </c>
      <c r="M24" s="84">
        <f>RAKHEE!M37</f>
        <v>24509</v>
      </c>
      <c r="N24" s="84">
        <f>RAKHEE!N37</f>
        <v>31</v>
      </c>
      <c r="O24" s="101">
        <f>RAKHEE!O37</f>
        <v>24509</v>
      </c>
      <c r="P24" s="84">
        <f>RAKHEE!P37</f>
        <v>30</v>
      </c>
      <c r="Q24" s="84">
        <f>RAKHEE!Q37</f>
        <v>24509</v>
      </c>
      <c r="R24" s="84">
        <f>RAKHEE!R37</f>
        <v>31</v>
      </c>
      <c r="S24" s="84">
        <f>RAKHEE!S37</f>
        <v>24509</v>
      </c>
      <c r="T24" s="84">
        <f>RAKHEE!T37</f>
        <v>30</v>
      </c>
      <c r="U24" s="84">
        <f>RAKHEE!U37</f>
        <v>24509</v>
      </c>
      <c r="V24" s="84">
        <f>RAKHEE!V37</f>
        <v>31</v>
      </c>
      <c r="W24" s="84">
        <f>RAKHEE!W37</f>
        <v>24509</v>
      </c>
      <c r="X24" s="84">
        <f>RAKHEE!X37</f>
        <v>31</v>
      </c>
      <c r="Y24" s="84">
        <f>RAKHEE!Y37</f>
        <v>24509</v>
      </c>
      <c r="Z24" s="84">
        <f>RAKHEE!Z37</f>
        <v>28</v>
      </c>
      <c r="AA24" s="84">
        <f>RAKHEE!AA37</f>
        <v>24509</v>
      </c>
      <c r="AB24" s="84">
        <f>RAKHEE!AB37</f>
        <v>31</v>
      </c>
      <c r="AC24" s="84">
        <f>RAKHEE!AC37</f>
        <v>24509</v>
      </c>
      <c r="AD24" s="82"/>
      <c r="AE24" s="82"/>
      <c r="AF24" s="82"/>
      <c r="AG24" s="82"/>
      <c r="AH24" s="82"/>
      <c r="AI24" s="82"/>
      <c r="AJ24" s="82"/>
      <c r="AK24" s="82"/>
      <c r="AL24" s="82"/>
    </row>
    <row r="25" ht="16.5" customHeight="1">
      <c r="A25" s="84">
        <v>23.0</v>
      </c>
      <c r="B25" s="101" t="s">
        <v>219</v>
      </c>
      <c r="C25" s="84" t="s">
        <v>213</v>
      </c>
      <c r="D25" s="84" t="s">
        <v>220</v>
      </c>
      <c r="E25" s="84">
        <v>30156.0</v>
      </c>
      <c r="F25" s="84">
        <v>0.0</v>
      </c>
      <c r="G25" s="84">
        <v>0.0</v>
      </c>
      <c r="H25" s="84">
        <v>0.0</v>
      </c>
      <c r="I25" s="84">
        <v>0.0</v>
      </c>
      <c r="J25" s="181">
        <v>15.0</v>
      </c>
      <c r="K25" s="84">
        <v>30156.0</v>
      </c>
      <c r="L25" s="84">
        <f>'NAVYA M'!L37</f>
        <v>31</v>
      </c>
      <c r="M25" s="84">
        <f>'NAVYA M'!M37</f>
        <v>30156</v>
      </c>
      <c r="N25" s="84">
        <f>'NAVYA M'!N37</f>
        <v>31</v>
      </c>
      <c r="O25" s="101">
        <f>'NAVYA M'!O37</f>
        <v>30156</v>
      </c>
      <c r="P25" s="84">
        <f>'NAVYA M'!P37</f>
        <v>30</v>
      </c>
      <c r="Q25" s="84">
        <f>'NAVYA M'!Q37</f>
        <v>30156</v>
      </c>
      <c r="R25" s="84">
        <f>'NAVYA M'!R37</f>
        <v>31</v>
      </c>
      <c r="S25" s="84">
        <f>'NAVYA M'!S37</f>
        <v>30156</v>
      </c>
      <c r="T25" s="84">
        <f>'NAVYA M'!T37</f>
        <v>30</v>
      </c>
      <c r="U25" s="84">
        <f>'NAVYA M'!U37</f>
        <v>30156</v>
      </c>
      <c r="V25" s="84">
        <f>'NAVYA M'!V37</f>
        <v>31</v>
      </c>
      <c r="W25" s="84">
        <f>'NAVYA M'!W37</f>
        <v>30156</v>
      </c>
      <c r="X25" s="84">
        <f>'NAVYA M'!X37</f>
        <v>31</v>
      </c>
      <c r="Y25" s="84">
        <f>'NAVYA M'!Y37</f>
        <v>30156</v>
      </c>
      <c r="Z25" s="84">
        <f>'NAVYA M'!Z37</f>
        <v>28</v>
      </c>
      <c r="AA25" s="84">
        <f>'NAVYA M'!AA37</f>
        <v>30156</v>
      </c>
      <c r="AB25" s="84">
        <f>'NAVYA M'!AB37</f>
        <v>31</v>
      </c>
      <c r="AC25" s="84">
        <f>'NAVYA M'!AC37</f>
        <v>30156</v>
      </c>
      <c r="AD25" s="82"/>
      <c r="AE25" s="82"/>
      <c r="AF25" s="82"/>
      <c r="AG25" s="82"/>
      <c r="AH25" s="82"/>
      <c r="AI25" s="82"/>
      <c r="AJ25" s="82"/>
      <c r="AK25" s="82"/>
      <c r="AL25" s="82"/>
    </row>
    <row r="26" ht="16.5" customHeight="1">
      <c r="A26" s="84">
        <v>24.0</v>
      </c>
      <c r="B26" s="101" t="s">
        <v>212</v>
      </c>
      <c r="C26" s="84" t="s">
        <v>213</v>
      </c>
      <c r="D26" s="84" t="s">
        <v>4</v>
      </c>
      <c r="E26" s="84">
        <v>30156.0</v>
      </c>
      <c r="F26" s="84">
        <v>0.0</v>
      </c>
      <c r="G26" s="84">
        <v>0.0</v>
      </c>
      <c r="H26" s="84">
        <v>20.0</v>
      </c>
      <c r="I26" s="84">
        <v>19455.483870967742</v>
      </c>
      <c r="J26" s="181">
        <v>30.0</v>
      </c>
      <c r="K26" s="84">
        <v>30156.0</v>
      </c>
      <c r="L26" s="84">
        <f>'AJILA MOHAN N J'!L37</f>
        <v>31</v>
      </c>
      <c r="M26" s="84">
        <f>'AJILA MOHAN N J'!M37</f>
        <v>30156</v>
      </c>
      <c r="N26" s="84">
        <f>'AJILA MOHAN N J'!N37</f>
        <v>31</v>
      </c>
      <c r="O26" s="101">
        <f>'AJILA MOHAN N J'!O37</f>
        <v>30156</v>
      </c>
      <c r="P26" s="84">
        <f>'AJILA MOHAN N J'!P37</f>
        <v>30</v>
      </c>
      <c r="Q26" s="84">
        <f>'AJILA MOHAN N J'!Q37</f>
        <v>30156</v>
      </c>
      <c r="R26" s="84">
        <f>'AJILA MOHAN N J'!R37</f>
        <v>30</v>
      </c>
      <c r="S26" s="84">
        <f>'AJILA MOHAN N J'!S37</f>
        <v>29183.22581</v>
      </c>
      <c r="T26" s="84">
        <f>'AJILA MOHAN N J'!T37</f>
        <v>30</v>
      </c>
      <c r="U26" s="84">
        <f>'AJILA MOHAN N J'!U37</f>
        <v>30156</v>
      </c>
      <c r="V26" s="84">
        <f>'AJILA MOHAN N J'!V37</f>
        <v>31</v>
      </c>
      <c r="W26" s="84">
        <f>'AJILA MOHAN N J'!W37</f>
        <v>30156</v>
      </c>
      <c r="X26" s="84">
        <f>'AJILA MOHAN N J'!X37</f>
        <v>31</v>
      </c>
      <c r="Y26" s="84">
        <f>'AJILA MOHAN N J'!Y37</f>
        <v>30156</v>
      </c>
      <c r="Z26" s="84">
        <f>'AJILA MOHAN N J'!Z37</f>
        <v>28</v>
      </c>
      <c r="AA26" s="84">
        <f>'AJILA MOHAN N J'!AA37</f>
        <v>30156</v>
      </c>
      <c r="AB26" s="84">
        <f>'AJILA MOHAN N J'!AB37</f>
        <v>31</v>
      </c>
      <c r="AC26" s="84">
        <f>'AJILA MOHAN N J'!AC37</f>
        <v>30156</v>
      </c>
      <c r="AD26" s="82"/>
      <c r="AE26" s="82"/>
      <c r="AF26" s="82"/>
      <c r="AG26" s="82"/>
      <c r="AH26" s="82"/>
      <c r="AI26" s="82"/>
      <c r="AJ26" s="82"/>
      <c r="AK26" s="82"/>
      <c r="AL26" s="82"/>
    </row>
    <row r="27" ht="16.5" customHeight="1">
      <c r="A27" s="181">
        <v>25.0</v>
      </c>
      <c r="B27" s="191" t="s">
        <v>310</v>
      </c>
      <c r="C27" s="84" t="s">
        <v>213</v>
      </c>
      <c r="D27" s="84" t="s">
        <v>4</v>
      </c>
      <c r="E27" s="181">
        <f>'LENITA  G LAWRENCE'!D36</f>
        <v>32035</v>
      </c>
      <c r="F27" s="84"/>
      <c r="G27" s="84"/>
      <c r="H27" s="84"/>
      <c r="I27" s="84"/>
      <c r="J27" s="181">
        <v>0.0</v>
      </c>
      <c r="K27" s="181">
        <v>0.0</v>
      </c>
      <c r="L27" s="84">
        <f>'LENITA  G LAWRENCE'!L37</f>
        <v>31</v>
      </c>
      <c r="M27" s="84">
        <f>'LENITA  G LAWRENCE'!M37</f>
        <v>32035</v>
      </c>
      <c r="N27" s="84">
        <f>'LENITA  G LAWRENCE'!N37</f>
        <v>31</v>
      </c>
      <c r="O27" s="191">
        <v>32035.0</v>
      </c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2"/>
      <c r="AE27" s="82"/>
      <c r="AF27" s="82"/>
      <c r="AG27" s="82"/>
      <c r="AH27" s="82"/>
      <c r="AI27" s="82"/>
      <c r="AJ27" s="82"/>
      <c r="AK27" s="82"/>
      <c r="AL27" s="82"/>
    </row>
    <row r="28" ht="16.5" customHeight="1">
      <c r="A28" s="181">
        <v>26.0</v>
      </c>
      <c r="B28" s="191" t="s">
        <v>311</v>
      </c>
      <c r="C28" s="181" t="s">
        <v>181</v>
      </c>
      <c r="D28" s="181" t="s">
        <v>220</v>
      </c>
      <c r="E28" s="181">
        <v>24509.0</v>
      </c>
      <c r="F28" s="84"/>
      <c r="G28" s="84"/>
      <c r="H28" s="84"/>
      <c r="I28" s="84"/>
      <c r="J28" s="181">
        <v>0.0</v>
      </c>
      <c r="K28" s="84"/>
      <c r="L28" s="84">
        <f>CHAITRA!L37</f>
        <v>18</v>
      </c>
      <c r="M28" s="181">
        <v>14256.0</v>
      </c>
      <c r="N28" s="84">
        <f>CHAITRA!N37</f>
        <v>31</v>
      </c>
      <c r="O28" s="101">
        <f>CHAITRA!O37</f>
        <v>24509</v>
      </c>
      <c r="P28" s="84">
        <f>CHAITRA!P37</f>
        <v>30</v>
      </c>
      <c r="Q28" s="84">
        <f>CHAITRA!Q37</f>
        <v>24509</v>
      </c>
      <c r="R28" s="84">
        <f>CHAITRA!R37</f>
        <v>31</v>
      </c>
      <c r="S28" s="84">
        <f>CHAITRA!S37</f>
        <v>24509</v>
      </c>
      <c r="T28" s="84">
        <f>CHAITRA!T37</f>
        <v>30</v>
      </c>
      <c r="U28" s="84">
        <f>CHAITRA!U37</f>
        <v>24509</v>
      </c>
      <c r="V28" s="84">
        <f>CHAITRA!V37</f>
        <v>31</v>
      </c>
      <c r="W28" s="84">
        <f>CHAITRA!W37</f>
        <v>24509</v>
      </c>
      <c r="X28" s="84">
        <f>CHAITRA!X37</f>
        <v>31</v>
      </c>
      <c r="Y28" s="84">
        <f>CHAITRA!Y37</f>
        <v>24509</v>
      </c>
      <c r="Z28" s="84">
        <f>CHAITRA!Z37</f>
        <v>28</v>
      </c>
      <c r="AA28" s="84">
        <f>CHAITRA!AA37</f>
        <v>24509</v>
      </c>
      <c r="AB28" s="84">
        <f>CHAITRA!AB37</f>
        <v>31</v>
      </c>
      <c r="AC28" s="84">
        <f>CHAITRA!AC37</f>
        <v>24509</v>
      </c>
      <c r="AD28" s="82"/>
      <c r="AE28" s="82"/>
      <c r="AF28" s="82"/>
      <c r="AG28" s="82"/>
      <c r="AH28" s="82"/>
      <c r="AI28" s="82"/>
      <c r="AJ28" s="82"/>
      <c r="AK28" s="82"/>
      <c r="AL28" s="82"/>
    </row>
    <row r="29" ht="16.5" customHeight="1">
      <c r="A29" s="181">
        <v>27.0</v>
      </c>
      <c r="B29" s="191" t="s">
        <v>312</v>
      </c>
      <c r="C29" s="181" t="s">
        <v>181</v>
      </c>
      <c r="D29" s="181" t="s">
        <v>207</v>
      </c>
      <c r="E29" s="181">
        <v>24509.0</v>
      </c>
      <c r="F29" s="84"/>
      <c r="G29" s="84"/>
      <c r="H29" s="84"/>
      <c r="I29" s="84"/>
      <c r="J29" s="181">
        <v>0.0</v>
      </c>
      <c r="K29" s="181">
        <v>0.0</v>
      </c>
      <c r="L29" s="181">
        <v>0.0</v>
      </c>
      <c r="M29" s="181">
        <v>0.0</v>
      </c>
      <c r="N29" s="84">
        <f>Monali!N37</f>
        <v>20</v>
      </c>
      <c r="O29" s="191">
        <v>15834.0</v>
      </c>
      <c r="P29" s="84">
        <f>Monali!P37</f>
        <v>30</v>
      </c>
      <c r="Q29" s="84">
        <f>Monali!Q37</f>
        <v>24509</v>
      </c>
      <c r="R29" s="84">
        <f>Monali!R37</f>
        <v>31</v>
      </c>
      <c r="S29" s="84">
        <f>Monali!S37</f>
        <v>24509</v>
      </c>
      <c r="T29" s="84">
        <f>Monali!T37</f>
        <v>30</v>
      </c>
      <c r="U29" s="84">
        <f>Monali!U37</f>
        <v>24509</v>
      </c>
      <c r="V29" s="84">
        <f>Monali!V37</f>
        <v>31</v>
      </c>
      <c r="W29" s="84">
        <f>Monali!W37</f>
        <v>24509</v>
      </c>
      <c r="X29" s="84">
        <f>Monali!X37</f>
        <v>31</v>
      </c>
      <c r="Y29" s="84">
        <f>Monali!Y37</f>
        <v>24509</v>
      </c>
      <c r="Z29" s="84">
        <f>Monali!Z37</f>
        <v>28</v>
      </c>
      <c r="AA29" s="84">
        <f>Monali!AA37</f>
        <v>24509</v>
      </c>
      <c r="AB29" s="84">
        <f>Monali!AB37</f>
        <v>31</v>
      </c>
      <c r="AC29" s="84">
        <f>Monali!AC37</f>
        <v>24509</v>
      </c>
      <c r="AD29" s="82"/>
      <c r="AE29" s="82"/>
      <c r="AF29" s="82"/>
      <c r="AG29" s="82"/>
      <c r="AH29" s="82"/>
      <c r="AI29" s="82"/>
      <c r="AJ29" s="82"/>
      <c r="AK29" s="82"/>
      <c r="AL29" s="82"/>
    </row>
    <row r="30" ht="16.5" customHeight="1">
      <c r="A30" s="181">
        <v>28.0</v>
      </c>
      <c r="B30" s="101" t="str">
        <f>'CORE MANPOWER'!B15</f>
        <v>K Anakha Soman</v>
      </c>
      <c r="C30" s="84" t="str">
        <f>'CORE MANPOWER'!C15</f>
        <v>Project Associate (Community Development)</v>
      </c>
      <c r="D30" s="181" t="s">
        <v>313</v>
      </c>
      <c r="E30" s="84">
        <f>'CORE MANPOWER'!E15</f>
        <v>33862</v>
      </c>
      <c r="F30" s="84">
        <f>'CORE MANPOWER'!F15</f>
        <v>30</v>
      </c>
      <c r="G30" s="84">
        <f>'CORE MANPOWER'!G15</f>
        <v>32035</v>
      </c>
      <c r="H30" s="84">
        <f>'CORE MANPOWER'!H15</f>
        <v>31</v>
      </c>
      <c r="I30" s="84">
        <f>'CORE MANPOWER'!I15</f>
        <v>32035</v>
      </c>
      <c r="J30" s="181">
        <v>0.0</v>
      </c>
      <c r="K30" s="181">
        <v>0.0</v>
      </c>
      <c r="L30" s="181">
        <v>0.0</v>
      </c>
      <c r="M30" s="181">
        <v>0.0</v>
      </c>
      <c r="N30" s="84">
        <f>'K ANAKHA SOMAN'!N37</f>
        <v>31</v>
      </c>
      <c r="O30" s="101">
        <f>'K ANAKHA SOMAN'!O37</f>
        <v>33862</v>
      </c>
      <c r="P30" s="84">
        <f>'CORE MANPOWER'!P15</f>
        <v>27</v>
      </c>
      <c r="Q30" s="84">
        <f>'CORE MANPOWER'!Q15</f>
        <v>30475.8</v>
      </c>
      <c r="R30" s="84">
        <f>'CORE MANPOWER'!R15</f>
        <v>31</v>
      </c>
      <c r="S30" s="84">
        <f>'CORE MANPOWER'!S15</f>
        <v>33862</v>
      </c>
      <c r="T30" s="84">
        <f>'CORE MANPOWER'!T15</f>
        <v>30</v>
      </c>
      <c r="U30" s="84">
        <f>'CORE MANPOWER'!U15</f>
        <v>33862</v>
      </c>
      <c r="V30" s="84">
        <f>'CORE MANPOWER'!V15</f>
        <v>31</v>
      </c>
      <c r="W30" s="84">
        <f>'CORE MANPOWER'!W15</f>
        <v>33862</v>
      </c>
      <c r="X30" s="84">
        <f>'CORE MANPOWER'!X15</f>
        <v>31</v>
      </c>
      <c r="Y30" s="84">
        <f>'CORE MANPOWER'!Y15</f>
        <v>33862</v>
      </c>
      <c r="Z30" s="84">
        <f>'CORE MANPOWER'!Z15</f>
        <v>28</v>
      </c>
      <c r="AA30" s="84">
        <f>'CORE MANPOWER'!AA15</f>
        <v>33862</v>
      </c>
      <c r="AB30" s="84">
        <f>'CORE MANPOWER'!AB15</f>
        <v>31</v>
      </c>
      <c r="AC30" s="84">
        <f>'CORE MANPOWER'!AC15</f>
        <v>33862</v>
      </c>
      <c r="AD30" s="82"/>
      <c r="AE30" s="82"/>
      <c r="AF30" s="82"/>
      <c r="AG30" s="82"/>
      <c r="AH30" s="82"/>
      <c r="AI30" s="82"/>
      <c r="AJ30" s="82"/>
      <c r="AK30" s="82"/>
      <c r="AL30" s="82"/>
    </row>
    <row r="31" ht="16.5" customHeight="1">
      <c r="A31" s="84"/>
      <c r="B31" s="84"/>
      <c r="C31" s="84"/>
      <c r="D31" s="84"/>
      <c r="E31" s="84">
        <f>SUM(E3:E28)</f>
        <v>773184</v>
      </c>
      <c r="F31" s="84"/>
      <c r="G31" s="84"/>
      <c r="H31" s="84"/>
      <c r="I31" s="84"/>
      <c r="J31" s="84"/>
      <c r="K31" s="84"/>
      <c r="L31" s="84"/>
      <c r="M31" s="84">
        <f>SUM(M3:M29)</f>
        <v>535810.9355</v>
      </c>
      <c r="N31" s="84"/>
      <c r="O31" s="84">
        <f>SUM(O3:O30)</f>
        <v>652248</v>
      </c>
      <c r="P31" s="84"/>
      <c r="Q31" s="84">
        <f>SUM(Q3:Q29)</f>
        <v>714097.75</v>
      </c>
      <c r="R31" s="84"/>
      <c r="S31" s="84">
        <f>SUM(S3:S29)</f>
        <v>743617.1452</v>
      </c>
      <c r="T31" s="84"/>
      <c r="U31" s="84">
        <f>SUM(U3:U29)</f>
        <v>766217</v>
      </c>
      <c r="V31" s="84"/>
      <c r="W31" s="84">
        <f>SUM(W3:W29)</f>
        <v>766266.6774</v>
      </c>
      <c r="X31" s="84"/>
      <c r="Y31" s="84">
        <f>SUM(Y3:Y29)</f>
        <v>766266.6774</v>
      </c>
      <c r="Z31" s="84"/>
      <c r="AA31" s="84">
        <f>SUM(AA3:AA29)</f>
        <v>766107</v>
      </c>
      <c r="AB31" s="84"/>
      <c r="AC31" s="84">
        <f>SUM(AC3:AC29)</f>
        <v>766266.6774</v>
      </c>
      <c r="AD31" s="82"/>
      <c r="AE31" s="82"/>
      <c r="AF31" s="82"/>
      <c r="AG31" s="82"/>
      <c r="AH31" s="82"/>
      <c r="AI31" s="82"/>
      <c r="AJ31" s="82"/>
      <c r="AK31" s="82"/>
      <c r="AL31" s="82"/>
    </row>
    <row r="32" ht="16.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</row>
    <row r="33" ht="16.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</row>
    <row r="34" ht="16.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</row>
    <row r="35" ht="16.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</row>
    <row r="36" ht="16.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</row>
    <row r="37" ht="16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</row>
    <row r="38" ht="16.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</row>
    <row r="39" ht="16.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</row>
    <row r="40" ht="16.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</row>
    <row r="41" ht="16.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</row>
    <row r="42" ht="16.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</row>
    <row r="43" ht="16.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</row>
    <row r="44" ht="16.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</row>
    <row r="45" ht="16.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</row>
    <row r="46" ht="16.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</row>
    <row r="47" ht="16.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</row>
    <row r="48" ht="16.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</row>
    <row r="49" ht="16.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ht="16.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ht="16.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ht="16.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ht="16.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ht="16.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ht="16.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ht="16.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ht="16.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ht="16.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ht="16.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ht="16.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ht="16.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ht="16.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ht="16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ht="16.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ht="16.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ht="16.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ht="16.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ht="16.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6.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6.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6.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ht="16.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ht="16.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ht="16.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ht="16.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ht="16.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ht="16.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ht="16.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ht="16.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ht="16.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ht="16.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ht="16.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ht="16.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ht="16.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ht="16.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ht="16.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ht="16.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ht="16.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ht="16.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ht="16.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ht="16.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ht="16.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ht="16.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ht="16.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ht="16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ht="16.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ht="16.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ht="16.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ht="16.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ht="16.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ht="16.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ht="16.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ht="16.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ht="16.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ht="16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ht="16.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ht="16.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ht="16.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ht="16.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ht="16.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ht="16.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ht="16.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ht="16.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ht="16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ht="16.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ht="16.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ht="16.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ht="16.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ht="16.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ht="16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ht="16.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ht="16.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ht="16.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ht="16.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ht="16.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ht="16.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ht="16.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ht="16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ht="16.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ht="16.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ht="16.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ht="16.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ht="16.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ht="16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ht="16.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ht="16.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ht="16.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ht="16.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ht="16.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ht="16.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ht="16.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ht="16.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ht="16.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ht="16.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ht="16.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ht="16.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ht="16.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ht="16.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ht="16.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ht="16.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ht="16.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ht="16.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ht="16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ht="16.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ht="16.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ht="16.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ht="16.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ht="16.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ht="16.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ht="16.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ht="16.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ht="16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ht="16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ht="16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ht="16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ht="16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ht="16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ht="16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ht="16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ht="16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ht="16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ht="16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ht="16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ht="16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ht="16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ht="16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ht="16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ht="16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ht="16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ht="16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ht="16.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ht="16.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ht="16.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ht="16.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ht="16.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ht="16.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ht="16.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ht="16.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ht="16.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ht="16.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ht="16.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ht="16.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ht="16.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ht="16.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ht="16.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ht="16.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ht="16.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ht="16.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ht="16.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ht="16.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ht="16.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ht="16.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ht="16.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ht="16.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ht="16.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ht="16.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ht="16.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ht="16.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ht="16.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ht="16.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ht="16.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ht="16.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ht="16.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ht="16.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ht="16.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ht="16.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ht="16.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ht="16.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ht="16.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ht="16.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ht="16.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ht="16.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ht="16.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ht="16.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ht="16.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ht="16.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ht="16.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ht="16.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ht="16.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ht="16.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ht="16.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ht="16.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ht="16.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ht="16.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ht="16.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ht="16.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ht="16.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ht="16.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ht="16.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ht="16.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ht="16.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ht="16.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ht="16.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ht="16.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ht="16.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ht="16.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ht="16.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ht="16.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ht="16.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ht="16.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ht="16.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ht="16.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ht="16.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ht="16.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ht="16.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ht="16.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ht="16.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ht="16.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ht="16.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ht="16.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ht="16.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ht="16.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ht="16.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ht="16.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ht="16.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ht="16.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ht="16.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ht="16.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ht="16.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ht="16.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ht="16.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ht="16.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ht="16.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ht="16.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ht="16.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ht="16.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ht="16.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ht="16.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ht="16.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ht="16.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ht="16.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ht="16.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ht="16.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ht="16.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ht="16.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ht="16.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ht="16.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ht="16.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ht="16.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ht="16.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ht="16.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ht="16.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ht="16.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ht="16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ht="16.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ht="16.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ht="16.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ht="16.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ht="16.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ht="16.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ht="16.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ht="16.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ht="16.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ht="16.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ht="16.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ht="16.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07" ht="16.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</row>
    <row r="308" ht="16.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</row>
    <row r="309" ht="16.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</row>
    <row r="310" ht="16.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</row>
    <row r="311" ht="16.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</row>
    <row r="312" ht="16.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</row>
    <row r="313" ht="16.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</row>
    <row r="314" ht="16.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ht="16.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ht="16.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ht="16.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  <row r="318" ht="16.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</row>
    <row r="319" ht="16.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</row>
    <row r="320" ht="16.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</row>
    <row r="321" ht="16.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</row>
    <row r="322" ht="16.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</row>
    <row r="323" ht="16.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</row>
    <row r="324" ht="16.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</row>
    <row r="325" ht="16.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</row>
    <row r="326" ht="16.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</row>
    <row r="327" ht="16.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</row>
    <row r="328" ht="16.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</row>
    <row r="329" ht="16.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</row>
    <row r="330" ht="16.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</row>
    <row r="331" ht="16.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</row>
    <row r="332" ht="16.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</row>
    <row r="333" ht="16.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</row>
    <row r="334" ht="16.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</row>
    <row r="335" ht="16.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</row>
    <row r="336" ht="16.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</row>
    <row r="337" ht="16.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</row>
    <row r="338" ht="16.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</row>
    <row r="339" ht="16.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</row>
    <row r="340" ht="16.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</row>
    <row r="341" ht="16.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</row>
    <row r="342" ht="16.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</row>
    <row r="343" ht="16.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</row>
    <row r="344" ht="16.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</row>
    <row r="345" ht="16.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</row>
    <row r="346" ht="16.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</row>
    <row r="347" ht="16.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</row>
    <row r="348" ht="16.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</row>
    <row r="349" ht="16.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</row>
    <row r="350" ht="16.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</row>
    <row r="351" ht="16.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</row>
    <row r="352" ht="16.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</row>
    <row r="353" ht="16.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</row>
    <row r="354" ht="16.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</row>
    <row r="355" ht="16.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</row>
    <row r="356" ht="16.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</row>
    <row r="357" ht="16.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</row>
    <row r="358" ht="16.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</row>
    <row r="359" ht="16.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</row>
    <row r="360" ht="16.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</row>
    <row r="361" ht="16.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</row>
    <row r="362" ht="16.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</row>
    <row r="363" ht="16.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</row>
    <row r="364" ht="16.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</row>
    <row r="365" ht="16.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</row>
    <row r="366" ht="16.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</row>
    <row r="367" ht="16.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</row>
    <row r="368" ht="16.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</row>
    <row r="369" ht="16.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</row>
    <row r="370" ht="16.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</row>
    <row r="371" ht="16.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</row>
    <row r="372" ht="16.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</row>
    <row r="373" ht="16.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</row>
    <row r="374" ht="16.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</row>
    <row r="375" ht="16.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</row>
    <row r="376" ht="16.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</row>
    <row r="377" ht="16.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</row>
    <row r="378" ht="16.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</row>
    <row r="379" ht="16.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</row>
    <row r="380" ht="16.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</row>
    <row r="381" ht="16.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</row>
    <row r="382" ht="16.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</row>
    <row r="383" ht="16.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</row>
    <row r="384" ht="16.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</row>
    <row r="385" ht="16.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</row>
    <row r="386" ht="16.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</row>
    <row r="387" ht="16.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</row>
    <row r="388" ht="16.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</row>
    <row r="389" ht="16.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</row>
    <row r="390" ht="16.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</row>
    <row r="391" ht="16.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</row>
    <row r="392" ht="16.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</row>
    <row r="393" ht="16.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</row>
    <row r="394" ht="16.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</row>
    <row r="395" ht="16.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</row>
    <row r="396" ht="16.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</row>
    <row r="397" ht="16.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</row>
    <row r="398" ht="16.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</row>
    <row r="399" ht="16.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</row>
    <row r="400" ht="16.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</row>
    <row r="401" ht="16.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</row>
    <row r="402" ht="16.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</row>
    <row r="403" ht="16.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</row>
    <row r="404" ht="16.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</row>
    <row r="405" ht="16.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</row>
    <row r="406" ht="16.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</row>
    <row r="407" ht="16.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</row>
    <row r="408" ht="16.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</row>
    <row r="409" ht="16.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</row>
    <row r="410" ht="16.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</row>
    <row r="411" ht="16.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</row>
    <row r="412" ht="16.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</row>
    <row r="413" ht="16.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</row>
    <row r="414" ht="16.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</row>
    <row r="415" ht="16.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</row>
    <row r="416" ht="16.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</row>
    <row r="417" ht="16.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</row>
    <row r="418" ht="16.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</row>
    <row r="419" ht="16.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</row>
    <row r="420" ht="16.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</row>
    <row r="421" ht="16.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</row>
    <row r="422" ht="16.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</row>
    <row r="423" ht="16.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</row>
    <row r="424" ht="16.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</row>
    <row r="425" ht="16.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</row>
    <row r="426" ht="16.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</row>
    <row r="427" ht="16.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</row>
    <row r="428" ht="16.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</row>
    <row r="429" ht="16.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</row>
    <row r="430" ht="16.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</row>
    <row r="431" ht="16.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</row>
    <row r="432" ht="16.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</row>
    <row r="433" ht="16.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</row>
    <row r="434" ht="16.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</row>
    <row r="435" ht="16.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</row>
    <row r="436" ht="16.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</row>
    <row r="437" ht="16.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</row>
    <row r="438" ht="16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</row>
    <row r="439" ht="16.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</row>
    <row r="440" ht="16.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</row>
    <row r="441" ht="16.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</row>
    <row r="442" ht="16.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</row>
    <row r="443" ht="16.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</row>
    <row r="444" ht="16.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</row>
    <row r="445" ht="16.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</row>
    <row r="446" ht="16.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</row>
    <row r="447" ht="16.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</row>
    <row r="448" ht="16.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</row>
    <row r="449" ht="16.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</row>
    <row r="450" ht="16.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</row>
    <row r="451" ht="16.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</row>
    <row r="452" ht="16.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</row>
    <row r="453" ht="16.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</row>
    <row r="454" ht="16.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</row>
    <row r="455" ht="16.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</row>
    <row r="456" ht="16.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</row>
    <row r="457" ht="16.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</row>
    <row r="458" ht="16.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</row>
    <row r="459" ht="16.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</row>
    <row r="460" ht="16.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</row>
    <row r="461" ht="16.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</row>
    <row r="462" ht="16.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</row>
    <row r="463" ht="16.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</row>
    <row r="464" ht="16.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</row>
    <row r="465" ht="16.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</row>
    <row r="466" ht="16.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</row>
    <row r="467" ht="16.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</row>
    <row r="468" ht="16.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</row>
    <row r="469" ht="16.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</row>
    <row r="470" ht="16.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</row>
    <row r="471" ht="16.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</row>
    <row r="472" ht="16.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</row>
    <row r="473" ht="16.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</row>
    <row r="474" ht="16.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</row>
    <row r="475" ht="16.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</row>
    <row r="476" ht="16.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</row>
    <row r="477" ht="16.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</row>
    <row r="478" ht="16.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</row>
    <row r="479" ht="16.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</row>
    <row r="480" ht="16.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</row>
    <row r="481" ht="16.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</row>
    <row r="482" ht="16.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</row>
    <row r="483" ht="16.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</row>
    <row r="484" ht="16.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</row>
    <row r="485" ht="16.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</row>
    <row r="486" ht="16.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</row>
    <row r="487" ht="16.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</row>
    <row r="488" ht="16.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</row>
    <row r="489" ht="16.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</row>
    <row r="490" ht="16.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</row>
    <row r="491" ht="16.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</row>
    <row r="492" ht="16.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</row>
    <row r="493" ht="16.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</row>
    <row r="494" ht="16.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</row>
    <row r="495" ht="16.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</row>
    <row r="496" ht="16.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</row>
    <row r="497" ht="16.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</row>
    <row r="498" ht="16.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</row>
    <row r="499" ht="16.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</row>
    <row r="500" ht="16.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</row>
    <row r="501" ht="16.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</row>
    <row r="502" ht="16.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</row>
    <row r="503" ht="16.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</row>
    <row r="504" ht="16.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</row>
    <row r="505" ht="16.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</row>
    <row r="506" ht="16.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</row>
    <row r="507" ht="16.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</row>
    <row r="508" ht="16.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</row>
    <row r="509" ht="16.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</row>
    <row r="510" ht="16.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</row>
    <row r="511" ht="16.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</row>
    <row r="512" ht="16.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</row>
    <row r="513" ht="16.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</row>
    <row r="514" ht="16.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</row>
    <row r="515" ht="16.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</row>
    <row r="516" ht="16.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</row>
    <row r="517" ht="16.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</row>
    <row r="518" ht="16.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</row>
    <row r="519" ht="16.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</row>
    <row r="520" ht="16.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</row>
    <row r="521" ht="16.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</row>
    <row r="522" ht="16.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</row>
    <row r="523" ht="16.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</row>
    <row r="524" ht="16.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</row>
    <row r="525" ht="16.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</row>
    <row r="526" ht="16.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</row>
    <row r="527" ht="16.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</row>
    <row r="528" ht="16.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</row>
    <row r="529" ht="16.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</row>
    <row r="530" ht="16.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</row>
    <row r="531" ht="16.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</row>
    <row r="532" ht="16.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</row>
    <row r="533" ht="16.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</row>
    <row r="534" ht="16.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</row>
    <row r="535" ht="16.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</row>
    <row r="536" ht="16.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</row>
    <row r="537" ht="16.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</row>
    <row r="538" ht="16.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</row>
    <row r="539" ht="16.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</row>
    <row r="540" ht="16.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</row>
    <row r="541" ht="16.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</row>
    <row r="542" ht="16.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</row>
    <row r="543" ht="16.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</row>
    <row r="544" ht="16.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</row>
    <row r="545" ht="16.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</row>
    <row r="546" ht="16.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</row>
    <row r="547" ht="16.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</row>
    <row r="548" ht="16.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</row>
    <row r="549" ht="16.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</row>
    <row r="550" ht="16.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</row>
    <row r="551" ht="16.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</row>
    <row r="552" ht="16.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</row>
    <row r="553" ht="16.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</row>
    <row r="554" ht="16.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</row>
    <row r="555" ht="16.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</row>
    <row r="556" ht="16.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</row>
    <row r="557" ht="16.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</row>
    <row r="558" ht="16.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</row>
    <row r="559" ht="16.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</row>
    <row r="560" ht="16.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</row>
    <row r="561" ht="16.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</row>
    <row r="562" ht="16.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</row>
    <row r="563" ht="16.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</row>
    <row r="564" ht="16.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</row>
    <row r="565" ht="16.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</row>
    <row r="566" ht="16.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</row>
    <row r="567" ht="16.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</row>
    <row r="568" ht="16.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</row>
    <row r="569" ht="16.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</row>
    <row r="570" ht="16.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</row>
    <row r="571" ht="16.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</row>
    <row r="572" ht="16.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</row>
    <row r="573" ht="16.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</row>
    <row r="574" ht="16.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</row>
    <row r="575" ht="16.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</row>
    <row r="576" ht="16.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</row>
    <row r="577" ht="16.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</row>
    <row r="578" ht="16.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</row>
    <row r="579" ht="16.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</row>
    <row r="580" ht="16.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</row>
    <row r="581" ht="16.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</row>
    <row r="582" ht="16.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</row>
    <row r="583" ht="16.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</row>
    <row r="584" ht="16.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</row>
    <row r="585" ht="16.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</row>
    <row r="586" ht="16.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</row>
    <row r="587" ht="16.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</row>
    <row r="588" ht="16.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</row>
    <row r="589" ht="16.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</row>
    <row r="590" ht="16.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</row>
    <row r="591" ht="16.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</row>
    <row r="592" ht="16.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</row>
    <row r="593" ht="16.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</row>
    <row r="594" ht="16.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</row>
    <row r="595" ht="16.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</row>
    <row r="596" ht="16.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</row>
    <row r="597" ht="16.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</row>
    <row r="598" ht="16.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</row>
    <row r="599" ht="16.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</row>
    <row r="600" ht="16.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</row>
    <row r="601" ht="16.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</row>
    <row r="602" ht="16.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</row>
    <row r="603" ht="16.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</row>
    <row r="604" ht="16.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</row>
    <row r="605" ht="16.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</row>
    <row r="606" ht="16.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</row>
    <row r="607" ht="16.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</row>
    <row r="608" ht="16.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</row>
    <row r="609" ht="16.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</row>
    <row r="610" ht="16.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</row>
    <row r="611" ht="16.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</row>
    <row r="612" ht="16.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</row>
    <row r="613" ht="16.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</row>
    <row r="614" ht="16.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</row>
    <row r="615" ht="16.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</row>
    <row r="616" ht="16.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</row>
    <row r="617" ht="16.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</row>
    <row r="618" ht="16.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</row>
    <row r="619" ht="16.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</row>
    <row r="620" ht="16.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</row>
    <row r="621" ht="16.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</row>
    <row r="622" ht="16.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</row>
    <row r="623" ht="16.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</row>
    <row r="624" ht="16.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</row>
    <row r="625" ht="16.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</row>
    <row r="626" ht="16.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</row>
    <row r="627" ht="16.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</row>
    <row r="628" ht="16.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</row>
    <row r="629" ht="16.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</row>
    <row r="630" ht="16.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</row>
    <row r="631" ht="16.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</row>
    <row r="632" ht="16.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</row>
    <row r="633" ht="16.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</row>
    <row r="634" ht="16.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</row>
    <row r="635" ht="16.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</row>
    <row r="636" ht="16.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</row>
    <row r="637" ht="16.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</row>
    <row r="638" ht="16.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</row>
    <row r="639" ht="16.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</row>
    <row r="640" ht="16.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</row>
    <row r="641" ht="16.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</row>
    <row r="642" ht="16.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</row>
    <row r="643" ht="16.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</row>
    <row r="644" ht="16.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</row>
    <row r="645" ht="16.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</row>
    <row r="646" ht="16.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</row>
    <row r="647" ht="16.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</row>
    <row r="648" ht="16.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</row>
    <row r="649" ht="16.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</row>
    <row r="650" ht="16.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</row>
    <row r="651" ht="16.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</row>
    <row r="652" ht="16.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</row>
    <row r="653" ht="16.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</row>
    <row r="654" ht="16.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</row>
    <row r="655" ht="16.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</row>
    <row r="656" ht="16.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</row>
    <row r="657" ht="16.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</row>
    <row r="658" ht="16.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</row>
    <row r="659" ht="16.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</row>
    <row r="660" ht="16.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</row>
    <row r="661" ht="16.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</row>
    <row r="662" ht="16.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</row>
    <row r="663" ht="16.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</row>
    <row r="664" ht="16.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</row>
    <row r="665" ht="16.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</row>
    <row r="666" ht="16.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</row>
    <row r="667" ht="16.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</row>
    <row r="668" ht="16.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</row>
    <row r="669" ht="16.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</row>
    <row r="670" ht="16.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</row>
    <row r="671" ht="16.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</row>
    <row r="672" ht="16.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</row>
    <row r="673" ht="16.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</row>
    <row r="674" ht="16.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</row>
    <row r="675" ht="16.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</row>
    <row r="676" ht="16.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</row>
    <row r="677" ht="16.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</row>
    <row r="678" ht="16.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</row>
    <row r="679" ht="16.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</row>
    <row r="680" ht="16.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</row>
    <row r="681" ht="16.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</row>
    <row r="682" ht="16.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</row>
    <row r="683" ht="16.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</row>
    <row r="684" ht="16.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</row>
    <row r="685" ht="16.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</row>
    <row r="686" ht="16.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</row>
    <row r="687" ht="16.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</row>
    <row r="688" ht="16.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</row>
    <row r="689" ht="16.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</row>
    <row r="690" ht="16.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</row>
    <row r="691" ht="16.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</row>
    <row r="692" ht="16.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</row>
    <row r="693" ht="16.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</row>
    <row r="694" ht="16.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</row>
    <row r="695" ht="16.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</row>
    <row r="696" ht="16.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</row>
    <row r="697" ht="16.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</row>
    <row r="698" ht="16.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</row>
    <row r="699" ht="16.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</row>
    <row r="700" ht="16.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</row>
    <row r="701" ht="16.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</row>
    <row r="702" ht="16.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</row>
    <row r="703" ht="16.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</row>
    <row r="704" ht="16.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</row>
    <row r="705" ht="16.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</row>
    <row r="706" ht="16.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</row>
    <row r="707" ht="16.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</row>
    <row r="708" ht="16.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</row>
    <row r="709" ht="16.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</row>
    <row r="710" ht="16.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</row>
    <row r="711" ht="16.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</row>
    <row r="712" ht="16.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</row>
    <row r="713" ht="16.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</row>
    <row r="714" ht="16.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</row>
    <row r="715" ht="16.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</row>
    <row r="716" ht="16.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</row>
    <row r="717" ht="16.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</row>
    <row r="718" ht="16.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</row>
    <row r="719" ht="16.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</row>
    <row r="720" ht="16.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</row>
    <row r="721" ht="16.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</row>
    <row r="722" ht="16.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</row>
    <row r="723" ht="16.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</row>
    <row r="724" ht="16.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</row>
    <row r="725" ht="16.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</row>
    <row r="726" ht="16.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</row>
    <row r="727" ht="16.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</row>
    <row r="728" ht="16.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</row>
    <row r="729" ht="16.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</row>
    <row r="730" ht="16.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</row>
    <row r="731" ht="16.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</row>
    <row r="732" ht="16.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</row>
    <row r="733" ht="16.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</row>
    <row r="734" ht="16.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</row>
    <row r="735" ht="16.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</row>
    <row r="736" ht="16.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</row>
    <row r="737" ht="16.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</row>
    <row r="738" ht="16.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</row>
    <row r="739" ht="16.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</row>
    <row r="740" ht="16.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</row>
    <row r="741" ht="16.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</row>
    <row r="742" ht="16.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</row>
    <row r="743" ht="16.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</row>
    <row r="744" ht="16.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</row>
    <row r="745" ht="16.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</row>
    <row r="746" ht="16.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</row>
    <row r="747" ht="16.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</row>
    <row r="748" ht="16.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</row>
    <row r="749" ht="16.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</row>
    <row r="750" ht="16.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</row>
    <row r="751" ht="16.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</row>
    <row r="752" ht="16.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</row>
    <row r="753" ht="16.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</row>
    <row r="754" ht="16.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</row>
    <row r="755" ht="16.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</row>
    <row r="756" ht="16.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</row>
    <row r="757" ht="16.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</row>
    <row r="758" ht="16.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</row>
    <row r="759" ht="16.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</row>
    <row r="760" ht="16.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</row>
    <row r="761" ht="16.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</row>
    <row r="762" ht="16.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</row>
    <row r="763" ht="16.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</row>
    <row r="764" ht="16.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</row>
    <row r="765" ht="16.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</row>
    <row r="766" ht="16.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</row>
    <row r="767" ht="16.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</row>
    <row r="768" ht="16.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</row>
    <row r="769" ht="16.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</row>
    <row r="770" ht="16.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</row>
    <row r="771" ht="16.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</row>
    <row r="772" ht="16.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</row>
    <row r="773" ht="16.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</row>
    <row r="774" ht="16.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</row>
    <row r="775" ht="16.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</row>
    <row r="776" ht="16.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</row>
    <row r="777" ht="16.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</row>
    <row r="778" ht="16.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</row>
    <row r="779" ht="16.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</row>
    <row r="780" ht="16.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</row>
    <row r="781" ht="16.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</row>
    <row r="782" ht="16.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</row>
    <row r="783" ht="16.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</row>
    <row r="784" ht="16.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</row>
    <row r="785" ht="16.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</row>
    <row r="786" ht="16.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</row>
    <row r="787" ht="16.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</row>
    <row r="788" ht="16.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</row>
    <row r="789" ht="16.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</row>
    <row r="790" ht="16.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</row>
    <row r="791" ht="16.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</row>
    <row r="792" ht="16.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</row>
    <row r="793" ht="16.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</row>
    <row r="794" ht="16.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</row>
    <row r="795" ht="16.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</row>
    <row r="796" ht="16.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</row>
    <row r="797" ht="16.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</row>
    <row r="798" ht="16.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</row>
    <row r="799" ht="16.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</row>
    <row r="800" ht="16.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</row>
    <row r="801" ht="16.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</row>
    <row r="802" ht="16.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</row>
    <row r="803" ht="16.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</row>
    <row r="804" ht="16.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</row>
    <row r="805" ht="16.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</row>
    <row r="806" ht="16.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</row>
    <row r="807" ht="16.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</row>
    <row r="808" ht="16.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</row>
    <row r="809" ht="16.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</row>
    <row r="810" ht="16.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</row>
    <row r="811" ht="16.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</row>
    <row r="812" ht="16.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</row>
    <row r="813" ht="16.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</row>
    <row r="814" ht="16.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</row>
    <row r="815" ht="16.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</row>
    <row r="816" ht="16.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</row>
    <row r="817" ht="16.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</row>
    <row r="818" ht="16.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</row>
    <row r="819" ht="16.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</row>
    <row r="820" ht="16.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</row>
    <row r="821" ht="16.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</row>
    <row r="822" ht="16.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</row>
    <row r="823" ht="16.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</row>
    <row r="824" ht="16.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</row>
    <row r="825" ht="16.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</row>
    <row r="826" ht="16.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</row>
    <row r="827" ht="16.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</row>
    <row r="828" ht="16.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</row>
    <row r="829" ht="16.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</row>
    <row r="830" ht="16.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</row>
    <row r="831" ht="16.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</row>
    <row r="832" ht="16.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</row>
    <row r="833" ht="16.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</row>
    <row r="834" ht="16.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</row>
    <row r="835" ht="16.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</row>
    <row r="836" ht="16.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</row>
    <row r="837" ht="16.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</row>
    <row r="838" ht="16.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</row>
    <row r="839" ht="16.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</row>
    <row r="840" ht="16.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</row>
    <row r="841" ht="16.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</row>
    <row r="842" ht="16.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</row>
    <row r="843" ht="16.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</row>
    <row r="844" ht="16.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</row>
    <row r="845" ht="16.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</row>
    <row r="846" ht="16.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</row>
    <row r="847" ht="16.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</row>
    <row r="848" ht="16.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</row>
    <row r="849" ht="16.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</row>
    <row r="850" ht="16.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</row>
    <row r="851" ht="16.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</row>
    <row r="852" ht="16.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</row>
    <row r="853" ht="16.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</row>
    <row r="854" ht="16.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</row>
    <row r="855" ht="16.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</row>
    <row r="856" ht="16.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</row>
    <row r="857" ht="16.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</row>
    <row r="858" ht="16.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</row>
    <row r="859" ht="16.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</row>
    <row r="860" ht="16.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</row>
    <row r="861" ht="16.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</row>
    <row r="862" ht="16.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</row>
    <row r="863" ht="16.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</row>
    <row r="864" ht="16.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</row>
    <row r="865" ht="16.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</row>
    <row r="866" ht="16.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</row>
    <row r="867" ht="16.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</row>
    <row r="868" ht="16.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</row>
    <row r="869" ht="16.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</row>
    <row r="870" ht="16.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</row>
    <row r="871" ht="16.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</row>
    <row r="872" ht="16.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</row>
    <row r="873" ht="16.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</row>
    <row r="874" ht="16.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</row>
    <row r="875" ht="16.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</row>
    <row r="876" ht="16.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</row>
    <row r="877" ht="16.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</row>
    <row r="878" ht="16.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</row>
    <row r="879" ht="16.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</row>
    <row r="880" ht="16.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</row>
    <row r="881" ht="16.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</row>
    <row r="882" ht="16.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</row>
    <row r="883" ht="16.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</row>
    <row r="884" ht="16.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</row>
    <row r="885" ht="16.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</row>
    <row r="886" ht="16.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</row>
    <row r="887" ht="16.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</row>
    <row r="888" ht="16.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</row>
    <row r="889" ht="16.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</row>
    <row r="890" ht="16.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</row>
    <row r="891" ht="16.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</row>
    <row r="892" ht="16.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</row>
    <row r="893" ht="16.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</row>
    <row r="894" ht="16.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</row>
    <row r="895" ht="16.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</row>
    <row r="896" ht="16.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</row>
    <row r="897" ht="16.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</row>
    <row r="898" ht="16.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</row>
    <row r="899" ht="16.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</row>
    <row r="900" ht="16.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</row>
    <row r="901" ht="16.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</row>
    <row r="902" ht="16.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</row>
    <row r="903" ht="16.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</row>
    <row r="904" ht="16.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</row>
    <row r="905" ht="16.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</row>
    <row r="906" ht="16.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</row>
    <row r="907" ht="16.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</row>
    <row r="908" ht="16.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</row>
    <row r="909" ht="16.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</row>
    <row r="910" ht="16.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</row>
    <row r="911" ht="16.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</row>
    <row r="912" ht="16.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</row>
    <row r="913" ht="16.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</row>
    <row r="914" ht="16.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</row>
    <row r="915" ht="16.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</row>
    <row r="916" ht="16.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</row>
    <row r="917" ht="16.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</row>
    <row r="918" ht="16.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</row>
    <row r="919" ht="16.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</row>
    <row r="920" ht="16.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</row>
    <row r="921" ht="16.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</row>
    <row r="922" ht="16.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</row>
    <row r="923" ht="16.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</row>
    <row r="924" ht="16.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</row>
    <row r="925" ht="16.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</row>
    <row r="926" ht="16.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</row>
    <row r="927" ht="16.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</row>
    <row r="928" ht="16.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</row>
    <row r="929" ht="16.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</row>
    <row r="930" ht="16.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</row>
    <row r="931" ht="16.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</row>
    <row r="932" ht="16.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</row>
    <row r="933" ht="16.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</row>
    <row r="934" ht="16.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</row>
    <row r="935" ht="16.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</row>
    <row r="936" ht="16.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</row>
    <row r="937" ht="16.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</row>
    <row r="938" ht="16.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</row>
    <row r="939" ht="16.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</row>
    <row r="940" ht="16.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</row>
    <row r="941" ht="16.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</row>
    <row r="942" ht="16.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</row>
    <row r="943" ht="16.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</row>
    <row r="944" ht="16.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</row>
    <row r="945" ht="16.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</row>
    <row r="946" ht="16.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</row>
    <row r="947" ht="16.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</row>
    <row r="948" ht="16.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</row>
    <row r="949" ht="16.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</row>
    <row r="950" ht="16.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</row>
    <row r="951" ht="16.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</row>
    <row r="952" ht="16.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</row>
    <row r="953" ht="16.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</row>
    <row r="954" ht="16.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</row>
    <row r="955" ht="16.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</row>
    <row r="956" ht="16.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</row>
    <row r="957" ht="16.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</row>
    <row r="958" ht="16.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</row>
    <row r="959" ht="16.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</row>
    <row r="960" ht="16.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</row>
    <row r="961" ht="16.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</row>
    <row r="962" ht="16.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</row>
    <row r="963" ht="16.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</row>
    <row r="964" ht="16.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</row>
    <row r="965" ht="16.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</row>
    <row r="966" ht="16.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</row>
    <row r="967" ht="16.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</row>
    <row r="968" ht="16.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</row>
    <row r="969" ht="16.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</row>
    <row r="970" ht="16.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</row>
    <row r="971" ht="16.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</row>
    <row r="972" ht="16.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</row>
    <row r="973" ht="16.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</row>
    <row r="974" ht="16.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</row>
    <row r="975" ht="16.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</row>
    <row r="976" ht="16.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</row>
    <row r="977" ht="16.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</row>
    <row r="978" ht="16.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</row>
    <row r="979" ht="16.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</row>
    <row r="980" ht="16.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</row>
    <row r="981" ht="16.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</row>
    <row r="982" ht="16.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</row>
    <row r="983" ht="16.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</row>
    <row r="984" ht="16.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</row>
    <row r="985" ht="16.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</row>
    <row r="986" ht="16.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</row>
    <row r="987" ht="16.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</row>
    <row r="988" ht="16.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</row>
    <row r="989" ht="16.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</row>
    <row r="990" ht="16.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</row>
    <row r="991" ht="16.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</row>
    <row r="992" ht="16.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</row>
    <row r="993" ht="16.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</row>
    <row r="994" ht="16.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</row>
    <row r="995" ht="16.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</row>
    <row r="996" ht="16.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</row>
    <row r="997" ht="16.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</row>
    <row r="998" ht="16.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</row>
    <row r="999" ht="16.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</row>
    <row r="1000" ht="16.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</row>
    <row r="1001" ht="16.5" customHeight="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  <c r="AB1001" s="82"/>
      <c r="AC1001" s="82"/>
      <c r="AD1001" s="82"/>
      <c r="AE1001" s="82"/>
      <c r="AF1001" s="82"/>
      <c r="AG1001" s="82"/>
      <c r="AH1001" s="82"/>
      <c r="AI1001" s="82"/>
      <c r="AJ1001" s="82"/>
      <c r="AK1001" s="82"/>
      <c r="AL1001" s="82"/>
    </row>
    <row r="1002" ht="16.5" customHeight="1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  <c r="AF1002" s="82"/>
      <c r="AG1002" s="82"/>
      <c r="AH1002" s="82"/>
      <c r="AI1002" s="82"/>
      <c r="AJ1002" s="82"/>
      <c r="AK1002" s="82"/>
      <c r="AL1002" s="82"/>
    </row>
    <row r="1003" ht="16.5" customHeight="1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  <c r="AB1003" s="82"/>
      <c r="AC1003" s="82"/>
      <c r="AD1003" s="82"/>
      <c r="AE1003" s="82"/>
      <c r="AF1003" s="82"/>
      <c r="AG1003" s="82"/>
      <c r="AH1003" s="82"/>
      <c r="AI1003" s="82"/>
      <c r="AJ1003" s="82"/>
      <c r="AK1003" s="82"/>
      <c r="AL1003" s="82"/>
    </row>
    <row r="1004" ht="16.5" customHeight="1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  <c r="AB1004" s="82"/>
      <c r="AC1004" s="82"/>
      <c r="AD1004" s="82"/>
      <c r="AE1004" s="82"/>
      <c r="AF1004" s="82"/>
      <c r="AG1004" s="82"/>
      <c r="AH1004" s="82"/>
      <c r="AI1004" s="82"/>
      <c r="AJ1004" s="82"/>
      <c r="AK1004" s="82"/>
      <c r="AL1004" s="82"/>
    </row>
  </sheetData>
  <autoFilter ref="$A$1:$AL$31"/>
  <mergeCells count="12">
    <mergeCell ref="T1:U1"/>
    <mergeCell ref="V1:W1"/>
    <mergeCell ref="X1:Y1"/>
    <mergeCell ref="Z1:AA1"/>
    <mergeCell ref="AB1:AC1"/>
    <mergeCell ref="F1:G1"/>
    <mergeCell ref="H1:I1"/>
    <mergeCell ref="J1:K1"/>
    <mergeCell ref="L1:M1"/>
    <mergeCell ref="N1:O1"/>
    <mergeCell ref="P1:Q1"/>
    <mergeCell ref="R1:S1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43"/>
    <col customWidth="1" min="3" max="3" width="35.29"/>
    <col customWidth="1" min="4" max="4" width="22.43"/>
    <col customWidth="1" min="5" max="5" width="14.43"/>
    <col customWidth="1" hidden="1" min="6" max="6" width="11.29"/>
    <col customWidth="1" hidden="1" min="7" max="7" width="12.0"/>
    <col customWidth="1" hidden="1" min="8" max="8" width="12.29"/>
    <col customWidth="1" hidden="1" min="9" max="9" width="12.0"/>
    <col customWidth="1" min="10" max="10" width="11.14"/>
    <col customWidth="1" min="11" max="11" width="8.71"/>
  </cols>
  <sheetData>
    <row r="1" ht="16.5" customHeight="1">
      <c r="A1" s="200" t="s">
        <v>131</v>
      </c>
      <c r="B1" s="200" t="s">
        <v>132</v>
      </c>
      <c r="C1" s="200" t="s">
        <v>133</v>
      </c>
      <c r="D1" s="200" t="s">
        <v>2</v>
      </c>
      <c r="E1" s="200" t="s">
        <v>134</v>
      </c>
      <c r="F1" s="201">
        <v>45748.0</v>
      </c>
      <c r="G1" s="4"/>
      <c r="H1" s="201">
        <v>45778.0</v>
      </c>
      <c r="I1" s="4"/>
      <c r="J1" s="201">
        <v>45809.0</v>
      </c>
      <c r="K1" s="4"/>
    </row>
    <row r="2" ht="16.5" customHeight="1">
      <c r="A2" s="200"/>
      <c r="B2" s="200"/>
      <c r="C2" s="200"/>
      <c r="D2" s="200"/>
      <c r="E2" s="200"/>
      <c r="F2" s="202" t="s">
        <v>135</v>
      </c>
      <c r="G2" s="202" t="s">
        <v>136</v>
      </c>
      <c r="H2" s="202" t="s">
        <v>135</v>
      </c>
      <c r="I2" s="202" t="s">
        <v>136</v>
      </c>
      <c r="J2" s="202" t="s">
        <v>135</v>
      </c>
      <c r="K2" s="202" t="s">
        <v>136</v>
      </c>
    </row>
    <row r="3" ht="16.5" customHeight="1">
      <c r="A3" s="84">
        <v>1.0</v>
      </c>
      <c r="B3" s="84" t="s">
        <v>187</v>
      </c>
      <c r="C3" s="84" t="s">
        <v>181</v>
      </c>
      <c r="D3" s="84" t="s">
        <v>260</v>
      </c>
      <c r="E3" s="181">
        <v>24530.0</v>
      </c>
      <c r="F3" s="84">
        <v>30.0</v>
      </c>
      <c r="G3" s="84">
        <v>24523.0</v>
      </c>
      <c r="H3" s="84">
        <v>31.0</v>
      </c>
      <c r="I3" s="84">
        <v>24523.0</v>
      </c>
      <c r="J3" s="181">
        <v>30.0</v>
      </c>
      <c r="K3" s="181">
        <v>24530.0</v>
      </c>
    </row>
    <row r="4" ht="16.5" customHeight="1">
      <c r="A4" s="84">
        <v>2.0</v>
      </c>
      <c r="B4" s="84" t="s">
        <v>186</v>
      </c>
      <c r="C4" s="84" t="s">
        <v>181</v>
      </c>
      <c r="D4" s="84" t="s">
        <v>4</v>
      </c>
      <c r="E4" s="181">
        <v>24448.0</v>
      </c>
      <c r="F4" s="84">
        <v>30.0</v>
      </c>
      <c r="G4" s="84">
        <v>24509.0</v>
      </c>
      <c r="H4" s="84">
        <v>31.0</v>
      </c>
      <c r="I4" s="84">
        <v>24509.0</v>
      </c>
      <c r="J4" s="181">
        <v>30.0</v>
      </c>
      <c r="K4" s="181">
        <v>24509.0</v>
      </c>
    </row>
    <row r="5" ht="16.5" customHeight="1">
      <c r="A5" s="84">
        <v>3.0</v>
      </c>
      <c r="B5" s="84" t="s">
        <v>199</v>
      </c>
      <c r="C5" s="84" t="s">
        <v>200</v>
      </c>
      <c r="D5" s="84" t="s">
        <v>201</v>
      </c>
      <c r="E5" s="181">
        <v>30156.0</v>
      </c>
      <c r="F5" s="84">
        <v>30.0</v>
      </c>
      <c r="G5" s="84">
        <v>30096.0</v>
      </c>
      <c r="H5" s="84">
        <v>31.0</v>
      </c>
      <c r="I5" s="84">
        <v>30096.0</v>
      </c>
      <c r="J5" s="181">
        <v>31.0</v>
      </c>
      <c r="K5" s="84">
        <f>(E5/31)*J5</f>
        <v>30156</v>
      </c>
    </row>
    <row r="6" ht="16.5" customHeight="1">
      <c r="A6" s="84">
        <v>4.0</v>
      </c>
      <c r="B6" s="84" t="s">
        <v>202</v>
      </c>
      <c r="C6" s="84" t="s">
        <v>200</v>
      </c>
      <c r="D6" s="84" t="s">
        <v>201</v>
      </c>
      <c r="E6" s="181">
        <v>30156.0</v>
      </c>
      <c r="F6" s="84">
        <v>30.0</v>
      </c>
      <c r="G6" s="84">
        <v>30096.0</v>
      </c>
      <c r="H6" s="84">
        <v>31.0</v>
      </c>
      <c r="I6" s="84">
        <v>30096.0</v>
      </c>
      <c r="J6" s="181">
        <v>31.0</v>
      </c>
      <c r="K6" s="181">
        <v>30096.0</v>
      </c>
    </row>
    <row r="7" ht="16.5" customHeight="1">
      <c r="A7" s="84">
        <v>5.0</v>
      </c>
      <c r="B7" s="84" t="s">
        <v>227</v>
      </c>
      <c r="C7" s="84" t="s">
        <v>209</v>
      </c>
      <c r="D7" s="84" t="s">
        <v>4</v>
      </c>
      <c r="E7" s="84">
        <v>31762.0</v>
      </c>
      <c r="F7" s="84">
        <v>25.0</v>
      </c>
      <c r="G7" s="84">
        <v>26468.333333333332</v>
      </c>
      <c r="H7" s="84">
        <v>24.0</v>
      </c>
      <c r="I7" s="84">
        <v>24589.935483870966</v>
      </c>
      <c r="J7" s="181">
        <v>24.5</v>
      </c>
      <c r="K7" s="181">
        <v>27149.0</v>
      </c>
    </row>
    <row r="8" ht="16.5" customHeight="1">
      <c r="A8" s="84">
        <v>6.0</v>
      </c>
      <c r="B8" s="84" t="s">
        <v>234</v>
      </c>
      <c r="C8" s="84" t="s">
        <v>209</v>
      </c>
      <c r="D8" s="84" t="s">
        <v>4</v>
      </c>
      <c r="E8" s="181">
        <v>33862.0</v>
      </c>
      <c r="F8" s="84">
        <v>30.0</v>
      </c>
      <c r="G8" s="84">
        <v>32034.999999999996</v>
      </c>
      <c r="H8" s="84">
        <v>30.5</v>
      </c>
      <c r="I8" s="84">
        <v>31518.306451612905</v>
      </c>
      <c r="J8" s="181">
        <v>30.0</v>
      </c>
      <c r="K8" s="181">
        <v>33862.0</v>
      </c>
    </row>
    <row r="9" ht="16.5" customHeight="1">
      <c r="A9" s="84">
        <v>7.0</v>
      </c>
      <c r="B9" s="84" t="s">
        <v>225</v>
      </c>
      <c r="C9" s="84" t="s">
        <v>209</v>
      </c>
      <c r="D9" s="84" t="s">
        <v>4</v>
      </c>
      <c r="E9" s="84">
        <v>30156.0</v>
      </c>
      <c r="F9" s="84">
        <v>30.0</v>
      </c>
      <c r="G9" s="84">
        <v>31064.0</v>
      </c>
      <c r="H9" s="84">
        <v>31.0</v>
      </c>
      <c r="I9" s="84">
        <v>31064.0</v>
      </c>
      <c r="J9" s="181">
        <v>29.5</v>
      </c>
      <c r="K9" s="181">
        <v>29653.0</v>
      </c>
    </row>
    <row r="10" ht="16.5" customHeight="1">
      <c r="A10" s="84">
        <v>8.0</v>
      </c>
      <c r="B10" s="84" t="s">
        <v>226</v>
      </c>
      <c r="C10" s="84" t="s">
        <v>209</v>
      </c>
      <c r="D10" s="84" t="s">
        <v>4</v>
      </c>
      <c r="E10" s="84">
        <v>30156.0</v>
      </c>
      <c r="F10" s="84">
        <v>28.0</v>
      </c>
      <c r="G10" s="84">
        <v>28993.066666666666</v>
      </c>
      <c r="H10" s="84">
        <v>31.0</v>
      </c>
      <c r="I10" s="84">
        <v>31064.0</v>
      </c>
      <c r="J10" s="181">
        <v>30.0</v>
      </c>
      <c r="K10" s="181">
        <v>30156.0</v>
      </c>
    </row>
    <row r="11" ht="16.5" customHeight="1">
      <c r="A11" s="84">
        <v>9.0</v>
      </c>
      <c r="B11" s="84" t="s">
        <v>208</v>
      </c>
      <c r="C11" s="84" t="s">
        <v>209</v>
      </c>
      <c r="D11" s="84" t="s">
        <v>4</v>
      </c>
      <c r="E11" s="181">
        <v>30186.0</v>
      </c>
      <c r="F11" s="84">
        <v>29.5</v>
      </c>
      <c r="G11" s="84">
        <v>29653.4</v>
      </c>
      <c r="H11" s="84">
        <v>26.0</v>
      </c>
      <c r="I11" s="84">
        <v>25292.129032258064</v>
      </c>
      <c r="J11" s="181">
        <v>28.0</v>
      </c>
      <c r="K11" s="181">
        <v>28150.0</v>
      </c>
    </row>
    <row r="12" ht="16.5" customHeight="1">
      <c r="A12" s="84">
        <v>10.0</v>
      </c>
      <c r="B12" s="84" t="s">
        <v>221</v>
      </c>
      <c r="C12" s="84" t="s">
        <v>204</v>
      </c>
      <c r="D12" s="84" t="s">
        <v>260</v>
      </c>
      <c r="E12" s="84">
        <v>30156.0</v>
      </c>
      <c r="F12" s="84">
        <v>30.0</v>
      </c>
      <c r="G12" s="84">
        <v>30170.0</v>
      </c>
      <c r="H12" s="84">
        <v>31.0</v>
      </c>
      <c r="I12" s="84">
        <v>30170.0</v>
      </c>
      <c r="J12" s="181">
        <v>30.0</v>
      </c>
      <c r="K12" s="181">
        <v>30177.0</v>
      </c>
    </row>
    <row r="13" ht="16.5" customHeight="1">
      <c r="A13" s="84">
        <v>11.0</v>
      </c>
      <c r="B13" s="84" t="s">
        <v>228</v>
      </c>
      <c r="C13" s="84" t="s">
        <v>204</v>
      </c>
      <c r="D13" s="84" t="s">
        <v>4</v>
      </c>
      <c r="E13" s="84">
        <v>31762.0</v>
      </c>
      <c r="F13" s="84">
        <v>30.0</v>
      </c>
      <c r="G13" s="84">
        <v>31762.0</v>
      </c>
      <c r="H13" s="84">
        <v>31.0</v>
      </c>
      <c r="I13" s="84">
        <v>31761.999999999996</v>
      </c>
      <c r="J13" s="181">
        <v>30.0</v>
      </c>
      <c r="K13" s="181">
        <v>31762.0</v>
      </c>
    </row>
    <row r="14" ht="16.5" customHeight="1">
      <c r="A14" s="84">
        <v>12.0</v>
      </c>
      <c r="B14" s="84" t="s">
        <v>229</v>
      </c>
      <c r="C14" s="84" t="s">
        <v>204</v>
      </c>
      <c r="D14" s="84" t="s">
        <v>4</v>
      </c>
      <c r="E14" s="84">
        <v>31762.0</v>
      </c>
      <c r="F14" s="84">
        <v>27.0</v>
      </c>
      <c r="G14" s="84">
        <v>28585.8</v>
      </c>
      <c r="H14" s="84">
        <v>30.0</v>
      </c>
      <c r="I14" s="84">
        <v>30737.41935483871</v>
      </c>
      <c r="J14" s="181">
        <v>30.0</v>
      </c>
      <c r="K14" s="181">
        <v>31762.0</v>
      </c>
    </row>
    <row r="15" ht="16.5" customHeight="1">
      <c r="A15" s="84">
        <v>13.0</v>
      </c>
      <c r="B15" s="84" t="s">
        <v>230</v>
      </c>
      <c r="C15" s="84" t="s">
        <v>204</v>
      </c>
      <c r="D15" s="84" t="s">
        <v>4</v>
      </c>
      <c r="E15" s="84">
        <v>31762.0</v>
      </c>
      <c r="F15" s="84">
        <v>29.0</v>
      </c>
      <c r="G15" s="84">
        <v>30703.266666666666</v>
      </c>
      <c r="H15" s="84">
        <v>31.0</v>
      </c>
      <c r="I15" s="84">
        <v>31761.999999999996</v>
      </c>
      <c r="J15" s="181">
        <v>30.0</v>
      </c>
      <c r="K15" s="181">
        <v>31762.0</v>
      </c>
    </row>
    <row r="16" ht="16.5" customHeight="1">
      <c r="A16" s="84">
        <v>14.0</v>
      </c>
      <c r="B16" s="84" t="s">
        <v>231</v>
      </c>
      <c r="C16" s="84" t="s">
        <v>204</v>
      </c>
      <c r="D16" s="84" t="s">
        <v>4</v>
      </c>
      <c r="E16" s="84">
        <v>31762.0</v>
      </c>
      <c r="F16" s="84">
        <v>30.0</v>
      </c>
      <c r="G16" s="84">
        <v>31762.0</v>
      </c>
      <c r="H16" s="84">
        <v>29.5</v>
      </c>
      <c r="I16" s="84">
        <v>30225.12903225806</v>
      </c>
      <c r="J16" s="181">
        <v>30.0</v>
      </c>
      <c r="K16" s="181">
        <v>31762.0</v>
      </c>
    </row>
    <row r="17" ht="16.5" customHeight="1">
      <c r="A17" s="84">
        <v>15.0</v>
      </c>
      <c r="B17" s="84" t="s">
        <v>239</v>
      </c>
      <c r="C17" s="84" t="s">
        <v>204</v>
      </c>
      <c r="D17" s="84" t="s">
        <v>4</v>
      </c>
      <c r="E17" s="84">
        <v>32035.0</v>
      </c>
      <c r="F17" s="84">
        <v>30.0</v>
      </c>
      <c r="G17" s="84">
        <v>32034.999999999996</v>
      </c>
      <c r="H17" s="84">
        <v>31.0</v>
      </c>
      <c r="I17" s="84">
        <v>32035.000000000004</v>
      </c>
      <c r="J17" s="181">
        <v>30.0</v>
      </c>
      <c r="K17" s="181">
        <v>32035.0</v>
      </c>
    </row>
    <row r="18" ht="16.5" customHeight="1">
      <c r="A18" s="84">
        <v>16.0</v>
      </c>
      <c r="B18" s="84" t="s">
        <v>240</v>
      </c>
      <c r="C18" s="84" t="s">
        <v>204</v>
      </c>
      <c r="D18" s="84" t="s">
        <v>4</v>
      </c>
      <c r="E18" s="84">
        <v>32035.0</v>
      </c>
      <c r="F18" s="84">
        <v>29.5</v>
      </c>
      <c r="G18" s="84">
        <v>31501.083333333332</v>
      </c>
      <c r="H18" s="84">
        <v>31.0</v>
      </c>
      <c r="I18" s="84">
        <v>32035.000000000004</v>
      </c>
      <c r="J18" s="181">
        <v>30.0</v>
      </c>
      <c r="K18" s="181">
        <v>32035.0</v>
      </c>
    </row>
    <row r="19" ht="16.5" customHeight="1">
      <c r="A19" s="84">
        <v>17.0</v>
      </c>
      <c r="B19" s="84" t="s">
        <v>211</v>
      </c>
      <c r="C19" s="84" t="s">
        <v>204</v>
      </c>
      <c r="D19" s="84" t="s">
        <v>4</v>
      </c>
      <c r="E19" s="84">
        <v>30156.0</v>
      </c>
      <c r="F19" s="84">
        <v>30.0</v>
      </c>
      <c r="G19" s="84">
        <v>30156.0</v>
      </c>
      <c r="H19" s="84">
        <v>31.0</v>
      </c>
      <c r="I19" s="84">
        <v>30156.0</v>
      </c>
      <c r="J19" s="181">
        <v>22.0</v>
      </c>
      <c r="K19" s="181">
        <v>22129.0</v>
      </c>
    </row>
    <row r="20" ht="16.5" customHeight="1">
      <c r="A20" s="84">
        <v>18.0</v>
      </c>
      <c r="B20" s="84" t="s">
        <v>206</v>
      </c>
      <c r="C20" s="84" t="s">
        <v>204</v>
      </c>
      <c r="D20" s="84" t="s">
        <v>184</v>
      </c>
      <c r="E20" s="84">
        <v>30156.0</v>
      </c>
      <c r="F20" s="84">
        <v>30.0</v>
      </c>
      <c r="G20" s="84">
        <v>30096.0</v>
      </c>
      <c r="H20" s="84">
        <v>31.0</v>
      </c>
      <c r="I20" s="84">
        <v>30096.0</v>
      </c>
      <c r="J20" s="181">
        <v>30.0</v>
      </c>
      <c r="K20" s="181">
        <v>30186.0</v>
      </c>
    </row>
    <row r="21" ht="16.5" customHeight="1">
      <c r="A21" s="84">
        <v>19.0</v>
      </c>
      <c r="B21" s="84" t="s">
        <v>216</v>
      </c>
      <c r="C21" s="84" t="s">
        <v>213</v>
      </c>
      <c r="D21" s="84" t="s">
        <v>4</v>
      </c>
      <c r="E21" s="84">
        <v>30156.0</v>
      </c>
      <c r="F21" s="84">
        <v>0.0</v>
      </c>
      <c r="G21" s="84">
        <v>0.0</v>
      </c>
      <c r="H21" s="84">
        <v>11.0</v>
      </c>
      <c r="I21" s="84">
        <v>10700.516129032258</v>
      </c>
      <c r="J21" s="181">
        <v>30.0</v>
      </c>
      <c r="K21" s="181">
        <v>30156.0</v>
      </c>
    </row>
    <row r="22" ht="16.5" customHeight="1">
      <c r="A22" s="84">
        <v>20.0</v>
      </c>
      <c r="B22" s="84" t="s">
        <v>217</v>
      </c>
      <c r="C22" s="84" t="s">
        <v>213</v>
      </c>
      <c r="D22" s="84" t="s">
        <v>218</v>
      </c>
      <c r="E22" s="84">
        <v>30156.0</v>
      </c>
      <c r="F22" s="84">
        <v>0.0</v>
      </c>
      <c r="G22" s="84">
        <v>0.0</v>
      </c>
      <c r="H22" s="84">
        <v>6.0</v>
      </c>
      <c r="I22" s="84">
        <v>5836.645161290322</v>
      </c>
      <c r="J22" s="181">
        <v>30.0</v>
      </c>
      <c r="K22" s="181">
        <v>30156.0</v>
      </c>
    </row>
    <row r="23" ht="16.5" customHeight="1">
      <c r="A23" s="84">
        <v>21.0</v>
      </c>
      <c r="B23" s="84" t="s">
        <v>183</v>
      </c>
      <c r="C23" s="84" t="s">
        <v>181</v>
      </c>
      <c r="D23" s="84" t="s">
        <v>184</v>
      </c>
      <c r="E23" s="181">
        <v>24509.0</v>
      </c>
      <c r="F23" s="84">
        <v>0.0</v>
      </c>
      <c r="G23" s="84">
        <v>0.0</v>
      </c>
      <c r="H23" s="84">
        <v>6.0</v>
      </c>
      <c r="I23" s="84">
        <v>4743.483870967742</v>
      </c>
      <c r="J23" s="181">
        <v>15.0</v>
      </c>
      <c r="K23" s="181">
        <v>12287.0</v>
      </c>
    </row>
    <row r="24" ht="16.5" customHeight="1">
      <c r="A24" s="84">
        <v>22.0</v>
      </c>
      <c r="B24" s="84" t="s">
        <v>185</v>
      </c>
      <c r="C24" s="84" t="s">
        <v>181</v>
      </c>
      <c r="D24" s="84" t="s">
        <v>182</v>
      </c>
      <c r="E24" s="181">
        <v>24509.0</v>
      </c>
      <c r="F24" s="84">
        <v>0.0</v>
      </c>
      <c r="G24" s="84">
        <v>0.0</v>
      </c>
      <c r="H24" s="84">
        <v>0.0</v>
      </c>
      <c r="I24" s="84">
        <v>0.0</v>
      </c>
      <c r="J24" s="181">
        <v>19.0</v>
      </c>
      <c r="K24" s="181">
        <v>15545.0</v>
      </c>
    </row>
    <row r="25" ht="16.5" customHeight="1">
      <c r="A25" s="84">
        <v>23.0</v>
      </c>
      <c r="B25" s="84" t="s">
        <v>219</v>
      </c>
      <c r="C25" s="84" t="s">
        <v>213</v>
      </c>
      <c r="D25" s="84" t="s">
        <v>220</v>
      </c>
      <c r="E25" s="84">
        <v>30156.0</v>
      </c>
      <c r="F25" s="84">
        <v>0.0</v>
      </c>
      <c r="G25" s="84">
        <v>0.0</v>
      </c>
      <c r="H25" s="84">
        <v>0.0</v>
      </c>
      <c r="I25" s="84">
        <v>0.0</v>
      </c>
      <c r="J25" s="181">
        <v>15.0</v>
      </c>
      <c r="K25" s="181">
        <v>15109.0</v>
      </c>
    </row>
    <row r="26" ht="16.5" customHeight="1">
      <c r="A26" s="84">
        <v>24.0</v>
      </c>
      <c r="B26" s="84" t="s">
        <v>212</v>
      </c>
      <c r="C26" s="84" t="s">
        <v>213</v>
      </c>
      <c r="D26" s="84" t="s">
        <v>4</v>
      </c>
      <c r="E26" s="84">
        <v>30156.0</v>
      </c>
      <c r="F26" s="84">
        <v>0.0</v>
      </c>
      <c r="G26" s="84">
        <v>0.0</v>
      </c>
      <c r="H26" s="84">
        <v>20.0</v>
      </c>
      <c r="I26" s="84">
        <v>19455.483870967742</v>
      </c>
      <c r="J26" s="181">
        <v>30.0</v>
      </c>
      <c r="K26" s="181">
        <v>30156.0</v>
      </c>
    </row>
    <row r="27" ht="16.5" customHeight="1">
      <c r="A27" s="181">
        <v>25.0</v>
      </c>
      <c r="B27" s="181" t="s">
        <v>314</v>
      </c>
      <c r="C27" s="84" t="s">
        <v>213</v>
      </c>
      <c r="D27" s="181" t="s">
        <v>4</v>
      </c>
      <c r="E27" s="181">
        <v>33862.0</v>
      </c>
      <c r="F27" s="84"/>
      <c r="G27" s="84"/>
      <c r="H27" s="84"/>
      <c r="I27" s="84"/>
      <c r="J27" s="181">
        <v>6.0</v>
      </c>
      <c r="K27" s="181">
        <v>6819.0</v>
      </c>
    </row>
    <row r="28" ht="16.5" customHeight="1">
      <c r="A28" s="181">
        <v>25.0</v>
      </c>
      <c r="B28" s="181" t="s">
        <v>203</v>
      </c>
      <c r="C28" s="84" t="s">
        <v>213</v>
      </c>
      <c r="D28" s="181" t="s">
        <v>4</v>
      </c>
      <c r="E28" s="181">
        <v>30096.0</v>
      </c>
      <c r="F28" s="84"/>
      <c r="G28" s="84"/>
      <c r="H28" s="84"/>
      <c r="I28" s="84"/>
      <c r="J28" s="181">
        <v>18.0</v>
      </c>
      <c r="K28" s="181">
        <v>18059.0</v>
      </c>
    </row>
    <row r="29" ht="16.5" customHeight="1">
      <c r="A29" s="84"/>
      <c r="B29" s="84"/>
      <c r="C29" s="84"/>
      <c r="D29" s="84"/>
      <c r="E29" s="84">
        <f>SUM(E5:E28)</f>
        <v>731620</v>
      </c>
      <c r="F29" s="84"/>
      <c r="G29" s="84"/>
      <c r="H29" s="84"/>
      <c r="I29" s="84"/>
      <c r="J29" s="84"/>
      <c r="K29" s="84">
        <f>SUM(K3:K28)</f>
        <v>690158</v>
      </c>
    </row>
    <row r="30" ht="16.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</row>
    <row r="31" ht="16.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</row>
    <row r="32" ht="16.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</row>
    <row r="33" ht="16.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</row>
    <row r="34" ht="16.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</row>
    <row r="35" ht="16.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</row>
    <row r="36" ht="16.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</row>
    <row r="37" ht="16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</row>
    <row r="38" ht="16.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</row>
    <row r="39" ht="16.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</row>
    <row r="40" ht="16.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</row>
    <row r="41" ht="16.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</row>
    <row r="42" ht="16.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</row>
    <row r="43" ht="16.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</row>
    <row r="44" ht="16.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</row>
    <row r="45" ht="16.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ht="16.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</row>
    <row r="47" ht="16.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</row>
    <row r="48" ht="16.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</row>
    <row r="49" ht="16.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ht="16.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</row>
    <row r="51" ht="16.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</row>
    <row r="52" ht="16.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</row>
    <row r="53" ht="16.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</row>
    <row r="54" ht="16.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</row>
    <row r="55" ht="16.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</row>
    <row r="56" ht="16.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ht="16.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</row>
    <row r="58" ht="16.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</row>
    <row r="59" ht="16.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</row>
    <row r="60" ht="16.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</row>
    <row r="61" ht="16.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</row>
    <row r="62" ht="16.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</row>
    <row r="63" ht="16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</row>
    <row r="64" ht="16.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</row>
    <row r="65" ht="16.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</row>
    <row r="66" ht="16.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</row>
    <row r="67" ht="16.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</row>
    <row r="68" ht="16.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</row>
    <row r="69" ht="16.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</row>
    <row r="70" ht="16.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</row>
    <row r="71" ht="16.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</row>
    <row r="72" ht="16.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</row>
    <row r="73" ht="16.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</row>
    <row r="74" ht="16.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</row>
    <row r="75" ht="16.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</row>
    <row r="76" ht="16.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</row>
    <row r="77" ht="16.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</row>
    <row r="78" ht="16.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</row>
    <row r="79" ht="16.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</row>
    <row r="80" ht="16.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</row>
    <row r="81" ht="16.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</row>
    <row r="82" ht="16.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</row>
    <row r="83" ht="16.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</row>
    <row r="84" ht="16.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</row>
    <row r="85" ht="16.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</row>
    <row r="86" ht="16.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</row>
    <row r="87" ht="16.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</row>
    <row r="88" ht="16.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</row>
    <row r="89" ht="16.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</row>
    <row r="90" ht="16.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</row>
    <row r="91" ht="16.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</row>
    <row r="92" ht="16.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</row>
    <row r="93" ht="16.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</row>
    <row r="94" ht="16.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</row>
    <row r="95" ht="16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</row>
    <row r="96" ht="16.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</row>
    <row r="97" ht="16.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</row>
    <row r="98" ht="16.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</row>
    <row r="99" ht="16.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</row>
    <row r="100" ht="16.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</row>
    <row r="101" ht="16.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</row>
    <row r="102" ht="16.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</row>
    <row r="103" ht="16.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</row>
    <row r="104" ht="16.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</row>
    <row r="105" ht="16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</row>
    <row r="106" ht="16.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</row>
    <row r="107" ht="16.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</row>
    <row r="108" ht="16.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</row>
    <row r="109" ht="16.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</row>
    <row r="110" ht="16.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</row>
    <row r="111" ht="16.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</row>
    <row r="112" ht="16.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</row>
    <row r="113" ht="16.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</row>
    <row r="114" ht="16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</row>
    <row r="115" ht="16.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</row>
    <row r="116" ht="16.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</row>
    <row r="117" ht="16.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</row>
    <row r="118" ht="16.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</row>
    <row r="119" ht="16.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</row>
    <row r="120" ht="16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</row>
    <row r="121" ht="16.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</row>
    <row r="122" ht="16.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</row>
    <row r="123" ht="16.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</row>
    <row r="124" ht="16.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</row>
    <row r="125" ht="16.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</row>
    <row r="126" ht="16.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</row>
    <row r="127" ht="16.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</row>
    <row r="128" ht="16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</row>
    <row r="129" ht="16.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</row>
    <row r="130" ht="16.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</row>
    <row r="131" ht="16.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</row>
    <row r="132" ht="16.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</row>
    <row r="133" ht="16.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</row>
    <row r="134" ht="16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</row>
    <row r="135" ht="16.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</row>
    <row r="136" ht="16.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</row>
    <row r="137" ht="16.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</row>
    <row r="138" ht="16.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</row>
    <row r="139" ht="16.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</row>
    <row r="140" ht="16.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</row>
    <row r="141" ht="16.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</row>
    <row r="142" ht="16.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</row>
    <row r="143" ht="16.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</row>
    <row r="144" ht="16.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</row>
    <row r="145" ht="16.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</row>
    <row r="146" ht="16.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</row>
    <row r="147" ht="16.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</row>
    <row r="148" ht="16.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</row>
    <row r="149" ht="16.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</row>
    <row r="150" ht="16.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</row>
    <row r="151" ht="16.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</row>
    <row r="152" ht="16.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</row>
    <row r="153" ht="16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</row>
    <row r="154" ht="16.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</row>
    <row r="155" ht="16.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</row>
    <row r="156" ht="16.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</row>
    <row r="157" ht="16.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</row>
    <row r="158" ht="16.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</row>
    <row r="159" ht="16.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</row>
    <row r="160" ht="16.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</row>
    <row r="161" ht="16.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</row>
    <row r="162" ht="16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</row>
    <row r="163" ht="16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</row>
    <row r="164" ht="16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</row>
    <row r="165" ht="16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</row>
    <row r="166" ht="16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</row>
    <row r="167" ht="16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</row>
    <row r="168" ht="16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</row>
    <row r="169" ht="16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</row>
    <row r="170" ht="16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</row>
    <row r="171" ht="16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</row>
    <row r="172" ht="16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</row>
    <row r="173" ht="16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</row>
    <row r="174" ht="16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</row>
    <row r="175" ht="16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</row>
    <row r="176" ht="16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</row>
    <row r="177" ht="16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</row>
    <row r="178" ht="16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</row>
    <row r="179" ht="16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</row>
    <row r="180" ht="16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</row>
    <row r="181" ht="16.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</row>
    <row r="182" ht="16.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</row>
    <row r="183" ht="16.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</row>
    <row r="184" ht="16.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</row>
    <row r="185" ht="16.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</row>
    <row r="186" ht="16.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</row>
    <row r="187" ht="16.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</row>
    <row r="188" ht="16.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</row>
    <row r="189" ht="16.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</row>
    <row r="190" ht="16.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</row>
    <row r="191" ht="16.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</row>
    <row r="192" ht="16.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</row>
    <row r="193" ht="16.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</row>
    <row r="194" ht="16.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</row>
    <row r="195" ht="16.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</row>
    <row r="196" ht="16.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</row>
    <row r="197" ht="16.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</row>
    <row r="198" ht="16.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</row>
    <row r="199" ht="16.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</row>
    <row r="200" ht="16.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</row>
    <row r="201" ht="16.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</row>
    <row r="202" ht="16.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</row>
    <row r="203" ht="16.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</row>
    <row r="204" ht="16.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</row>
    <row r="205" ht="16.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</row>
    <row r="206" ht="16.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</row>
    <row r="207" ht="16.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</row>
    <row r="208" ht="16.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</row>
    <row r="209" ht="16.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</row>
    <row r="210" ht="16.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</row>
    <row r="211" ht="16.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</row>
    <row r="212" ht="16.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</row>
    <row r="213" ht="16.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</row>
    <row r="214" ht="16.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</row>
    <row r="215" ht="16.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</row>
    <row r="216" ht="16.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</row>
    <row r="217" ht="16.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</row>
    <row r="218" ht="16.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</row>
    <row r="219" ht="16.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</row>
    <row r="220" ht="16.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</row>
    <row r="221" ht="16.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</row>
    <row r="222" ht="16.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</row>
    <row r="223" ht="16.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</row>
    <row r="224" ht="16.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</row>
    <row r="225" ht="16.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</row>
    <row r="226" ht="16.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</row>
    <row r="227" ht="16.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</row>
    <row r="228" ht="16.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</row>
    <row r="229" ht="16.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</row>
    <row r="230" ht="16.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</row>
    <row r="231" ht="16.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</row>
    <row r="232" ht="16.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</row>
    <row r="233" ht="16.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</row>
    <row r="234" ht="16.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</row>
    <row r="235" ht="16.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</row>
    <row r="236" ht="16.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</row>
    <row r="237" ht="16.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</row>
    <row r="238" ht="16.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</row>
    <row r="239" ht="16.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</row>
    <row r="240" ht="16.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</row>
    <row r="241" ht="16.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</row>
    <row r="242" ht="16.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</row>
    <row r="243" ht="16.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</row>
    <row r="244" ht="16.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</row>
    <row r="245" ht="16.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</row>
    <row r="246" ht="16.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</row>
    <row r="247" ht="16.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</row>
    <row r="248" ht="16.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</row>
    <row r="249" ht="16.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</row>
    <row r="250" ht="16.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</row>
    <row r="251" ht="16.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</row>
    <row r="252" ht="16.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</row>
    <row r="253" ht="16.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</row>
    <row r="254" ht="16.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</row>
    <row r="255" ht="16.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</row>
    <row r="256" ht="16.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</row>
    <row r="257" ht="16.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</row>
    <row r="258" ht="16.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</row>
    <row r="259" ht="16.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</row>
    <row r="260" ht="16.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</row>
    <row r="261" ht="16.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</row>
    <row r="262" ht="16.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</row>
    <row r="263" ht="16.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</row>
    <row r="264" ht="16.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</row>
    <row r="265" ht="16.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</row>
    <row r="266" ht="16.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</row>
    <row r="267" ht="16.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</row>
    <row r="268" ht="16.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</row>
    <row r="269" ht="16.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</row>
    <row r="270" ht="16.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</row>
    <row r="271" ht="16.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</row>
    <row r="272" ht="16.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</row>
    <row r="273" ht="16.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</row>
    <row r="274" ht="16.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</row>
    <row r="275" ht="16.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</row>
    <row r="276" ht="16.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</row>
    <row r="277" ht="16.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</row>
    <row r="278" ht="16.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</row>
    <row r="279" ht="16.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</row>
    <row r="280" ht="16.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</row>
    <row r="281" ht="16.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</row>
    <row r="282" ht="16.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</row>
    <row r="283" ht="16.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</row>
    <row r="284" ht="16.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</row>
    <row r="285" ht="16.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</row>
    <row r="286" ht="16.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</row>
    <row r="287" ht="16.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</row>
    <row r="288" ht="16.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</row>
    <row r="289" ht="16.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</row>
    <row r="290" ht="16.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</row>
    <row r="291" ht="16.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</row>
    <row r="292" ht="16.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</row>
    <row r="293" ht="16.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</row>
    <row r="294" ht="16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</row>
    <row r="295" ht="16.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</row>
    <row r="296" ht="16.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</row>
    <row r="297" ht="16.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</row>
    <row r="298" ht="16.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</row>
    <row r="299" ht="16.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</row>
    <row r="300" ht="16.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</row>
    <row r="301" ht="16.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</row>
    <row r="302" ht="16.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</row>
    <row r="303" ht="16.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</row>
    <row r="304" ht="16.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</row>
    <row r="305" ht="16.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</row>
    <row r="306" ht="16.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</row>
    <row r="307" ht="16.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</row>
    <row r="308" ht="16.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</row>
    <row r="309" ht="16.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</row>
    <row r="310" ht="16.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</row>
    <row r="311" ht="16.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</row>
    <row r="312" ht="16.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</row>
    <row r="313" ht="16.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</row>
    <row r="314" ht="16.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</row>
    <row r="315" ht="16.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</row>
    <row r="316" ht="16.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</row>
    <row r="317" ht="16.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</row>
    <row r="318" ht="16.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</row>
    <row r="319" ht="16.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</row>
    <row r="320" ht="16.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</row>
    <row r="321" ht="16.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</row>
    <row r="322" ht="16.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</row>
    <row r="323" ht="16.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</row>
    <row r="324" ht="16.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</row>
    <row r="325" ht="16.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</row>
    <row r="326" ht="16.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</row>
    <row r="327" ht="16.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</row>
    <row r="328" ht="16.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</row>
    <row r="329" ht="16.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</row>
    <row r="330" ht="16.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</row>
    <row r="331" ht="16.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</row>
    <row r="332" ht="16.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</row>
    <row r="333" ht="16.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</row>
    <row r="334" ht="16.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</row>
    <row r="335" ht="16.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</row>
    <row r="336" ht="16.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</row>
    <row r="337" ht="16.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</row>
    <row r="338" ht="16.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</row>
    <row r="339" ht="16.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</row>
    <row r="340" ht="16.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</row>
    <row r="341" ht="16.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</row>
    <row r="342" ht="16.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</row>
    <row r="343" ht="16.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</row>
    <row r="344" ht="16.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</row>
    <row r="345" ht="16.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</row>
    <row r="346" ht="16.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</row>
    <row r="347" ht="16.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</row>
    <row r="348" ht="16.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</row>
    <row r="349" ht="16.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</row>
    <row r="350" ht="16.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</row>
    <row r="351" ht="16.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</row>
    <row r="352" ht="16.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</row>
    <row r="353" ht="16.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</row>
    <row r="354" ht="16.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</row>
    <row r="355" ht="16.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</row>
    <row r="356" ht="16.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</row>
    <row r="357" ht="16.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</row>
    <row r="358" ht="16.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</row>
    <row r="359" ht="16.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</row>
    <row r="360" ht="16.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</row>
    <row r="361" ht="16.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</row>
    <row r="362" ht="16.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</row>
    <row r="363" ht="16.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</row>
    <row r="364" ht="16.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</row>
    <row r="365" ht="16.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</row>
    <row r="366" ht="16.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</row>
    <row r="367" ht="16.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</row>
    <row r="368" ht="16.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</row>
    <row r="369" ht="16.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</row>
    <row r="370" ht="16.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</row>
    <row r="371" ht="16.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</row>
    <row r="372" ht="16.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</row>
    <row r="373" ht="16.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</row>
    <row r="374" ht="16.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</row>
    <row r="375" ht="16.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</row>
    <row r="376" ht="16.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</row>
    <row r="377" ht="16.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</row>
    <row r="378" ht="16.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</row>
    <row r="379" ht="16.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</row>
    <row r="380" ht="16.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</row>
    <row r="381" ht="16.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</row>
    <row r="382" ht="16.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</row>
    <row r="383" ht="16.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</row>
    <row r="384" ht="16.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</row>
    <row r="385" ht="16.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</row>
    <row r="386" ht="16.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</row>
    <row r="387" ht="16.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</row>
    <row r="388" ht="16.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</row>
    <row r="389" ht="16.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</row>
    <row r="390" ht="16.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</row>
    <row r="391" ht="16.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</row>
    <row r="392" ht="16.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</row>
    <row r="393" ht="16.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</row>
    <row r="394" ht="16.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</row>
    <row r="395" ht="16.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</row>
    <row r="396" ht="16.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</row>
    <row r="397" ht="16.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</row>
    <row r="398" ht="16.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</row>
    <row r="399" ht="16.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</row>
    <row r="400" ht="16.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</row>
    <row r="401" ht="16.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</row>
    <row r="402" ht="16.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</row>
    <row r="403" ht="16.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</row>
    <row r="404" ht="16.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</row>
    <row r="405" ht="16.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</row>
    <row r="406" ht="16.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</row>
    <row r="407" ht="16.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</row>
    <row r="408" ht="16.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</row>
    <row r="409" ht="16.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</row>
    <row r="410" ht="16.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</row>
    <row r="411" ht="16.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</row>
    <row r="412" ht="16.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</row>
    <row r="413" ht="16.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</row>
    <row r="414" ht="16.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</row>
    <row r="415" ht="16.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</row>
    <row r="416" ht="16.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</row>
    <row r="417" ht="16.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</row>
    <row r="418" ht="16.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</row>
    <row r="419" ht="16.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</row>
    <row r="420" ht="16.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</row>
    <row r="421" ht="16.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</row>
    <row r="422" ht="16.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</row>
    <row r="423" ht="16.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</row>
    <row r="424" ht="16.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</row>
    <row r="425" ht="16.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</row>
    <row r="426" ht="16.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</row>
    <row r="427" ht="16.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</row>
    <row r="428" ht="16.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</row>
    <row r="429" ht="16.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</row>
    <row r="430" ht="16.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</row>
    <row r="431" ht="16.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</row>
    <row r="432" ht="16.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</row>
    <row r="433" ht="16.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</row>
    <row r="434" ht="16.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</row>
    <row r="435" ht="16.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</row>
    <row r="436" ht="16.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</row>
    <row r="437" ht="16.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</row>
    <row r="438" ht="16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</row>
    <row r="439" ht="16.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</row>
    <row r="440" ht="16.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</row>
    <row r="441" ht="16.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</row>
    <row r="442" ht="16.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</row>
    <row r="443" ht="16.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</row>
    <row r="444" ht="16.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</row>
    <row r="445" ht="16.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</row>
    <row r="446" ht="16.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</row>
    <row r="447" ht="16.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</row>
    <row r="448" ht="16.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</row>
    <row r="449" ht="16.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</row>
    <row r="450" ht="16.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</row>
    <row r="451" ht="16.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</row>
    <row r="452" ht="16.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</row>
    <row r="453" ht="16.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</row>
    <row r="454" ht="16.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</row>
    <row r="455" ht="16.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</row>
    <row r="456" ht="16.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</row>
    <row r="457" ht="16.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</row>
    <row r="458" ht="16.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</row>
    <row r="459" ht="16.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</row>
    <row r="460" ht="16.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</row>
    <row r="461" ht="16.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</row>
    <row r="462" ht="16.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</row>
    <row r="463" ht="16.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</row>
    <row r="464" ht="16.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</row>
    <row r="465" ht="16.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</row>
    <row r="466" ht="16.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</row>
    <row r="467" ht="16.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</row>
    <row r="468" ht="16.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</row>
    <row r="469" ht="16.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</row>
    <row r="470" ht="16.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</row>
    <row r="471" ht="16.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</row>
    <row r="472" ht="16.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</row>
    <row r="473" ht="16.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</row>
    <row r="474" ht="16.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</row>
    <row r="475" ht="16.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</row>
    <row r="476" ht="16.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</row>
    <row r="477" ht="16.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</row>
    <row r="478" ht="16.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</row>
    <row r="479" ht="16.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</row>
    <row r="480" ht="16.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</row>
    <row r="481" ht="16.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</row>
    <row r="482" ht="16.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</row>
    <row r="483" ht="16.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</row>
    <row r="484" ht="16.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</row>
    <row r="485" ht="16.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</row>
    <row r="486" ht="16.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</row>
    <row r="487" ht="16.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</row>
    <row r="488" ht="16.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</row>
    <row r="489" ht="16.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</row>
    <row r="490" ht="16.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</row>
    <row r="491" ht="16.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</row>
    <row r="492" ht="16.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</row>
    <row r="493" ht="16.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</row>
    <row r="494" ht="16.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</row>
    <row r="495" ht="16.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</row>
    <row r="496" ht="16.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</row>
    <row r="497" ht="16.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</row>
    <row r="498" ht="16.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</row>
    <row r="499" ht="16.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</row>
    <row r="500" ht="16.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</row>
    <row r="501" ht="16.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</row>
    <row r="502" ht="16.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</row>
    <row r="503" ht="16.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</row>
    <row r="504" ht="16.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</row>
    <row r="505" ht="16.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</row>
    <row r="506" ht="16.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</row>
    <row r="507" ht="16.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</row>
    <row r="508" ht="16.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</row>
    <row r="509" ht="16.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</row>
    <row r="510" ht="16.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</row>
    <row r="511" ht="16.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</row>
    <row r="512" ht="16.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</row>
    <row r="513" ht="16.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</row>
    <row r="514" ht="16.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</row>
    <row r="515" ht="16.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</row>
    <row r="516" ht="16.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</row>
    <row r="517" ht="16.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</row>
    <row r="518" ht="16.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</row>
    <row r="519" ht="16.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</row>
    <row r="520" ht="16.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</row>
    <row r="521" ht="16.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</row>
    <row r="522" ht="16.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</row>
    <row r="523" ht="16.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</row>
    <row r="524" ht="16.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</row>
    <row r="525" ht="16.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</row>
    <row r="526" ht="16.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</row>
    <row r="527" ht="16.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</row>
    <row r="528" ht="16.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</row>
    <row r="529" ht="16.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</row>
    <row r="530" ht="16.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</row>
    <row r="531" ht="16.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</row>
    <row r="532" ht="16.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</row>
    <row r="533" ht="16.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</row>
    <row r="534" ht="16.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</row>
    <row r="535" ht="16.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</row>
    <row r="536" ht="16.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</row>
    <row r="537" ht="16.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</row>
    <row r="538" ht="16.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</row>
    <row r="539" ht="16.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</row>
    <row r="540" ht="16.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</row>
    <row r="541" ht="16.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</row>
    <row r="542" ht="16.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</row>
    <row r="543" ht="16.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</row>
    <row r="544" ht="16.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</row>
    <row r="545" ht="16.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</row>
    <row r="546" ht="16.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</row>
    <row r="547" ht="16.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</row>
    <row r="548" ht="16.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</row>
    <row r="549" ht="16.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</row>
    <row r="550" ht="16.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</row>
    <row r="551" ht="16.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</row>
    <row r="552" ht="16.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</row>
    <row r="553" ht="16.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</row>
    <row r="554" ht="16.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</row>
    <row r="555" ht="16.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</row>
    <row r="556" ht="16.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</row>
    <row r="557" ht="16.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</row>
    <row r="558" ht="16.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</row>
    <row r="559" ht="16.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</row>
    <row r="560" ht="16.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</row>
    <row r="561" ht="16.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</row>
    <row r="562" ht="16.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</row>
    <row r="563" ht="16.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</row>
    <row r="564" ht="16.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</row>
    <row r="565" ht="16.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</row>
    <row r="566" ht="16.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</row>
    <row r="567" ht="16.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</row>
    <row r="568" ht="16.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</row>
    <row r="569" ht="16.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</row>
    <row r="570" ht="16.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</row>
    <row r="571" ht="16.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</row>
    <row r="572" ht="16.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</row>
    <row r="573" ht="16.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</row>
    <row r="574" ht="16.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</row>
    <row r="575" ht="16.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</row>
    <row r="576" ht="16.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</row>
    <row r="577" ht="16.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</row>
    <row r="578" ht="16.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</row>
    <row r="579" ht="16.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</row>
    <row r="580" ht="16.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</row>
    <row r="581" ht="16.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</row>
    <row r="582" ht="16.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</row>
    <row r="583" ht="16.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</row>
    <row r="584" ht="16.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</row>
    <row r="585" ht="16.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</row>
    <row r="586" ht="16.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</row>
    <row r="587" ht="16.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</row>
    <row r="588" ht="16.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</row>
    <row r="589" ht="16.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</row>
    <row r="590" ht="16.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</row>
    <row r="591" ht="16.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</row>
    <row r="592" ht="16.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</row>
    <row r="593" ht="16.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</row>
    <row r="594" ht="16.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</row>
    <row r="595" ht="16.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</row>
    <row r="596" ht="16.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</row>
    <row r="597" ht="16.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</row>
    <row r="598" ht="16.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</row>
    <row r="599" ht="16.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</row>
    <row r="600" ht="16.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</row>
    <row r="601" ht="16.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</row>
    <row r="602" ht="16.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</row>
    <row r="603" ht="16.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</row>
    <row r="604" ht="16.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</row>
    <row r="605" ht="16.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</row>
    <row r="606" ht="16.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</row>
    <row r="607" ht="16.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</row>
    <row r="608" ht="16.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</row>
    <row r="609" ht="16.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</row>
    <row r="610" ht="16.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</row>
    <row r="611" ht="16.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</row>
    <row r="612" ht="16.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</row>
    <row r="613" ht="16.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</row>
    <row r="614" ht="16.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</row>
    <row r="615" ht="16.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</row>
    <row r="616" ht="16.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</row>
    <row r="617" ht="16.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</row>
    <row r="618" ht="16.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</row>
    <row r="619" ht="16.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</row>
    <row r="620" ht="16.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</row>
    <row r="621" ht="16.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</row>
    <row r="622" ht="16.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</row>
    <row r="623" ht="16.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</row>
    <row r="624" ht="16.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</row>
    <row r="625" ht="16.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</row>
    <row r="626" ht="16.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</row>
    <row r="627" ht="16.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</row>
    <row r="628" ht="16.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</row>
    <row r="629" ht="16.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</row>
    <row r="630" ht="16.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</row>
    <row r="631" ht="16.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</row>
    <row r="632" ht="16.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</row>
    <row r="633" ht="16.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</row>
    <row r="634" ht="16.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</row>
    <row r="635" ht="16.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</row>
    <row r="636" ht="16.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</row>
    <row r="637" ht="16.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</row>
    <row r="638" ht="16.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</row>
    <row r="639" ht="16.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</row>
    <row r="640" ht="16.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</row>
    <row r="641" ht="16.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</row>
    <row r="642" ht="16.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</row>
    <row r="643" ht="16.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</row>
    <row r="644" ht="16.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</row>
    <row r="645" ht="16.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</row>
    <row r="646" ht="16.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</row>
    <row r="647" ht="16.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</row>
    <row r="648" ht="16.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</row>
    <row r="649" ht="16.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</row>
    <row r="650" ht="16.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</row>
    <row r="651" ht="16.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</row>
    <row r="652" ht="16.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</row>
    <row r="653" ht="16.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</row>
    <row r="654" ht="16.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</row>
    <row r="655" ht="16.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</row>
    <row r="656" ht="16.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</row>
    <row r="657" ht="16.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</row>
    <row r="658" ht="16.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</row>
    <row r="659" ht="16.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</row>
    <row r="660" ht="16.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</row>
    <row r="661" ht="16.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</row>
    <row r="662" ht="16.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</row>
    <row r="663" ht="16.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</row>
    <row r="664" ht="16.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</row>
    <row r="665" ht="16.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</row>
    <row r="666" ht="16.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</row>
    <row r="667" ht="16.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</row>
    <row r="668" ht="16.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</row>
    <row r="669" ht="16.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</row>
    <row r="670" ht="16.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</row>
    <row r="671" ht="16.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</row>
    <row r="672" ht="16.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</row>
    <row r="673" ht="16.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</row>
    <row r="674" ht="16.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</row>
    <row r="675" ht="16.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</row>
    <row r="676" ht="16.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</row>
    <row r="677" ht="16.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</row>
    <row r="678" ht="16.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</row>
    <row r="679" ht="16.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</row>
    <row r="680" ht="16.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</row>
    <row r="681" ht="16.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</row>
    <row r="682" ht="16.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</row>
    <row r="683" ht="16.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</row>
    <row r="684" ht="16.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</row>
    <row r="685" ht="16.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</row>
    <row r="686" ht="16.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</row>
    <row r="687" ht="16.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</row>
    <row r="688" ht="16.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</row>
    <row r="689" ht="16.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</row>
    <row r="690" ht="16.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</row>
    <row r="691" ht="16.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</row>
    <row r="692" ht="16.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</row>
    <row r="693" ht="16.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</row>
    <row r="694" ht="16.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</row>
    <row r="695" ht="16.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</row>
    <row r="696" ht="16.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</row>
    <row r="697" ht="16.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</row>
    <row r="698" ht="16.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</row>
    <row r="699" ht="16.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</row>
    <row r="700" ht="16.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</row>
    <row r="701" ht="16.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</row>
    <row r="702" ht="16.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</row>
    <row r="703" ht="16.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</row>
    <row r="704" ht="16.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</row>
    <row r="705" ht="16.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</row>
    <row r="706" ht="16.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</row>
    <row r="707" ht="16.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</row>
    <row r="708" ht="16.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</row>
    <row r="709" ht="16.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</row>
    <row r="710" ht="16.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</row>
    <row r="711" ht="16.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</row>
    <row r="712" ht="16.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</row>
    <row r="713" ht="16.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</row>
    <row r="714" ht="16.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</row>
    <row r="715" ht="16.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</row>
    <row r="716" ht="16.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</row>
    <row r="717" ht="16.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</row>
    <row r="718" ht="16.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</row>
    <row r="719" ht="16.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</row>
    <row r="720" ht="16.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</row>
    <row r="721" ht="16.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</row>
    <row r="722" ht="16.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</row>
    <row r="723" ht="16.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</row>
    <row r="724" ht="16.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</row>
    <row r="725" ht="16.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</row>
    <row r="726" ht="16.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</row>
    <row r="727" ht="16.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</row>
    <row r="728" ht="16.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</row>
    <row r="729" ht="16.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</row>
    <row r="730" ht="16.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</row>
    <row r="731" ht="16.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</row>
    <row r="732" ht="16.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</row>
    <row r="733" ht="16.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</row>
    <row r="734" ht="16.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</row>
    <row r="735" ht="16.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</row>
    <row r="736" ht="16.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</row>
    <row r="737" ht="16.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</row>
    <row r="738" ht="16.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</row>
    <row r="739" ht="16.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</row>
    <row r="740" ht="16.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</row>
    <row r="741" ht="16.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</row>
    <row r="742" ht="16.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</row>
    <row r="743" ht="16.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</row>
    <row r="744" ht="16.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</row>
    <row r="745" ht="16.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</row>
    <row r="746" ht="16.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</row>
    <row r="747" ht="16.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</row>
    <row r="748" ht="16.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</row>
    <row r="749" ht="16.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</row>
    <row r="750" ht="16.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</row>
    <row r="751" ht="16.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</row>
    <row r="752" ht="16.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</row>
    <row r="753" ht="16.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</row>
    <row r="754" ht="16.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</row>
    <row r="755" ht="16.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</row>
    <row r="756" ht="16.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</row>
    <row r="757" ht="16.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</row>
    <row r="758" ht="16.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</row>
    <row r="759" ht="16.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</row>
    <row r="760" ht="16.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</row>
    <row r="761" ht="16.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</row>
    <row r="762" ht="16.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</row>
    <row r="763" ht="16.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</row>
    <row r="764" ht="16.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</row>
    <row r="765" ht="16.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</row>
    <row r="766" ht="16.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</row>
    <row r="767" ht="16.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</row>
    <row r="768" ht="16.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</row>
    <row r="769" ht="16.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</row>
    <row r="770" ht="16.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</row>
    <row r="771" ht="16.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</row>
    <row r="772" ht="16.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</row>
    <row r="773" ht="16.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</row>
    <row r="774" ht="16.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</row>
    <row r="775" ht="16.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</row>
    <row r="776" ht="16.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</row>
    <row r="777" ht="16.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</row>
    <row r="778" ht="16.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</row>
    <row r="779" ht="16.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</row>
    <row r="780" ht="16.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</row>
    <row r="781" ht="16.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</row>
    <row r="782" ht="16.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</row>
    <row r="783" ht="16.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</row>
    <row r="784" ht="16.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</row>
    <row r="785" ht="16.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</row>
    <row r="786" ht="16.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</row>
    <row r="787" ht="16.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</row>
    <row r="788" ht="16.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</row>
    <row r="789" ht="16.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</row>
    <row r="790" ht="16.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</row>
    <row r="791" ht="16.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</row>
    <row r="792" ht="16.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</row>
    <row r="793" ht="16.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</row>
    <row r="794" ht="16.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</row>
    <row r="795" ht="16.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</row>
    <row r="796" ht="16.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</row>
    <row r="797" ht="16.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</row>
    <row r="798" ht="16.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</row>
    <row r="799" ht="16.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</row>
    <row r="800" ht="16.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</row>
    <row r="801" ht="16.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</row>
    <row r="802" ht="16.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</row>
    <row r="803" ht="16.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</row>
    <row r="804" ht="16.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</row>
    <row r="805" ht="16.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</row>
    <row r="806" ht="16.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</row>
    <row r="807" ht="16.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</row>
    <row r="808" ht="16.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</row>
    <row r="809" ht="16.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</row>
    <row r="810" ht="16.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</row>
    <row r="811" ht="16.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</row>
    <row r="812" ht="16.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</row>
    <row r="813" ht="16.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</row>
    <row r="814" ht="16.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</row>
    <row r="815" ht="16.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</row>
    <row r="816" ht="16.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</row>
    <row r="817" ht="16.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</row>
    <row r="818" ht="16.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</row>
    <row r="819" ht="16.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</row>
    <row r="820" ht="16.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</row>
    <row r="821" ht="16.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</row>
    <row r="822" ht="16.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</row>
    <row r="823" ht="16.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</row>
    <row r="824" ht="16.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</row>
    <row r="825" ht="16.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</row>
    <row r="826" ht="16.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</row>
    <row r="827" ht="16.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</row>
    <row r="828" ht="16.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</row>
    <row r="829" ht="16.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</row>
    <row r="830" ht="16.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</row>
    <row r="831" ht="16.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</row>
    <row r="832" ht="16.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</row>
    <row r="833" ht="16.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</row>
    <row r="834" ht="16.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</row>
    <row r="835" ht="16.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</row>
    <row r="836" ht="16.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</row>
    <row r="837" ht="16.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</row>
    <row r="838" ht="16.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</row>
    <row r="839" ht="16.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</row>
    <row r="840" ht="16.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</row>
    <row r="841" ht="16.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</row>
    <row r="842" ht="16.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</row>
    <row r="843" ht="16.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</row>
    <row r="844" ht="16.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</row>
    <row r="845" ht="16.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</row>
    <row r="846" ht="16.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</row>
    <row r="847" ht="16.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</row>
    <row r="848" ht="16.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</row>
    <row r="849" ht="16.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</row>
    <row r="850" ht="16.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</row>
    <row r="851" ht="16.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</row>
    <row r="852" ht="16.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</row>
    <row r="853" ht="16.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</row>
    <row r="854" ht="16.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</row>
    <row r="855" ht="16.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</row>
    <row r="856" ht="16.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</row>
    <row r="857" ht="16.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</row>
    <row r="858" ht="16.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</row>
    <row r="859" ht="16.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</row>
    <row r="860" ht="16.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</row>
    <row r="861" ht="16.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</row>
    <row r="862" ht="16.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</row>
    <row r="863" ht="16.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</row>
    <row r="864" ht="16.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</row>
    <row r="865" ht="16.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</row>
    <row r="866" ht="16.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</row>
    <row r="867" ht="16.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</row>
    <row r="868" ht="16.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</row>
    <row r="869" ht="16.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</row>
    <row r="870" ht="16.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</row>
    <row r="871" ht="16.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</row>
    <row r="872" ht="16.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</row>
    <row r="873" ht="16.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</row>
    <row r="874" ht="16.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</row>
    <row r="875" ht="16.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</row>
    <row r="876" ht="16.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</row>
    <row r="877" ht="16.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</row>
    <row r="878" ht="16.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</row>
    <row r="879" ht="16.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</row>
    <row r="880" ht="16.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</row>
    <row r="881" ht="16.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</row>
    <row r="882" ht="16.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</row>
    <row r="883" ht="16.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</row>
    <row r="884" ht="16.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</row>
    <row r="885" ht="16.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</row>
    <row r="886" ht="16.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</row>
    <row r="887" ht="16.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</row>
    <row r="888" ht="16.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</row>
    <row r="889" ht="16.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</row>
    <row r="890" ht="16.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</row>
    <row r="891" ht="16.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</row>
    <row r="892" ht="16.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</row>
    <row r="893" ht="16.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</row>
    <row r="894" ht="16.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</row>
    <row r="895" ht="16.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</row>
    <row r="896" ht="16.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</row>
    <row r="897" ht="16.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</row>
    <row r="898" ht="16.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</row>
    <row r="899" ht="16.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</row>
    <row r="900" ht="16.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</row>
    <row r="901" ht="16.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</row>
    <row r="902" ht="16.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</row>
    <row r="903" ht="16.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</row>
    <row r="904" ht="16.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</row>
    <row r="905" ht="16.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</row>
    <row r="906" ht="16.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</row>
    <row r="907" ht="16.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</row>
    <row r="908" ht="16.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</row>
    <row r="909" ht="16.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</row>
    <row r="910" ht="16.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</row>
    <row r="911" ht="16.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</row>
    <row r="912" ht="16.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</row>
    <row r="913" ht="16.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</row>
    <row r="914" ht="16.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</row>
    <row r="915" ht="16.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</row>
    <row r="916" ht="16.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</row>
    <row r="917" ht="16.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</row>
    <row r="918" ht="16.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</row>
    <row r="919" ht="16.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</row>
    <row r="920" ht="16.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</row>
    <row r="921" ht="16.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</row>
    <row r="922" ht="16.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</row>
    <row r="923" ht="16.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</row>
    <row r="924" ht="16.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</row>
    <row r="925" ht="16.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</row>
    <row r="926" ht="16.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</row>
    <row r="927" ht="16.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</row>
    <row r="928" ht="16.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</row>
    <row r="929" ht="16.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</row>
    <row r="930" ht="16.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</row>
    <row r="931" ht="16.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</row>
    <row r="932" ht="16.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</row>
    <row r="933" ht="16.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</row>
    <row r="934" ht="16.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</row>
    <row r="935" ht="16.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</row>
    <row r="936" ht="16.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</row>
    <row r="937" ht="16.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</row>
    <row r="938" ht="16.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</row>
    <row r="939" ht="16.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</row>
    <row r="940" ht="16.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</row>
    <row r="941" ht="16.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</row>
    <row r="942" ht="16.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</row>
    <row r="943" ht="16.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</row>
    <row r="944" ht="16.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</row>
    <row r="945" ht="16.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</row>
    <row r="946" ht="16.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</row>
    <row r="947" ht="16.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</row>
    <row r="948" ht="16.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</row>
    <row r="949" ht="16.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</row>
    <row r="950" ht="16.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</row>
    <row r="951" ht="16.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</row>
    <row r="952" ht="16.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</row>
    <row r="953" ht="16.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</row>
    <row r="954" ht="16.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</row>
    <row r="955" ht="16.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</row>
    <row r="956" ht="16.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</row>
    <row r="957" ht="16.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</row>
    <row r="958" ht="16.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</row>
    <row r="959" ht="16.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</row>
    <row r="960" ht="16.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</row>
    <row r="961" ht="16.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</row>
    <row r="962" ht="16.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</row>
    <row r="963" ht="16.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</row>
    <row r="964" ht="16.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</row>
    <row r="965" ht="16.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</row>
    <row r="966" ht="16.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</row>
    <row r="967" ht="16.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</row>
    <row r="968" ht="16.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</row>
    <row r="969" ht="16.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</row>
    <row r="970" ht="16.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</row>
    <row r="971" ht="16.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</row>
    <row r="972" ht="16.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</row>
    <row r="973" ht="16.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</row>
    <row r="974" ht="16.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</row>
    <row r="975" ht="16.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</row>
    <row r="976" ht="16.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</row>
    <row r="977" ht="16.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</row>
    <row r="978" ht="16.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</row>
    <row r="979" ht="16.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</row>
    <row r="980" ht="16.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</row>
    <row r="981" ht="16.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</row>
    <row r="982" ht="16.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</row>
    <row r="983" ht="16.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</row>
    <row r="984" ht="16.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</row>
    <row r="985" ht="16.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</row>
    <row r="986" ht="16.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</row>
    <row r="987" ht="16.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</row>
    <row r="988" ht="16.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</row>
    <row r="989" ht="16.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</row>
    <row r="990" ht="16.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</row>
    <row r="991" ht="16.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</row>
    <row r="992" ht="16.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</row>
    <row r="993" ht="16.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</row>
    <row r="994" ht="16.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</row>
    <row r="995" ht="16.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</row>
    <row r="996" ht="16.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</row>
    <row r="997" ht="16.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</row>
    <row r="998" ht="16.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</row>
    <row r="999" ht="16.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</row>
    <row r="1000" ht="16.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</row>
    <row r="1001" ht="16.5" customHeight="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</row>
    <row r="1002" ht="16.5" customHeight="1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</row>
  </sheetData>
  <autoFilter ref="$A$1:$K$29">
    <sortState ref="A1:K29">
      <sortCondition ref="A1:A29"/>
      <sortCondition ref="D1:D29"/>
    </sortState>
  </autoFilter>
  <mergeCells count="3">
    <mergeCell ref="F1:G1"/>
    <mergeCell ref="H1:I1"/>
    <mergeCell ref="J1:K1"/>
  </mergeCells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43"/>
    <col customWidth="1" min="3" max="3" width="23.0"/>
    <col customWidth="1" min="4" max="4" width="11.57"/>
    <col customWidth="1" min="5" max="5" width="10.71"/>
    <col customWidth="1" min="6" max="6" width="11.43"/>
    <col customWidth="1" min="7" max="8" width="7.43"/>
    <col customWidth="1" min="9" max="9" width="15.43"/>
    <col customWidth="1" min="10" max="10" width="14.71"/>
    <col customWidth="1" min="11" max="11" width="12.57"/>
    <col customWidth="1" min="12" max="12" width="11.57"/>
    <col customWidth="1" min="13" max="13" width="14.29"/>
    <col customWidth="1" min="14" max="14" width="16.43"/>
    <col customWidth="1" min="15" max="15" width="19.29"/>
    <col customWidth="1" min="16" max="16" width="14.0"/>
    <col customWidth="1" min="17" max="17" width="10.71"/>
    <col customWidth="1" min="18" max="18" width="16.0"/>
    <col customWidth="1" min="19" max="23" width="15.14"/>
    <col customWidth="1" min="24" max="24" width="17.29"/>
    <col customWidth="1" min="25" max="25" width="11.57"/>
    <col customWidth="1" min="26" max="26" width="11.86"/>
    <col customWidth="1" min="27" max="27" width="14.86"/>
    <col customWidth="1" min="28" max="28" width="17.71"/>
    <col customWidth="1" min="29" max="29" width="15.86"/>
    <col customWidth="1" min="30" max="30" width="15.0"/>
    <col customWidth="1" min="31" max="31" width="12.43"/>
    <col customWidth="1" min="32" max="32" width="15.14"/>
    <col customWidth="1" min="33" max="33" width="14.0"/>
    <col customWidth="1" min="34" max="34" width="11.43"/>
    <col customWidth="1" min="35" max="35" width="9.86"/>
    <col customWidth="1" min="36" max="47" width="9.29"/>
  </cols>
  <sheetData>
    <row r="1" ht="15.75" customHeight="1">
      <c r="A1" s="106"/>
      <c r="B1" s="106"/>
      <c r="C1" s="106"/>
      <c r="D1" s="106"/>
      <c r="E1" s="106"/>
      <c r="F1" s="107"/>
      <c r="G1" s="108"/>
      <c r="H1" s="108"/>
      <c r="I1" s="108" t="s">
        <v>263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107"/>
      <c r="W1" s="108" t="s">
        <v>265</v>
      </c>
      <c r="X1" s="3"/>
      <c r="Y1" s="3"/>
      <c r="Z1" s="3"/>
      <c r="AA1" s="3"/>
      <c r="AB1" s="3"/>
      <c r="AC1" s="3"/>
      <c r="AD1" s="3"/>
      <c r="AE1" s="3"/>
      <c r="AF1" s="3"/>
      <c r="AG1" s="4"/>
      <c r="AH1" s="107" t="s">
        <v>20</v>
      </c>
      <c r="AI1" s="107" t="s">
        <v>266</v>
      </c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</row>
    <row r="2" ht="15.75" customHeight="1">
      <c r="A2" s="106" t="s">
        <v>0</v>
      </c>
      <c r="B2" s="106" t="s">
        <v>267</v>
      </c>
      <c r="C2" s="106" t="s">
        <v>268</v>
      </c>
      <c r="D2" s="106" t="s">
        <v>269</v>
      </c>
      <c r="E2" s="106" t="s">
        <v>270</v>
      </c>
      <c r="F2" s="107" t="s">
        <v>271</v>
      </c>
      <c r="G2" s="109" t="s">
        <v>272</v>
      </c>
      <c r="H2" s="107"/>
      <c r="I2" s="107" t="str">
        <f>'CORE MANPOWER'!AF2</f>
        <v>HLL Malappuram</v>
      </c>
      <c r="J2" s="107" t="str">
        <f>'CORE MANPOWER'!AG2</f>
        <v>Power Grid Corporation of India Limited - Yelahanka, Bangalore</v>
      </c>
      <c r="K2" s="107" t="str">
        <f>'CORE MANPOWER'!AH2</f>
        <v>Cochin Shipyard Limited - Andaman</v>
      </c>
      <c r="L2" s="107" t="str">
        <f>'CORE MANPOWER'!AI2</f>
        <v>IOCL - Panipat</v>
      </c>
      <c r="M2" s="107" t="str">
        <f>'CORE MANPOWER'!AJ2</f>
        <v>HLL Cotton Hill, Trivandrum</v>
      </c>
      <c r="N2" s="107" t="str">
        <f>'CORE MANPOWER'!AK2</f>
        <v>Swasthya-An innovative behaviour change programme for Aneamia in women of reproductive age</v>
      </c>
      <c r="O2" s="107" t="str">
        <f>'CORE MANPOWER'!AL2</f>
        <v>Counselling support for transgender individuals-pre and post surgery and non surgical pathways in gender transition</v>
      </c>
      <c r="P2" s="107" t="str">
        <f>'CORE MANPOWER'!AM2</f>
        <v>Inclusive community mental health initiative in Wayanad district</v>
      </c>
      <c r="Q2" s="107" t="str">
        <f>'CORE MANPOWER'!AN2</f>
        <v>My City</v>
      </c>
      <c r="R2" s="107" t="str">
        <f>'CORE MANPOWER'!AO2</f>
        <v>Exploring the correlation and Diagnostic potential of Menstrual Blood</v>
      </c>
      <c r="S2" s="107" t="str">
        <f>'CORE MANPOWER'!AP2</f>
        <v>HLL Maharashtra</v>
      </c>
      <c r="T2" s="109" t="s">
        <v>4</v>
      </c>
      <c r="U2" s="109" t="s">
        <v>273</v>
      </c>
      <c r="V2" s="109" t="s">
        <v>245</v>
      </c>
      <c r="W2" s="107" t="str">
        <f>'CORE MANPOWER'!AF2</f>
        <v>HLL Malappuram</v>
      </c>
      <c r="X2" s="107" t="str">
        <f>'CORE MANPOWER'!AG2</f>
        <v>Power Grid Corporation of India Limited - Yelahanka, Bangalore</v>
      </c>
      <c r="Y2" s="107" t="str">
        <f>'CORE MANPOWER'!AH2</f>
        <v>Cochin Shipyard Limited - Andaman</v>
      </c>
      <c r="Z2" s="107" t="str">
        <f>'CORE MANPOWER'!AI2</f>
        <v>IOCL - Panipat</v>
      </c>
      <c r="AA2" s="107" t="str">
        <f>'CORE MANPOWER'!AJ2</f>
        <v>HLL Cotton Hill, Trivandrum</v>
      </c>
      <c r="AB2" s="107" t="str">
        <f>'CORE MANPOWER'!AK2</f>
        <v>Swasthya-An innovative behaviour change programme for Aneamia in women of reproductive age</v>
      </c>
      <c r="AC2" s="107" t="str">
        <f>'CORE MANPOWER'!AL2</f>
        <v>Counselling support for transgender individuals-pre and post surgery and non surgical pathways in gender transition</v>
      </c>
      <c r="AD2" s="107" t="str">
        <f>'CORE MANPOWER'!AM2</f>
        <v>Inclusive community mental health initiative in Wayanad district</v>
      </c>
      <c r="AE2" s="107" t="str">
        <f>'CORE MANPOWER'!AN2</f>
        <v>My City</v>
      </c>
      <c r="AF2" s="107" t="str">
        <f>'CORE MANPOWER'!AO2</f>
        <v>Exploring the correlation and Diagnostic potential of Menstrual Blood</v>
      </c>
      <c r="AG2" s="107" t="str">
        <f>'CORE MANPOWER'!AP2</f>
        <v>HLL Maharashtra</v>
      </c>
      <c r="AH2" s="107" t="s">
        <v>21</v>
      </c>
      <c r="AI2" s="107" t="s">
        <v>4</v>
      </c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</row>
    <row r="3" ht="15.75" customHeight="1">
      <c r="A3" s="204">
        <v>1.0</v>
      </c>
      <c r="B3" s="204" t="s">
        <v>29</v>
      </c>
      <c r="C3" s="204" t="s">
        <v>30</v>
      </c>
      <c r="D3" s="204" t="s">
        <v>31</v>
      </c>
      <c r="E3" s="204">
        <f>F3*12</f>
        <v>523932</v>
      </c>
      <c r="F3" s="205">
        <v>43661.0</v>
      </c>
      <c r="G3" s="205">
        <v>43661.0</v>
      </c>
      <c r="H3" s="206">
        <f>SUM(F3:F8)</f>
        <v>107841</v>
      </c>
      <c r="I3" s="207">
        <f>'PROJECT MASTER FILE - COPY'!$O17/H3*F3</f>
        <v>4534.58439</v>
      </c>
      <c r="J3" s="207">
        <f>'PROJECT MASTER FILE - COPY'!O30/H3*F3</f>
        <v>4534.58439</v>
      </c>
      <c r="K3" s="207">
        <f>'PROJECT MASTER FILE - COPY'!O43/H3*F3</f>
        <v>4534.58439</v>
      </c>
      <c r="L3" s="207">
        <f>'PROJECT MASTER FILE - COPY'!O56/H3*F3</f>
        <v>0</v>
      </c>
      <c r="M3" s="207">
        <f>'PROJECT MASTER FILE - COPY'!O69/H3*F3</f>
        <v>0</v>
      </c>
      <c r="N3" s="207">
        <f>'PROJECT MASTER FILE - COPY'!O82/H3*F3</f>
        <v>4534.58439</v>
      </c>
      <c r="O3" s="207">
        <f>'PROJECT MASTER FILE - COPY'!O95/H3*F3</f>
        <v>0</v>
      </c>
      <c r="P3" s="207">
        <f>'PROJECT MASTER FILE - COPY'!O108/H3*F3</f>
        <v>0</v>
      </c>
      <c r="Q3" s="208">
        <v>0.0</v>
      </c>
      <c r="R3" s="207">
        <f>'PROJECT MASTER FILE - COPY'!O134/H3*F3</f>
        <v>0</v>
      </c>
      <c r="S3" s="207">
        <f>'PROJECT MASTER FILE - COPY'!O4/H3*F3</f>
        <v>0</v>
      </c>
      <c r="T3" s="209">
        <f t="shared" ref="T3:T8" si="1">F3- (I3+J3+K3+L3+M3+N3+O3+P3+Q3+R3+S3)</f>
        <v>25522.66244</v>
      </c>
      <c r="U3" s="209">
        <f t="shared" ref="U3:U8" si="2">G3-F3</f>
        <v>0</v>
      </c>
      <c r="V3" s="210">
        <v>45839.0</v>
      </c>
      <c r="W3" s="207">
        <f>'PROJECT MASTER FILE - COPY'!O18</f>
        <v>0</v>
      </c>
      <c r="X3" s="207">
        <f>'PROJECT MASTER FILE - COPY'!O31</f>
        <v>0</v>
      </c>
      <c r="Y3" s="207">
        <f>'PROJECT MASTER FILE - COPY'!O44</f>
        <v>0</v>
      </c>
      <c r="Z3" s="207">
        <f>'PROJECT MASTER FILE - COPY'!O57</f>
        <v>0</v>
      </c>
      <c r="AA3" s="207">
        <f>'PROJECT MASTER FILE - COPY'!O70</f>
        <v>0</v>
      </c>
      <c r="AB3" s="207">
        <f>'PROJECT MASTER FILE - COPY'!O83</f>
        <v>0</v>
      </c>
      <c r="AC3" s="207">
        <f>'PROJECT MASTER FILE - COPY'!O96</f>
        <v>0</v>
      </c>
      <c r="AD3" s="207">
        <f>'PROJECT MASTER FILE - COPY'!O109</f>
        <v>0</v>
      </c>
      <c r="AE3" s="207">
        <f>'PROJECT MASTER FILE - COPY'!O122</f>
        <v>8333.333333</v>
      </c>
      <c r="AF3" s="208">
        <v>0.0</v>
      </c>
      <c r="AG3" s="207">
        <f>'PROJECT MASTER FILE - COPY'!O5</f>
        <v>0</v>
      </c>
      <c r="AH3" s="207">
        <f>'HMA HR REVNUE SHEET'!J6</f>
        <v>60000</v>
      </c>
      <c r="AI3" s="209">
        <f>G10-(W3+X3+Y3+AC3+AD3+AE3+AG3+AH3)</f>
        <v>50766.66667</v>
      </c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</row>
    <row r="4" ht="15.75" customHeight="1">
      <c r="A4" s="204">
        <v>2.0</v>
      </c>
      <c r="B4" s="204" t="s">
        <v>46</v>
      </c>
      <c r="C4" s="204" t="s">
        <v>47</v>
      </c>
      <c r="D4" s="204" t="s">
        <v>31</v>
      </c>
      <c r="E4" s="204">
        <v>200000.0</v>
      </c>
      <c r="F4" s="205">
        <v>0.0</v>
      </c>
      <c r="G4" s="209"/>
      <c r="H4" s="119"/>
      <c r="I4" s="207">
        <f>'PROJECT MASTER FILE - COPY'!O17/H3*F4</f>
        <v>0</v>
      </c>
      <c r="J4" s="207">
        <f>'PROJECT MASTER FILE - COPY'!O30/H3*F4</f>
        <v>0</v>
      </c>
      <c r="K4" s="207">
        <f>'PROJECT MASTER FILE - COPY'!O43/H3*F4</f>
        <v>0</v>
      </c>
      <c r="L4" s="207">
        <f>'PROJECT MASTER FILE - COPY'!O56/H3*F4</f>
        <v>0</v>
      </c>
      <c r="M4" s="207">
        <f>'PROJECT MASTER FILE - COPY'!O69/H3*F4</f>
        <v>0</v>
      </c>
      <c r="N4" s="207">
        <f>'PROJECT MASTER FILE - COPY'!O82/H3*F4</f>
        <v>0</v>
      </c>
      <c r="O4" s="207">
        <f>'PROJECT MASTER FILE - COPY'!O95/H3*F4</f>
        <v>0</v>
      </c>
      <c r="P4" s="207">
        <f>'PROJECT MASTER FILE - COPY'!O108/H3*F4</f>
        <v>0</v>
      </c>
      <c r="Q4" s="207">
        <f>'PROJECT MASTER FILE - COPY'!O121/H3*F4</f>
        <v>0</v>
      </c>
      <c r="R4" s="207">
        <f>'PROJECT MASTER FILE - COPY'!O134/H3*F4</f>
        <v>0</v>
      </c>
      <c r="S4" s="207">
        <f>'PROJECT MASTER FILE - COPY'!O4/H3*F4</f>
        <v>0</v>
      </c>
      <c r="T4" s="209">
        <f t="shared" si="1"/>
        <v>0</v>
      </c>
      <c r="U4" s="209">
        <f t="shared" si="2"/>
        <v>0</v>
      </c>
      <c r="V4" s="210">
        <v>45870.0</v>
      </c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</row>
    <row r="5" ht="15.75" customHeight="1">
      <c r="A5" s="204">
        <v>3.0</v>
      </c>
      <c r="B5" s="204" t="s">
        <v>75</v>
      </c>
      <c r="C5" s="204" t="s">
        <v>76</v>
      </c>
      <c r="D5" s="204" t="s">
        <v>31</v>
      </c>
      <c r="E5" s="204">
        <v>84000.0</v>
      </c>
      <c r="F5" s="209">
        <f>E5/12</f>
        <v>7000</v>
      </c>
      <c r="G5" s="205">
        <v>11391.0</v>
      </c>
      <c r="H5" s="119"/>
      <c r="I5" s="207">
        <f>'PROJECT MASTER FILE - COPY'!O17/H3*F5</f>
        <v>727.0124535</v>
      </c>
      <c r="J5" s="207">
        <f>'PROJECT MASTER FILE - COPY'!O30/H3*F5</f>
        <v>727.0124535</v>
      </c>
      <c r="K5" s="207">
        <f>'PROJECT MASTER FILE - COPY'!O43/H3*F5</f>
        <v>727.0124535</v>
      </c>
      <c r="L5" s="207">
        <f>'PROJECT MASTER FILE - COPY'!O56/H3*F5</f>
        <v>0</v>
      </c>
      <c r="M5" s="207">
        <f>'PROJECT MASTER FILE - COPY'!O69/H3*F5</f>
        <v>0</v>
      </c>
      <c r="N5" s="207">
        <f>'PROJECT MASTER FILE - COPY'!O82/H3*F5</f>
        <v>727.0124535</v>
      </c>
      <c r="O5" s="207">
        <f>'PROJECT MASTER FILE - COPY'!O95/H3*F5</f>
        <v>0</v>
      </c>
      <c r="P5" s="207">
        <f>'PROJECT MASTER FILE - COPY'!O108/H3*F5</f>
        <v>0</v>
      </c>
      <c r="Q5" s="208">
        <v>0.0</v>
      </c>
      <c r="R5" s="207">
        <f>'PROJECT MASTER FILE - COPY'!O134/H3*F5</f>
        <v>0</v>
      </c>
      <c r="S5" s="207">
        <f>'PROJECT MASTER FILE - COPY'!O4/H3*F5</f>
        <v>0</v>
      </c>
      <c r="T5" s="209">
        <f t="shared" si="1"/>
        <v>4091.950186</v>
      </c>
      <c r="U5" s="209">
        <f t="shared" si="2"/>
        <v>4391</v>
      </c>
      <c r="V5" s="210">
        <v>45901.0</v>
      </c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</row>
    <row r="6" ht="15.75" customHeight="1">
      <c r="A6" s="204">
        <v>4.0</v>
      </c>
      <c r="B6" s="204" t="s">
        <v>77</v>
      </c>
      <c r="C6" s="204" t="s">
        <v>78</v>
      </c>
      <c r="D6" s="204" t="s">
        <v>31</v>
      </c>
      <c r="E6" s="204">
        <v>720000.0</v>
      </c>
      <c r="F6" s="205">
        <v>57180.0</v>
      </c>
      <c r="G6" s="205">
        <v>57180.0</v>
      </c>
      <c r="H6" s="119"/>
      <c r="I6" s="207">
        <f>'PROJECT MASTER FILE - COPY'!O17/H3*F6</f>
        <v>5938.653156</v>
      </c>
      <c r="J6" s="207">
        <f>'PROJECT MASTER FILE - COPY'!O30/H3*F6</f>
        <v>5938.653156</v>
      </c>
      <c r="K6" s="207">
        <f>'PROJECT MASTER FILE - COPY'!O43/H3*F6</f>
        <v>5938.653156</v>
      </c>
      <c r="L6" s="207">
        <f>'PROJECT MASTER FILE - COPY'!O56/H3*F6</f>
        <v>0</v>
      </c>
      <c r="M6" s="207">
        <f>'PROJECT MASTER FILE - COPY'!O69/H3*F6</f>
        <v>0</v>
      </c>
      <c r="N6" s="207">
        <f>'PROJECT MASTER FILE - COPY'!O82/H3*F6</f>
        <v>5938.653156</v>
      </c>
      <c r="O6" s="207">
        <f>'PROJECT MASTER FILE - COPY'!O95/H3*F6</f>
        <v>0</v>
      </c>
      <c r="P6" s="207">
        <f>'PROJECT MASTER FILE - COPY'!O108/H3*F6</f>
        <v>0</v>
      </c>
      <c r="Q6" s="208">
        <v>0.0</v>
      </c>
      <c r="R6" s="207">
        <f>'PROJECT MASTER FILE - COPY'!O134/H3*F6</f>
        <v>0</v>
      </c>
      <c r="S6" s="207">
        <f>'PROJECT MASTER FILE - COPY'!O4/H3*F6</f>
        <v>0</v>
      </c>
      <c r="T6" s="209">
        <f t="shared" si="1"/>
        <v>33425.38738</v>
      </c>
      <c r="U6" s="209">
        <f t="shared" si="2"/>
        <v>0</v>
      </c>
      <c r="V6" s="210">
        <v>45931.0</v>
      </c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</row>
    <row r="7" ht="15.75" customHeight="1">
      <c r="A7" s="204">
        <v>5.0</v>
      </c>
      <c r="B7" s="204" t="s">
        <v>79</v>
      </c>
      <c r="C7" s="204" t="s">
        <v>80</v>
      </c>
      <c r="D7" s="204" t="s">
        <v>55</v>
      </c>
      <c r="E7" s="204">
        <v>56640.0</v>
      </c>
      <c r="F7" s="205">
        <v>0.0</v>
      </c>
      <c r="G7" s="209"/>
      <c r="H7" s="119"/>
      <c r="I7" s="207">
        <f>'PROJECT MASTER FILE - COPY'!O17/H3*F7</f>
        <v>0</v>
      </c>
      <c r="J7" s="207">
        <f>'PROJECT MASTER FILE - COPY'!O30/H3*F7</f>
        <v>0</v>
      </c>
      <c r="K7" s="207">
        <f>'PROJECT MASTER FILE - COPY'!O43/H3*F7</f>
        <v>0</v>
      </c>
      <c r="L7" s="207">
        <f>'PROJECT MASTER FILE - COPY'!O56/H3*F7</f>
        <v>0</v>
      </c>
      <c r="M7" s="207">
        <f>'PROJECT MASTER FILE - COPY'!O69/H3*F7</f>
        <v>0</v>
      </c>
      <c r="N7" s="207">
        <f>'PROJECT MASTER FILE - COPY'!O82/H3*F7</f>
        <v>0</v>
      </c>
      <c r="O7" s="207">
        <f>'PROJECT MASTER FILE - COPY'!O95/H3*F7</f>
        <v>0</v>
      </c>
      <c r="P7" s="207">
        <f>'PROJECT MASTER FILE - COPY'!O108/H3*F7</f>
        <v>0</v>
      </c>
      <c r="Q7" s="207">
        <f>'PROJECT MASTER FILE - COPY'!O121/H3*F7</f>
        <v>0</v>
      </c>
      <c r="R7" s="207">
        <f>'PROJECT MASTER FILE - COPY'!O134/H3*F7</f>
        <v>0</v>
      </c>
      <c r="S7" s="207">
        <f>'PROJECT MASTER FILE - COPY'!O4/H3*F7</f>
        <v>0</v>
      </c>
      <c r="T7" s="209">
        <f t="shared" si="1"/>
        <v>0</v>
      </c>
      <c r="U7" s="209">
        <f t="shared" si="2"/>
        <v>0</v>
      </c>
      <c r="V7" s="210">
        <v>45962.0</v>
      </c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</row>
    <row r="8" ht="15.75" customHeight="1">
      <c r="A8" s="204">
        <v>6.0</v>
      </c>
      <c r="B8" s="207" t="s">
        <v>81</v>
      </c>
      <c r="C8" s="207" t="s">
        <v>81</v>
      </c>
      <c r="D8" s="207"/>
      <c r="E8" s="207">
        <v>200000.0</v>
      </c>
      <c r="F8" s="208">
        <v>0.0</v>
      </c>
      <c r="G8" s="205">
        <v>13328.0</v>
      </c>
      <c r="H8" s="6"/>
      <c r="I8" s="207">
        <f>'PROJECT MASTER FILE - COPY'!O17/H3*F8</f>
        <v>0</v>
      </c>
      <c r="J8" s="207">
        <f>'PROJECT MASTER FILE - COPY'!O30/H3*F8</f>
        <v>0</v>
      </c>
      <c r="K8" s="207">
        <f>'PROJECT MASTER FILE - COPY'!O43/H3*F8</f>
        <v>0</v>
      </c>
      <c r="L8" s="207">
        <f>'PROJECT MASTER FILE - COPY'!O56/H3*F8</f>
        <v>0</v>
      </c>
      <c r="M8" s="207">
        <f>'PROJECT MASTER FILE - COPY'!O69/H3*F8</f>
        <v>0</v>
      </c>
      <c r="N8" s="207">
        <f>'PROJECT MASTER FILE - COPY'!O82/H3*F8</f>
        <v>0</v>
      </c>
      <c r="O8" s="207">
        <f>'PROJECT MASTER FILE - COPY'!O95/H3*F8</f>
        <v>0</v>
      </c>
      <c r="P8" s="207">
        <f>'PROJECT MASTER FILE - COPY'!O108/H3*F8</f>
        <v>0</v>
      </c>
      <c r="Q8" s="207">
        <f>'PROJECT MASTER FILE - COPY'!O121/H3*F8</f>
        <v>0</v>
      </c>
      <c r="R8" s="207">
        <f>'PROJECT MASTER FILE - COPY'!O134/H3*F8</f>
        <v>0</v>
      </c>
      <c r="S8" s="207">
        <f>'PROJECT MASTER FILE - COPY'!O4/H3*F8</f>
        <v>0</v>
      </c>
      <c r="T8" s="207">
        <f t="shared" si="1"/>
        <v>0</v>
      </c>
      <c r="U8" s="209">
        <f t="shared" si="2"/>
        <v>13328</v>
      </c>
      <c r="V8" s="210">
        <v>45992.0</v>
      </c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</row>
    <row r="9" ht="15.75" customHeight="1">
      <c r="A9" s="121"/>
      <c r="B9" s="3"/>
      <c r="C9" s="3"/>
      <c r="D9" s="3"/>
      <c r="E9" s="3"/>
      <c r="F9" s="3"/>
      <c r="G9" s="4"/>
      <c r="H9" s="116"/>
      <c r="I9" s="114">
        <f t="shared" ref="I9:U9" si="3">SUM(I3:I8)</f>
        <v>11200.25</v>
      </c>
      <c r="J9" s="114">
        <f t="shared" si="3"/>
        <v>11200.25</v>
      </c>
      <c r="K9" s="114">
        <f t="shared" si="3"/>
        <v>11200.25</v>
      </c>
      <c r="L9" s="114">
        <f t="shared" si="3"/>
        <v>0</v>
      </c>
      <c r="M9" s="114">
        <f t="shared" si="3"/>
        <v>0</v>
      </c>
      <c r="N9" s="114">
        <f t="shared" si="3"/>
        <v>11200.25</v>
      </c>
      <c r="O9" s="114">
        <f t="shared" si="3"/>
        <v>0</v>
      </c>
      <c r="P9" s="114">
        <f t="shared" si="3"/>
        <v>0</v>
      </c>
      <c r="Q9" s="114">
        <f t="shared" si="3"/>
        <v>0</v>
      </c>
      <c r="R9" s="114">
        <f t="shared" si="3"/>
        <v>0</v>
      </c>
      <c r="S9" s="114">
        <f t="shared" si="3"/>
        <v>0</v>
      </c>
      <c r="T9" s="116">
        <f t="shared" si="3"/>
        <v>63040</v>
      </c>
      <c r="U9" s="116">
        <f t="shared" si="3"/>
        <v>17719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</row>
    <row r="10" ht="15.75" customHeight="1">
      <c r="A10" s="111">
        <v>7.0</v>
      </c>
      <c r="B10" s="111" t="s">
        <v>32</v>
      </c>
      <c r="C10" s="111" t="s">
        <v>33</v>
      </c>
      <c r="D10" s="111" t="s">
        <v>31</v>
      </c>
      <c r="E10" s="111">
        <v>1800000.0</v>
      </c>
      <c r="F10" s="116">
        <f t="shared" ref="F10:F21" si="4">E10/12</f>
        <v>150000</v>
      </c>
      <c r="G10" s="112">
        <v>119100.0</v>
      </c>
      <c r="H10" s="113">
        <f>SUM(F10:F28)</f>
        <v>601833.3333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</row>
    <row r="11" ht="15.75" customHeight="1">
      <c r="A11" s="111">
        <v>8.0</v>
      </c>
      <c r="B11" s="111" t="s">
        <v>34</v>
      </c>
      <c r="C11" s="111" t="s">
        <v>35</v>
      </c>
      <c r="D11" s="111" t="s">
        <v>31</v>
      </c>
      <c r="E11" s="111">
        <v>24000.0</v>
      </c>
      <c r="F11" s="116">
        <f t="shared" si="4"/>
        <v>2000</v>
      </c>
      <c r="G11" s="116"/>
      <c r="H11" s="119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5">
        <v>1974.0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</row>
    <row r="12" ht="15.75" customHeight="1">
      <c r="A12" s="111">
        <v>9.0</v>
      </c>
      <c r="B12" s="111" t="s">
        <v>37</v>
      </c>
      <c r="C12" s="111" t="s">
        <v>38</v>
      </c>
      <c r="D12" s="111" t="s">
        <v>31</v>
      </c>
      <c r="E12" s="111">
        <v>264000.0</v>
      </c>
      <c r="F12" s="116">
        <f t="shared" si="4"/>
        <v>22000</v>
      </c>
      <c r="G12" s="112">
        <v>21303.0</v>
      </c>
      <c r="H12" s="119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5">
        <v>21303.0</v>
      </c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</row>
    <row r="13" ht="15.75" customHeight="1">
      <c r="A13" s="111">
        <v>10.0</v>
      </c>
      <c r="B13" s="111" t="s">
        <v>39</v>
      </c>
      <c r="C13" s="111" t="s">
        <v>40</v>
      </c>
      <c r="D13" s="111" t="s">
        <v>31</v>
      </c>
      <c r="E13" s="111">
        <v>96000.0</v>
      </c>
      <c r="F13" s="116">
        <f t="shared" si="4"/>
        <v>8000</v>
      </c>
      <c r="G13" s="116"/>
      <c r="H13" s="119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</row>
    <row r="14" ht="15.75" customHeight="1">
      <c r="A14" s="111">
        <v>11.0</v>
      </c>
      <c r="B14" s="111" t="s">
        <v>41</v>
      </c>
      <c r="C14" s="111" t="s">
        <v>42</v>
      </c>
      <c r="D14" s="111" t="s">
        <v>43</v>
      </c>
      <c r="E14" s="111">
        <v>10000.0</v>
      </c>
      <c r="F14" s="116">
        <f t="shared" si="4"/>
        <v>833.3333333</v>
      </c>
      <c r="G14" s="116"/>
      <c r="H14" s="119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</row>
    <row r="15" ht="15.75" customHeight="1">
      <c r="A15" s="111">
        <v>12.0</v>
      </c>
      <c r="B15" s="111" t="s">
        <v>44</v>
      </c>
      <c r="C15" s="111" t="s">
        <v>45</v>
      </c>
      <c r="D15" s="111" t="s">
        <v>31</v>
      </c>
      <c r="E15" s="111">
        <v>120000.0</v>
      </c>
      <c r="F15" s="116">
        <f t="shared" si="4"/>
        <v>10000</v>
      </c>
      <c r="G15" s="112">
        <v>10000.0</v>
      </c>
      <c r="H15" s="119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</row>
    <row r="16" ht="15.75" customHeight="1">
      <c r="A16" s="111">
        <v>13.0</v>
      </c>
      <c r="B16" s="111" t="s">
        <v>48</v>
      </c>
      <c r="C16" s="111" t="s">
        <v>49</v>
      </c>
      <c r="D16" s="111" t="s">
        <v>43</v>
      </c>
      <c r="E16" s="111">
        <v>8000.0</v>
      </c>
      <c r="F16" s="116">
        <f t="shared" si="4"/>
        <v>666.6666667</v>
      </c>
      <c r="G16" s="116"/>
      <c r="H16" s="119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5">
        <v>4360.0</v>
      </c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</row>
    <row r="17" ht="15.75" customHeight="1">
      <c r="A17" s="111">
        <v>14.0</v>
      </c>
      <c r="B17" s="111" t="s">
        <v>50</v>
      </c>
      <c r="C17" s="111" t="s">
        <v>51</v>
      </c>
      <c r="D17" s="111" t="s">
        <v>52</v>
      </c>
      <c r="E17" s="111">
        <v>16000.0</v>
      </c>
      <c r="F17" s="116">
        <f t="shared" si="4"/>
        <v>1333.333333</v>
      </c>
      <c r="G17" s="116"/>
      <c r="H17" s="119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</row>
    <row r="18" ht="15.75" customHeight="1">
      <c r="A18" s="111">
        <v>15.0</v>
      </c>
      <c r="B18" s="111" t="s">
        <v>53</v>
      </c>
      <c r="C18" s="111" t="s">
        <v>54</v>
      </c>
      <c r="D18" s="111" t="s">
        <v>55</v>
      </c>
      <c r="E18" s="111">
        <v>15000.0</v>
      </c>
      <c r="F18" s="116">
        <f t="shared" si="4"/>
        <v>1250</v>
      </c>
      <c r="G18" s="116"/>
      <c r="H18" s="119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</row>
    <row r="19" ht="15.75" customHeight="1">
      <c r="A19" s="111">
        <v>16.0</v>
      </c>
      <c r="B19" s="111" t="s">
        <v>56</v>
      </c>
      <c r="C19" s="111" t="s">
        <v>57</v>
      </c>
      <c r="D19" s="111" t="s">
        <v>55</v>
      </c>
      <c r="E19" s="111">
        <v>36000.0</v>
      </c>
      <c r="F19" s="116">
        <f t="shared" si="4"/>
        <v>3000</v>
      </c>
      <c r="G19" s="116"/>
      <c r="H19" s="119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</row>
    <row r="20" ht="15.75" customHeight="1">
      <c r="A20" s="111">
        <v>17.0</v>
      </c>
      <c r="B20" s="111" t="s">
        <v>58</v>
      </c>
      <c r="C20" s="111" t="s">
        <v>59</v>
      </c>
      <c r="D20" s="111" t="s">
        <v>31</v>
      </c>
      <c r="E20" s="111">
        <v>50000.0</v>
      </c>
      <c r="F20" s="116">
        <f t="shared" si="4"/>
        <v>4166.666667</v>
      </c>
      <c r="G20" s="116"/>
      <c r="H20" s="119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</row>
    <row r="21" ht="15.75" customHeight="1">
      <c r="A21" s="111">
        <v>18.0</v>
      </c>
      <c r="B21" s="111" t="s">
        <v>60</v>
      </c>
      <c r="C21" s="111" t="s">
        <v>61</v>
      </c>
      <c r="D21" s="111" t="s">
        <v>52</v>
      </c>
      <c r="E21" s="111">
        <v>7000.0</v>
      </c>
      <c r="F21" s="116">
        <f t="shared" si="4"/>
        <v>583.3333333</v>
      </c>
      <c r="G21" s="116"/>
      <c r="H21" s="119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</row>
    <row r="22" ht="15.75" customHeight="1">
      <c r="A22" s="111">
        <v>19.0</v>
      </c>
      <c r="B22" s="111" t="s">
        <v>62</v>
      </c>
      <c r="C22" s="111" t="s">
        <v>63</v>
      </c>
      <c r="D22" s="111" t="s">
        <v>31</v>
      </c>
      <c r="E22" s="123">
        <v>60000.0</v>
      </c>
      <c r="F22" s="112">
        <v>5000.0</v>
      </c>
      <c r="G22" s="112">
        <v>4728.0</v>
      </c>
      <c r="H22" s="119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5">
        <v>4728.0</v>
      </c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</row>
    <row r="23" ht="15.75" customHeight="1">
      <c r="A23" s="111">
        <v>20.0</v>
      </c>
      <c r="B23" s="111" t="s">
        <v>68</v>
      </c>
      <c r="C23" s="111" t="s">
        <v>69</v>
      </c>
      <c r="D23" s="111" t="s">
        <v>31</v>
      </c>
      <c r="E23" s="111">
        <v>120000.0</v>
      </c>
      <c r="F23" s="116">
        <f t="shared" ref="F23:F25" si="5">E23/12</f>
        <v>10000</v>
      </c>
      <c r="G23" s="112">
        <v>20000.0</v>
      </c>
      <c r="H23" s="119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5">
        <v>0.0</v>
      </c>
      <c r="X23" s="115">
        <v>0.0</v>
      </c>
      <c r="Y23" s="115">
        <v>0.0</v>
      </c>
      <c r="Z23" s="115">
        <v>0.0</v>
      </c>
      <c r="AA23" s="115">
        <v>0.0</v>
      </c>
      <c r="AB23" s="115">
        <v>0.0</v>
      </c>
      <c r="AC23" s="115">
        <v>0.0</v>
      </c>
      <c r="AD23" s="115">
        <v>0.0</v>
      </c>
      <c r="AE23" s="115">
        <v>0.0</v>
      </c>
      <c r="AF23" s="115">
        <v>0.0</v>
      </c>
      <c r="AG23" s="115">
        <v>0.0</v>
      </c>
      <c r="AH23" s="115">
        <v>0.0</v>
      </c>
      <c r="AI23" s="115">
        <v>20000.0</v>
      </c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</row>
    <row r="24" ht="15.75" customHeight="1">
      <c r="A24" s="111">
        <v>21.0</v>
      </c>
      <c r="B24" s="111" t="s">
        <v>64</v>
      </c>
      <c r="C24" s="111" t="s">
        <v>65</v>
      </c>
      <c r="D24" s="111" t="s">
        <v>31</v>
      </c>
      <c r="E24" s="111">
        <v>1296000.0</v>
      </c>
      <c r="F24" s="116">
        <f t="shared" si="5"/>
        <v>108000</v>
      </c>
      <c r="G24" s="116"/>
      <c r="H24" s="119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</row>
    <row r="25" ht="15.75" customHeight="1">
      <c r="A25" s="111">
        <v>22.0</v>
      </c>
      <c r="B25" s="111" t="s">
        <v>64</v>
      </c>
      <c r="C25" s="111" t="s">
        <v>66</v>
      </c>
      <c r="D25" s="111" t="s">
        <v>31</v>
      </c>
      <c r="E25" s="111">
        <v>750000.0</v>
      </c>
      <c r="F25" s="116">
        <f t="shared" si="5"/>
        <v>62500</v>
      </c>
      <c r="G25" s="116"/>
      <c r="H25" s="119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</row>
    <row r="26" ht="15.75" customHeight="1">
      <c r="A26" s="111">
        <v>23.0</v>
      </c>
      <c r="B26" s="114" t="s">
        <v>274</v>
      </c>
      <c r="C26" s="114" t="s">
        <v>275</v>
      </c>
      <c r="D26" s="114" t="s">
        <v>31</v>
      </c>
      <c r="E26" s="114">
        <v>600000.0</v>
      </c>
      <c r="F26" s="114">
        <v>50000.0</v>
      </c>
      <c r="G26" s="112">
        <v>46016.0</v>
      </c>
      <c r="H26" s="119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5">
        <v>46016.0</v>
      </c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</row>
    <row r="27" ht="15.75" customHeight="1">
      <c r="A27" s="123">
        <v>24.0</v>
      </c>
      <c r="B27" s="114" t="s">
        <v>274</v>
      </c>
      <c r="C27" s="115" t="s">
        <v>276</v>
      </c>
      <c r="D27" s="114" t="s">
        <v>31</v>
      </c>
      <c r="E27" s="115">
        <v>810000.0</v>
      </c>
      <c r="F27" s="115">
        <v>67500.0</v>
      </c>
      <c r="G27" s="112">
        <v>66676.0</v>
      </c>
      <c r="H27" s="119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5">
        <v>66676.0</v>
      </c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</row>
    <row r="28" ht="15.75" customHeight="1">
      <c r="A28" s="123">
        <v>25.0</v>
      </c>
      <c r="B28" s="114" t="s">
        <v>277</v>
      </c>
      <c r="C28" s="114" t="s">
        <v>278</v>
      </c>
      <c r="D28" s="114" t="s">
        <v>31</v>
      </c>
      <c r="E28" s="114">
        <f>F28*12</f>
        <v>1140000</v>
      </c>
      <c r="F28" s="114">
        <v>95000.0</v>
      </c>
      <c r="G28" s="112">
        <v>96550.0</v>
      </c>
      <c r="H28" s="6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5">
        <v>96550.0</v>
      </c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</row>
    <row r="29" ht="15.75" customHeight="1">
      <c r="A29" s="110"/>
      <c r="B29" s="110"/>
      <c r="C29" s="110"/>
      <c r="D29" s="110"/>
      <c r="E29" s="110"/>
      <c r="F29" s="124"/>
      <c r="G29" s="124"/>
      <c r="H29" s="124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</row>
    <row r="1001" ht="15.75" customHeight="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10"/>
      <c r="AM1001" s="110"/>
      <c r="AN1001" s="110"/>
      <c r="AO1001" s="110"/>
      <c r="AP1001" s="110"/>
      <c r="AQ1001" s="110"/>
      <c r="AR1001" s="110"/>
      <c r="AS1001" s="110"/>
      <c r="AT1001" s="110"/>
      <c r="AU1001" s="110"/>
    </row>
    <row r="1002" ht="15.75" customHeight="1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10"/>
      <c r="AM1002" s="110"/>
      <c r="AN1002" s="110"/>
      <c r="AO1002" s="110"/>
      <c r="AP1002" s="110"/>
      <c r="AQ1002" s="110"/>
      <c r="AR1002" s="110"/>
      <c r="AS1002" s="110"/>
      <c r="AT1002" s="110"/>
      <c r="AU1002" s="110"/>
    </row>
  </sheetData>
  <autoFilter ref="$A$2:$AI$2">
    <sortState ref="A2:AI2">
      <sortCondition descending="1" sortBy="cellColor" ref="B2" dxfId="4"/>
    </sortState>
  </autoFilter>
  <mergeCells count="5">
    <mergeCell ref="I1:U1"/>
    <mergeCell ref="W1:AG1"/>
    <mergeCell ref="H3:H8"/>
    <mergeCell ref="A9:G9"/>
    <mergeCell ref="H10:H28"/>
  </mergeCells>
  <printOptions/>
  <pageMargins bottom="0.75" footer="0.0" header="0.0" left="0.25" right="0.25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6.29"/>
    <col customWidth="1" min="3" max="3" width="13.57"/>
    <col customWidth="1" min="4" max="5" width="11.43"/>
    <col customWidth="1" hidden="1" min="6" max="6" width="9.86"/>
    <col customWidth="1" hidden="1" min="7" max="11" width="8.71"/>
    <col customWidth="1" min="12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197</v>
      </c>
      <c r="B3" s="84" t="s">
        <v>190</v>
      </c>
      <c r="C3" s="84" t="s">
        <v>162</v>
      </c>
      <c r="D3" s="215">
        <v>28130.0</v>
      </c>
      <c r="E3" s="216">
        <v>1.0</v>
      </c>
      <c r="F3" s="84">
        <v>27.5</v>
      </c>
      <c r="G3" s="84">
        <v>24644.583333333332</v>
      </c>
      <c r="H3" s="84">
        <v>24.5</v>
      </c>
      <c r="I3" s="84">
        <v>21247.822580645163</v>
      </c>
      <c r="J3" s="84"/>
      <c r="K3" s="84"/>
      <c r="L3" s="84">
        <v>1.0</v>
      </c>
      <c r="M3" s="84">
        <f t="shared" ref="M3:M36" si="1">D3/31*L3</f>
        <v>907.4193548</v>
      </c>
      <c r="N3" s="84">
        <v>1.0</v>
      </c>
      <c r="O3" s="84">
        <f t="shared" ref="O3:O36" si="2">D3/31*N3</f>
        <v>907.4193548</v>
      </c>
      <c r="P3" s="84">
        <v>1.0</v>
      </c>
      <c r="Q3" s="84">
        <f t="shared" ref="Q3:Q32" si="3">D3/30*P3</f>
        <v>937.6666667</v>
      </c>
      <c r="R3" s="84">
        <v>1.0</v>
      </c>
      <c r="S3" s="84">
        <f t="shared" ref="S3:S33" si="4">D3/31*R3</f>
        <v>907.4193548</v>
      </c>
      <c r="T3" s="84">
        <v>1.0</v>
      </c>
      <c r="U3" s="84">
        <f t="shared" ref="U3:U32" si="5">D3/30*T3</f>
        <v>937.6666667</v>
      </c>
      <c r="V3" s="84">
        <v>1.0</v>
      </c>
      <c r="W3" s="84">
        <f t="shared" ref="W3:W33" si="6">D3/31*V3</f>
        <v>907.4193548</v>
      </c>
      <c r="X3" s="84">
        <v>1.0</v>
      </c>
      <c r="Y3" s="84">
        <f t="shared" ref="Y3:Y33" si="7">D3/31*X3</f>
        <v>907.4193548</v>
      </c>
      <c r="Z3" s="84">
        <v>1.0</v>
      </c>
      <c r="AA3" s="84">
        <f t="shared" ref="AA3:AA30" si="8">D3/28*Z3</f>
        <v>1004.642857</v>
      </c>
      <c r="AB3" s="84">
        <v>1.0</v>
      </c>
      <c r="AC3" s="84">
        <f t="shared" ref="AC3:AC33" si="9">D3/31*AB3</f>
        <v>907.4193548</v>
      </c>
    </row>
    <row r="4">
      <c r="A4" s="84"/>
      <c r="B4" s="84"/>
      <c r="C4" s="84"/>
      <c r="D4" s="215">
        <v>28130.0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907.4193548</v>
      </c>
      <c r="P4" s="84">
        <v>1.0</v>
      </c>
      <c r="Q4" s="84">
        <f t="shared" si="3"/>
        <v>937.6666667</v>
      </c>
      <c r="R4" s="84">
        <v>1.0</v>
      </c>
      <c r="S4" s="84">
        <f t="shared" si="4"/>
        <v>907.4193548</v>
      </c>
      <c r="T4" s="84">
        <v>1.0</v>
      </c>
      <c r="U4" s="84">
        <f t="shared" si="5"/>
        <v>937.6666667</v>
      </c>
      <c r="V4" s="84">
        <v>1.0</v>
      </c>
      <c r="W4" s="84">
        <f t="shared" si="6"/>
        <v>907.4193548</v>
      </c>
      <c r="X4" s="84">
        <v>1.0</v>
      </c>
      <c r="Y4" s="84">
        <f t="shared" si="7"/>
        <v>907.4193548</v>
      </c>
      <c r="Z4" s="84">
        <v>1.0</v>
      </c>
      <c r="AA4" s="84">
        <f t="shared" si="8"/>
        <v>1004.642857</v>
      </c>
      <c r="AB4" s="84">
        <v>1.0</v>
      </c>
      <c r="AC4" s="84">
        <f t="shared" si="9"/>
        <v>907.4193548</v>
      </c>
    </row>
    <row r="5">
      <c r="A5" s="84"/>
      <c r="B5" s="84"/>
      <c r="C5" s="84"/>
      <c r="D5" s="215">
        <v>28130.0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907.4193548</v>
      </c>
      <c r="N5" s="84">
        <v>1.0</v>
      </c>
      <c r="O5" s="84">
        <f t="shared" si="2"/>
        <v>907.4193548</v>
      </c>
      <c r="P5" s="181">
        <v>0.0</v>
      </c>
      <c r="Q5" s="84">
        <f t="shared" si="3"/>
        <v>0</v>
      </c>
      <c r="R5" s="181">
        <v>0.0</v>
      </c>
      <c r="S5" s="84">
        <f t="shared" si="4"/>
        <v>0</v>
      </c>
      <c r="T5" s="84">
        <v>1.0</v>
      </c>
      <c r="U5" s="84">
        <f t="shared" si="5"/>
        <v>937.6666667</v>
      </c>
      <c r="V5" s="84">
        <v>1.0</v>
      </c>
      <c r="W5" s="84">
        <f t="shared" si="6"/>
        <v>907.4193548</v>
      </c>
      <c r="X5" s="84">
        <v>1.0</v>
      </c>
      <c r="Y5" s="84">
        <f t="shared" si="7"/>
        <v>907.4193548</v>
      </c>
      <c r="Z5" s="84">
        <v>1.0</v>
      </c>
      <c r="AA5" s="84">
        <f t="shared" si="8"/>
        <v>1004.642857</v>
      </c>
      <c r="AB5" s="84">
        <v>1.0</v>
      </c>
      <c r="AC5" s="84">
        <f t="shared" si="9"/>
        <v>907.4193548</v>
      </c>
    </row>
    <row r="6">
      <c r="A6" s="84"/>
      <c r="B6" s="84"/>
      <c r="C6" s="84"/>
      <c r="D6" s="215">
        <v>28130.0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907.4193548</v>
      </c>
      <c r="N6" s="84">
        <v>1.0</v>
      </c>
      <c r="O6" s="84">
        <f t="shared" si="2"/>
        <v>907.4193548</v>
      </c>
      <c r="P6" s="84">
        <v>1.0</v>
      </c>
      <c r="Q6" s="84">
        <f t="shared" si="3"/>
        <v>937.6666667</v>
      </c>
      <c r="R6" s="84">
        <v>1.0</v>
      </c>
      <c r="S6" s="84">
        <f t="shared" si="4"/>
        <v>907.4193548</v>
      </c>
      <c r="T6" s="84">
        <v>1.0</v>
      </c>
      <c r="U6" s="84">
        <f t="shared" si="5"/>
        <v>937.6666667</v>
      </c>
      <c r="V6" s="84">
        <v>1.0</v>
      </c>
      <c r="W6" s="84">
        <f t="shared" si="6"/>
        <v>907.4193548</v>
      </c>
      <c r="X6" s="84">
        <v>1.0</v>
      </c>
      <c r="Y6" s="84">
        <f t="shared" si="7"/>
        <v>907.4193548</v>
      </c>
      <c r="Z6" s="84">
        <v>1.0</v>
      </c>
      <c r="AA6" s="84">
        <f t="shared" si="8"/>
        <v>1004.642857</v>
      </c>
      <c r="AB6" s="84">
        <v>1.0</v>
      </c>
      <c r="AC6" s="84">
        <f t="shared" si="9"/>
        <v>907.4193548</v>
      </c>
    </row>
    <row r="7">
      <c r="A7" s="84"/>
      <c r="B7" s="84"/>
      <c r="C7" s="84"/>
      <c r="D7" s="215">
        <v>28130.0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907.4193548</v>
      </c>
      <c r="N7" s="84">
        <v>1.0</v>
      </c>
      <c r="O7" s="84">
        <f t="shared" si="2"/>
        <v>907.4193548</v>
      </c>
      <c r="P7" s="84">
        <v>1.0</v>
      </c>
      <c r="Q7" s="84">
        <f t="shared" si="3"/>
        <v>937.6666667</v>
      </c>
      <c r="R7" s="84">
        <v>1.0</v>
      </c>
      <c r="S7" s="84">
        <f t="shared" si="4"/>
        <v>907.4193548</v>
      </c>
      <c r="T7" s="84">
        <v>1.0</v>
      </c>
      <c r="U7" s="84">
        <f t="shared" si="5"/>
        <v>937.6666667</v>
      </c>
      <c r="V7" s="84">
        <v>1.0</v>
      </c>
      <c r="W7" s="84">
        <f t="shared" si="6"/>
        <v>907.4193548</v>
      </c>
      <c r="X7" s="84">
        <v>1.0</v>
      </c>
      <c r="Y7" s="84">
        <f t="shared" si="7"/>
        <v>907.4193548</v>
      </c>
      <c r="Z7" s="84">
        <v>1.0</v>
      </c>
      <c r="AA7" s="84">
        <f t="shared" si="8"/>
        <v>1004.642857</v>
      </c>
      <c r="AB7" s="84">
        <v>1.0</v>
      </c>
      <c r="AC7" s="84">
        <f t="shared" si="9"/>
        <v>907.4193548</v>
      </c>
    </row>
    <row r="8">
      <c r="A8" s="84"/>
      <c r="B8" s="84"/>
      <c r="C8" s="84"/>
      <c r="D8" s="215">
        <v>28130.0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907.4193548</v>
      </c>
      <c r="N8" s="84">
        <v>1.0</v>
      </c>
      <c r="O8" s="84">
        <f t="shared" si="2"/>
        <v>907.4193548</v>
      </c>
      <c r="P8" s="84">
        <v>1.0</v>
      </c>
      <c r="Q8" s="84">
        <f t="shared" si="3"/>
        <v>937.6666667</v>
      </c>
      <c r="R8" s="84">
        <v>1.0</v>
      </c>
      <c r="S8" s="84">
        <f t="shared" si="4"/>
        <v>907.4193548</v>
      </c>
      <c r="T8" s="84">
        <v>1.0</v>
      </c>
      <c r="U8" s="84">
        <f t="shared" si="5"/>
        <v>937.6666667</v>
      </c>
      <c r="V8" s="84">
        <v>1.0</v>
      </c>
      <c r="W8" s="84">
        <f t="shared" si="6"/>
        <v>907.4193548</v>
      </c>
      <c r="X8" s="84">
        <v>1.0</v>
      </c>
      <c r="Y8" s="84">
        <f t="shared" si="7"/>
        <v>907.4193548</v>
      </c>
      <c r="Z8" s="84">
        <v>1.0</v>
      </c>
      <c r="AA8" s="84">
        <f t="shared" si="8"/>
        <v>1004.642857</v>
      </c>
      <c r="AB8" s="84">
        <v>1.0</v>
      </c>
      <c r="AC8" s="84">
        <f t="shared" si="9"/>
        <v>907.4193548</v>
      </c>
    </row>
    <row r="9">
      <c r="A9" s="84"/>
      <c r="B9" s="84"/>
      <c r="C9" s="84"/>
      <c r="D9" s="215">
        <v>28130.0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907.4193548</v>
      </c>
      <c r="N9" s="84">
        <v>1.0</v>
      </c>
      <c r="O9" s="84">
        <f t="shared" si="2"/>
        <v>907.4193548</v>
      </c>
      <c r="P9" s="84">
        <v>1.0</v>
      </c>
      <c r="Q9" s="84">
        <f t="shared" si="3"/>
        <v>937.6666667</v>
      </c>
      <c r="R9" s="84">
        <v>1.0</v>
      </c>
      <c r="S9" s="84">
        <f t="shared" si="4"/>
        <v>907.4193548</v>
      </c>
      <c r="T9" s="84">
        <v>1.0</v>
      </c>
      <c r="U9" s="84">
        <f t="shared" si="5"/>
        <v>937.6666667</v>
      </c>
      <c r="V9" s="84">
        <v>1.0</v>
      </c>
      <c r="W9" s="84">
        <f t="shared" si="6"/>
        <v>907.4193548</v>
      </c>
      <c r="X9" s="84">
        <v>1.0</v>
      </c>
      <c r="Y9" s="84">
        <f t="shared" si="7"/>
        <v>907.4193548</v>
      </c>
      <c r="Z9" s="84">
        <v>1.0</v>
      </c>
      <c r="AA9" s="84">
        <f t="shared" si="8"/>
        <v>1004.642857</v>
      </c>
      <c r="AB9" s="84">
        <v>1.0</v>
      </c>
      <c r="AC9" s="84">
        <f t="shared" si="9"/>
        <v>907.4193548</v>
      </c>
    </row>
    <row r="10">
      <c r="A10" s="84"/>
      <c r="B10" s="84"/>
      <c r="C10" s="84"/>
      <c r="D10" s="215">
        <v>28130.0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907.4193548</v>
      </c>
      <c r="N10" s="181">
        <v>0.0</v>
      </c>
      <c r="O10" s="84">
        <f t="shared" si="2"/>
        <v>0</v>
      </c>
      <c r="P10" s="181">
        <v>0.0</v>
      </c>
      <c r="Q10" s="84">
        <f t="shared" si="3"/>
        <v>0</v>
      </c>
      <c r="R10" s="84">
        <v>1.0</v>
      </c>
      <c r="S10" s="84">
        <f t="shared" si="4"/>
        <v>907.4193548</v>
      </c>
      <c r="T10" s="84">
        <v>1.0</v>
      </c>
      <c r="U10" s="84">
        <f t="shared" si="5"/>
        <v>937.6666667</v>
      </c>
      <c r="V10" s="84">
        <v>1.0</v>
      </c>
      <c r="W10" s="84">
        <f t="shared" si="6"/>
        <v>907.4193548</v>
      </c>
      <c r="X10" s="84">
        <v>1.0</v>
      </c>
      <c r="Y10" s="84">
        <f t="shared" si="7"/>
        <v>907.4193548</v>
      </c>
      <c r="Z10" s="84">
        <v>1.0</v>
      </c>
      <c r="AA10" s="84">
        <f t="shared" si="8"/>
        <v>1004.642857</v>
      </c>
      <c r="AB10" s="84">
        <v>1.0</v>
      </c>
      <c r="AC10" s="84">
        <f t="shared" si="9"/>
        <v>907.4193548</v>
      </c>
    </row>
    <row r="11">
      <c r="A11" s="84"/>
      <c r="B11" s="84"/>
      <c r="C11" s="84"/>
      <c r="D11" s="215">
        <v>28130.0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907.4193548</v>
      </c>
      <c r="N11" s="84">
        <v>1.0</v>
      </c>
      <c r="O11" s="84">
        <f t="shared" si="2"/>
        <v>907.4193548</v>
      </c>
      <c r="P11" s="84">
        <v>1.0</v>
      </c>
      <c r="Q11" s="84">
        <f t="shared" si="3"/>
        <v>937.6666667</v>
      </c>
      <c r="R11" s="84">
        <v>1.0</v>
      </c>
      <c r="S11" s="84">
        <f t="shared" si="4"/>
        <v>907.4193548</v>
      </c>
      <c r="T11" s="84">
        <v>1.0</v>
      </c>
      <c r="U11" s="84">
        <f t="shared" si="5"/>
        <v>937.6666667</v>
      </c>
      <c r="V11" s="84">
        <v>1.0</v>
      </c>
      <c r="W11" s="84">
        <f t="shared" si="6"/>
        <v>907.4193548</v>
      </c>
      <c r="X11" s="84">
        <v>1.0</v>
      </c>
      <c r="Y11" s="84">
        <f t="shared" si="7"/>
        <v>907.4193548</v>
      </c>
      <c r="Z11" s="84">
        <v>1.0</v>
      </c>
      <c r="AA11" s="84">
        <f t="shared" si="8"/>
        <v>1004.642857</v>
      </c>
      <c r="AB11" s="84">
        <v>1.0</v>
      </c>
      <c r="AC11" s="84">
        <f t="shared" si="9"/>
        <v>907.4193548</v>
      </c>
    </row>
    <row r="12">
      <c r="A12" s="84"/>
      <c r="B12" s="84"/>
      <c r="C12" s="84"/>
      <c r="D12" s="215">
        <v>28130.0</v>
      </c>
      <c r="E12" s="217">
        <v>10.0</v>
      </c>
      <c r="F12" s="84"/>
      <c r="G12" s="84"/>
      <c r="H12" s="84"/>
      <c r="I12" s="84"/>
      <c r="J12" s="84"/>
      <c r="K12" s="84"/>
      <c r="L12" s="181">
        <v>0.0</v>
      </c>
      <c r="M12" s="84">
        <f t="shared" si="1"/>
        <v>0</v>
      </c>
      <c r="N12" s="84">
        <v>1.0</v>
      </c>
      <c r="O12" s="84">
        <f t="shared" si="2"/>
        <v>907.4193548</v>
      </c>
      <c r="P12" s="181">
        <v>1.0</v>
      </c>
      <c r="Q12" s="84">
        <f t="shared" si="3"/>
        <v>937.6666667</v>
      </c>
      <c r="R12" s="181">
        <v>0.0</v>
      </c>
      <c r="S12" s="84">
        <f t="shared" si="4"/>
        <v>0</v>
      </c>
      <c r="T12" s="84">
        <v>1.0</v>
      </c>
      <c r="U12" s="84">
        <f t="shared" si="5"/>
        <v>937.6666667</v>
      </c>
      <c r="V12" s="84">
        <v>1.0</v>
      </c>
      <c r="W12" s="84">
        <f t="shared" si="6"/>
        <v>907.4193548</v>
      </c>
      <c r="X12" s="84">
        <v>1.0</v>
      </c>
      <c r="Y12" s="84">
        <f t="shared" si="7"/>
        <v>907.4193548</v>
      </c>
      <c r="Z12" s="84">
        <v>1.0</v>
      </c>
      <c r="AA12" s="84">
        <f t="shared" si="8"/>
        <v>1004.642857</v>
      </c>
      <c r="AB12" s="84">
        <v>1.0</v>
      </c>
      <c r="AC12" s="84">
        <f t="shared" si="9"/>
        <v>907.4193548</v>
      </c>
    </row>
    <row r="13">
      <c r="A13" s="84"/>
      <c r="B13" s="84"/>
      <c r="C13" s="84"/>
      <c r="D13" s="215">
        <v>28130.0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907.4193548</v>
      </c>
      <c r="N13" s="84">
        <v>1.0</v>
      </c>
      <c r="O13" s="84">
        <f t="shared" si="2"/>
        <v>907.4193548</v>
      </c>
      <c r="P13" s="84">
        <v>1.0</v>
      </c>
      <c r="Q13" s="84">
        <f t="shared" si="3"/>
        <v>937.6666667</v>
      </c>
      <c r="R13" s="84">
        <v>1.0</v>
      </c>
      <c r="S13" s="84">
        <f t="shared" si="4"/>
        <v>907.4193548</v>
      </c>
      <c r="T13" s="84">
        <v>1.0</v>
      </c>
      <c r="U13" s="84">
        <f t="shared" si="5"/>
        <v>937.6666667</v>
      </c>
      <c r="V13" s="84">
        <v>1.0</v>
      </c>
      <c r="W13" s="84">
        <f t="shared" si="6"/>
        <v>907.4193548</v>
      </c>
      <c r="X13" s="84">
        <v>1.0</v>
      </c>
      <c r="Y13" s="84">
        <f t="shared" si="7"/>
        <v>907.4193548</v>
      </c>
      <c r="Z13" s="84">
        <v>1.0</v>
      </c>
      <c r="AA13" s="84">
        <f t="shared" si="8"/>
        <v>1004.642857</v>
      </c>
      <c r="AB13" s="84">
        <v>1.0</v>
      </c>
      <c r="AC13" s="84">
        <f t="shared" si="9"/>
        <v>907.4193548</v>
      </c>
    </row>
    <row r="14">
      <c r="A14" s="84"/>
      <c r="B14" s="84"/>
      <c r="C14" s="84"/>
      <c r="D14" s="215">
        <v>28130.0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907.4193548</v>
      </c>
      <c r="N14" s="84">
        <v>1.0</v>
      </c>
      <c r="O14" s="84">
        <f t="shared" si="2"/>
        <v>907.4193548</v>
      </c>
      <c r="P14" s="181">
        <v>0.0</v>
      </c>
      <c r="Q14" s="84">
        <f t="shared" si="3"/>
        <v>0</v>
      </c>
      <c r="R14" s="84">
        <v>1.0</v>
      </c>
      <c r="S14" s="84">
        <f t="shared" si="4"/>
        <v>907.4193548</v>
      </c>
      <c r="T14" s="84">
        <v>1.0</v>
      </c>
      <c r="U14" s="84">
        <f t="shared" si="5"/>
        <v>937.6666667</v>
      </c>
      <c r="V14" s="84">
        <v>1.0</v>
      </c>
      <c r="W14" s="84">
        <f t="shared" si="6"/>
        <v>907.4193548</v>
      </c>
      <c r="X14" s="84">
        <v>1.0</v>
      </c>
      <c r="Y14" s="84">
        <f t="shared" si="7"/>
        <v>907.4193548</v>
      </c>
      <c r="Z14" s="84">
        <v>1.0</v>
      </c>
      <c r="AA14" s="84">
        <f t="shared" si="8"/>
        <v>1004.642857</v>
      </c>
      <c r="AB14" s="84">
        <v>1.0</v>
      </c>
      <c r="AC14" s="84">
        <f t="shared" si="9"/>
        <v>907.4193548</v>
      </c>
    </row>
    <row r="15">
      <c r="A15" s="84"/>
      <c r="B15" s="84"/>
      <c r="C15" s="84"/>
      <c r="D15" s="215">
        <v>28130.0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907.4193548</v>
      </c>
      <c r="N15" s="84">
        <v>1.0</v>
      </c>
      <c r="O15" s="84">
        <f t="shared" si="2"/>
        <v>907.4193548</v>
      </c>
      <c r="P15" s="84">
        <v>1.0</v>
      </c>
      <c r="Q15" s="84">
        <f t="shared" si="3"/>
        <v>937.6666667</v>
      </c>
      <c r="R15" s="84">
        <v>1.0</v>
      </c>
      <c r="S15" s="84">
        <f t="shared" si="4"/>
        <v>907.4193548</v>
      </c>
      <c r="T15" s="84">
        <v>1.0</v>
      </c>
      <c r="U15" s="84">
        <f t="shared" si="5"/>
        <v>937.6666667</v>
      </c>
      <c r="V15" s="84">
        <v>1.0</v>
      </c>
      <c r="W15" s="84">
        <f t="shared" si="6"/>
        <v>907.4193548</v>
      </c>
      <c r="X15" s="84">
        <v>1.0</v>
      </c>
      <c r="Y15" s="84">
        <f t="shared" si="7"/>
        <v>907.4193548</v>
      </c>
      <c r="Z15" s="84">
        <v>1.0</v>
      </c>
      <c r="AA15" s="84">
        <f t="shared" si="8"/>
        <v>1004.642857</v>
      </c>
      <c r="AB15" s="84">
        <v>1.0</v>
      </c>
      <c r="AC15" s="84">
        <f t="shared" si="9"/>
        <v>907.4193548</v>
      </c>
    </row>
    <row r="16">
      <c r="A16" s="84"/>
      <c r="B16" s="84"/>
      <c r="C16" s="84"/>
      <c r="D16" s="215">
        <v>28130.0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907.4193548</v>
      </c>
      <c r="N16" s="84">
        <v>1.0</v>
      </c>
      <c r="O16" s="84">
        <f t="shared" si="2"/>
        <v>907.4193548</v>
      </c>
      <c r="P16" s="84">
        <v>1.0</v>
      </c>
      <c r="Q16" s="84">
        <f t="shared" si="3"/>
        <v>937.6666667</v>
      </c>
      <c r="R16" s="84">
        <v>1.0</v>
      </c>
      <c r="S16" s="84">
        <f t="shared" si="4"/>
        <v>907.4193548</v>
      </c>
      <c r="T16" s="84">
        <v>1.0</v>
      </c>
      <c r="U16" s="84">
        <f t="shared" si="5"/>
        <v>937.6666667</v>
      </c>
      <c r="V16" s="84">
        <v>1.0</v>
      </c>
      <c r="W16" s="84">
        <f t="shared" si="6"/>
        <v>907.4193548</v>
      </c>
      <c r="X16" s="84">
        <v>1.0</v>
      </c>
      <c r="Y16" s="84">
        <f t="shared" si="7"/>
        <v>907.4193548</v>
      </c>
      <c r="Z16" s="84">
        <v>1.0</v>
      </c>
      <c r="AA16" s="84">
        <f t="shared" si="8"/>
        <v>1004.642857</v>
      </c>
      <c r="AB16" s="84">
        <v>1.0</v>
      </c>
      <c r="AC16" s="84">
        <f t="shared" si="9"/>
        <v>907.4193548</v>
      </c>
    </row>
    <row r="17">
      <c r="A17" s="84"/>
      <c r="B17" s="84"/>
      <c r="C17" s="84"/>
      <c r="D17" s="215">
        <v>28130.0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907.4193548</v>
      </c>
      <c r="N17" s="84">
        <v>1.0</v>
      </c>
      <c r="O17" s="84">
        <f t="shared" si="2"/>
        <v>907.4193548</v>
      </c>
      <c r="P17" s="181">
        <v>0.5</v>
      </c>
      <c r="Q17" s="84">
        <f t="shared" si="3"/>
        <v>468.8333333</v>
      </c>
      <c r="R17" s="84">
        <v>1.0</v>
      </c>
      <c r="S17" s="84">
        <f t="shared" si="4"/>
        <v>907.4193548</v>
      </c>
      <c r="T17" s="84">
        <v>1.0</v>
      </c>
      <c r="U17" s="84">
        <f t="shared" si="5"/>
        <v>937.6666667</v>
      </c>
      <c r="V17" s="84">
        <v>1.0</v>
      </c>
      <c r="W17" s="84">
        <f t="shared" si="6"/>
        <v>907.4193548</v>
      </c>
      <c r="X17" s="84">
        <v>1.0</v>
      </c>
      <c r="Y17" s="84">
        <f t="shared" si="7"/>
        <v>907.4193548</v>
      </c>
      <c r="Z17" s="84">
        <v>1.0</v>
      </c>
      <c r="AA17" s="84">
        <f t="shared" si="8"/>
        <v>1004.642857</v>
      </c>
      <c r="AB17" s="84">
        <v>1.0</v>
      </c>
      <c r="AC17" s="84">
        <f t="shared" si="9"/>
        <v>907.4193548</v>
      </c>
    </row>
    <row r="18">
      <c r="A18" s="84"/>
      <c r="B18" s="84"/>
      <c r="C18" s="84"/>
      <c r="D18" s="215">
        <v>28130.0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907.4193548</v>
      </c>
      <c r="N18" s="181">
        <v>0.0</v>
      </c>
      <c r="O18" s="84">
        <f t="shared" si="2"/>
        <v>0</v>
      </c>
      <c r="P18" s="84">
        <v>1.0</v>
      </c>
      <c r="Q18" s="84">
        <f t="shared" si="3"/>
        <v>937.6666667</v>
      </c>
      <c r="R18" s="84">
        <v>1.0</v>
      </c>
      <c r="S18" s="84">
        <f t="shared" si="4"/>
        <v>907.4193548</v>
      </c>
      <c r="T18" s="84">
        <v>1.0</v>
      </c>
      <c r="U18" s="84">
        <f t="shared" si="5"/>
        <v>937.6666667</v>
      </c>
      <c r="V18" s="84">
        <v>1.0</v>
      </c>
      <c r="W18" s="84">
        <f t="shared" si="6"/>
        <v>907.4193548</v>
      </c>
      <c r="X18" s="84">
        <v>1.0</v>
      </c>
      <c r="Y18" s="84">
        <f t="shared" si="7"/>
        <v>907.4193548</v>
      </c>
      <c r="Z18" s="84">
        <v>1.0</v>
      </c>
      <c r="AA18" s="84">
        <f t="shared" si="8"/>
        <v>1004.642857</v>
      </c>
      <c r="AB18" s="84">
        <v>1.0</v>
      </c>
      <c r="AC18" s="84">
        <f t="shared" si="9"/>
        <v>907.4193548</v>
      </c>
    </row>
    <row r="19">
      <c r="A19" s="84"/>
      <c r="B19" s="84"/>
      <c r="C19" s="84"/>
      <c r="D19" s="215">
        <v>28130.0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907.4193548</v>
      </c>
      <c r="N19" s="84">
        <v>1.0</v>
      </c>
      <c r="O19" s="84">
        <f t="shared" si="2"/>
        <v>907.4193548</v>
      </c>
      <c r="P19" s="84">
        <v>1.0</v>
      </c>
      <c r="Q19" s="84">
        <f t="shared" si="3"/>
        <v>937.6666667</v>
      </c>
      <c r="R19" s="84">
        <v>1.0</v>
      </c>
      <c r="S19" s="84">
        <f t="shared" si="4"/>
        <v>907.4193548</v>
      </c>
      <c r="T19" s="84">
        <v>1.0</v>
      </c>
      <c r="U19" s="84">
        <f t="shared" si="5"/>
        <v>937.6666667</v>
      </c>
      <c r="V19" s="84">
        <v>1.0</v>
      </c>
      <c r="W19" s="84">
        <f t="shared" si="6"/>
        <v>907.4193548</v>
      </c>
      <c r="X19" s="84">
        <v>1.0</v>
      </c>
      <c r="Y19" s="84">
        <f t="shared" si="7"/>
        <v>907.4193548</v>
      </c>
      <c r="Z19" s="84">
        <v>1.0</v>
      </c>
      <c r="AA19" s="84">
        <f t="shared" si="8"/>
        <v>1004.642857</v>
      </c>
      <c r="AB19" s="84">
        <v>1.0</v>
      </c>
      <c r="AC19" s="84">
        <f t="shared" si="9"/>
        <v>907.4193548</v>
      </c>
    </row>
    <row r="20">
      <c r="A20" s="84"/>
      <c r="B20" s="84"/>
      <c r="C20" s="84"/>
      <c r="D20" s="215">
        <v>28130.0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907.4193548</v>
      </c>
      <c r="N20" s="84">
        <v>1.0</v>
      </c>
      <c r="O20" s="84">
        <f t="shared" si="2"/>
        <v>907.4193548</v>
      </c>
      <c r="P20" s="84">
        <v>1.0</v>
      </c>
      <c r="Q20" s="84">
        <f t="shared" si="3"/>
        <v>937.6666667</v>
      </c>
      <c r="R20" s="84">
        <v>1.0</v>
      </c>
      <c r="S20" s="84">
        <f t="shared" si="4"/>
        <v>907.4193548</v>
      </c>
      <c r="T20" s="84">
        <v>1.0</v>
      </c>
      <c r="U20" s="84">
        <f t="shared" si="5"/>
        <v>937.6666667</v>
      </c>
      <c r="V20" s="84">
        <v>1.0</v>
      </c>
      <c r="W20" s="84">
        <f t="shared" si="6"/>
        <v>907.4193548</v>
      </c>
      <c r="X20" s="84">
        <v>1.0</v>
      </c>
      <c r="Y20" s="84">
        <f t="shared" si="7"/>
        <v>907.4193548</v>
      </c>
      <c r="Z20" s="84">
        <v>1.0</v>
      </c>
      <c r="AA20" s="84">
        <f t="shared" si="8"/>
        <v>1004.642857</v>
      </c>
      <c r="AB20" s="84">
        <v>1.0</v>
      </c>
      <c r="AC20" s="84">
        <f t="shared" si="9"/>
        <v>907.4193548</v>
      </c>
    </row>
    <row r="21" ht="15.75" customHeight="1">
      <c r="A21" s="84"/>
      <c r="B21" s="84"/>
      <c r="C21" s="84"/>
      <c r="D21" s="215">
        <v>28130.0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907.4193548</v>
      </c>
      <c r="N21" s="84">
        <v>1.0</v>
      </c>
      <c r="O21" s="84">
        <f t="shared" si="2"/>
        <v>907.4193548</v>
      </c>
      <c r="P21" s="84">
        <v>1.0</v>
      </c>
      <c r="Q21" s="84">
        <f t="shared" si="3"/>
        <v>937.6666667</v>
      </c>
      <c r="R21" s="84">
        <v>1.0</v>
      </c>
      <c r="S21" s="84">
        <f t="shared" si="4"/>
        <v>907.4193548</v>
      </c>
      <c r="T21" s="84">
        <v>1.0</v>
      </c>
      <c r="U21" s="84">
        <f t="shared" si="5"/>
        <v>937.6666667</v>
      </c>
      <c r="V21" s="84">
        <v>1.0</v>
      </c>
      <c r="W21" s="84">
        <f t="shared" si="6"/>
        <v>907.4193548</v>
      </c>
      <c r="X21" s="84">
        <v>1.0</v>
      </c>
      <c r="Y21" s="84">
        <f t="shared" si="7"/>
        <v>907.4193548</v>
      </c>
      <c r="Z21" s="84">
        <v>1.0</v>
      </c>
      <c r="AA21" s="84">
        <f t="shared" si="8"/>
        <v>1004.642857</v>
      </c>
      <c r="AB21" s="84">
        <v>1.0</v>
      </c>
      <c r="AC21" s="84">
        <f t="shared" si="9"/>
        <v>907.4193548</v>
      </c>
    </row>
    <row r="22" ht="15.75" customHeight="1">
      <c r="A22" s="84"/>
      <c r="B22" s="84"/>
      <c r="C22" s="84"/>
      <c r="D22" s="215">
        <v>28130.0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907.4193548</v>
      </c>
      <c r="N22" s="84">
        <v>1.0</v>
      </c>
      <c r="O22" s="84">
        <f t="shared" si="2"/>
        <v>907.4193548</v>
      </c>
      <c r="P22" s="181">
        <v>0.5</v>
      </c>
      <c r="Q22" s="84">
        <f t="shared" si="3"/>
        <v>468.8333333</v>
      </c>
      <c r="R22" s="84">
        <v>1.0</v>
      </c>
      <c r="S22" s="84">
        <f t="shared" si="4"/>
        <v>907.4193548</v>
      </c>
      <c r="T22" s="84">
        <v>1.0</v>
      </c>
      <c r="U22" s="84">
        <f t="shared" si="5"/>
        <v>937.6666667</v>
      </c>
      <c r="V22" s="84">
        <v>1.0</v>
      </c>
      <c r="W22" s="84">
        <f t="shared" si="6"/>
        <v>907.4193548</v>
      </c>
      <c r="X22" s="84">
        <v>1.0</v>
      </c>
      <c r="Y22" s="84">
        <f t="shared" si="7"/>
        <v>907.4193548</v>
      </c>
      <c r="Z22" s="84">
        <v>1.0</v>
      </c>
      <c r="AA22" s="84">
        <f t="shared" si="8"/>
        <v>1004.642857</v>
      </c>
      <c r="AB22" s="84">
        <v>1.0</v>
      </c>
      <c r="AC22" s="84">
        <f t="shared" si="9"/>
        <v>907.4193548</v>
      </c>
    </row>
    <row r="23" ht="15.75" customHeight="1">
      <c r="A23" s="84"/>
      <c r="B23" s="84"/>
      <c r="C23" s="84"/>
      <c r="D23" s="215">
        <v>28130.0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907.4193548</v>
      </c>
      <c r="N23" s="84">
        <v>1.0</v>
      </c>
      <c r="O23" s="84">
        <f t="shared" si="2"/>
        <v>907.4193548</v>
      </c>
      <c r="P23" s="84">
        <v>1.0</v>
      </c>
      <c r="Q23" s="84">
        <f t="shared" si="3"/>
        <v>937.6666667</v>
      </c>
      <c r="R23" s="84">
        <v>1.0</v>
      </c>
      <c r="S23" s="84">
        <f t="shared" si="4"/>
        <v>907.4193548</v>
      </c>
      <c r="T23" s="84">
        <v>1.0</v>
      </c>
      <c r="U23" s="84">
        <f t="shared" si="5"/>
        <v>937.6666667</v>
      </c>
      <c r="V23" s="84">
        <v>1.0</v>
      </c>
      <c r="W23" s="84">
        <f t="shared" si="6"/>
        <v>907.4193548</v>
      </c>
      <c r="X23" s="84">
        <v>1.0</v>
      </c>
      <c r="Y23" s="84">
        <f t="shared" si="7"/>
        <v>907.4193548</v>
      </c>
      <c r="Z23" s="84">
        <v>1.0</v>
      </c>
      <c r="AA23" s="84">
        <f t="shared" si="8"/>
        <v>1004.642857</v>
      </c>
      <c r="AB23" s="84">
        <v>1.0</v>
      </c>
      <c r="AC23" s="84">
        <f t="shared" si="9"/>
        <v>907.4193548</v>
      </c>
    </row>
    <row r="24" ht="15.75" customHeight="1">
      <c r="A24" s="84"/>
      <c r="B24" s="84"/>
      <c r="C24" s="84"/>
      <c r="D24" s="215">
        <v>28130.0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907.4193548</v>
      </c>
      <c r="N24" s="84">
        <v>1.0</v>
      </c>
      <c r="O24" s="84">
        <f t="shared" si="2"/>
        <v>907.4193548</v>
      </c>
      <c r="P24" s="84">
        <v>1.0</v>
      </c>
      <c r="Q24" s="84">
        <f t="shared" si="3"/>
        <v>937.6666667</v>
      </c>
      <c r="R24" s="84">
        <v>1.0</v>
      </c>
      <c r="S24" s="84">
        <f t="shared" si="4"/>
        <v>907.4193548</v>
      </c>
      <c r="T24" s="84">
        <v>1.0</v>
      </c>
      <c r="U24" s="84">
        <f t="shared" si="5"/>
        <v>937.6666667</v>
      </c>
      <c r="V24" s="84">
        <v>1.0</v>
      </c>
      <c r="W24" s="84">
        <f t="shared" si="6"/>
        <v>907.4193548</v>
      </c>
      <c r="X24" s="84">
        <v>1.0</v>
      </c>
      <c r="Y24" s="84">
        <f t="shared" si="7"/>
        <v>907.4193548</v>
      </c>
      <c r="Z24" s="84">
        <v>1.0</v>
      </c>
      <c r="AA24" s="84">
        <f t="shared" si="8"/>
        <v>1004.642857</v>
      </c>
      <c r="AB24" s="84">
        <v>1.0</v>
      </c>
      <c r="AC24" s="84">
        <f t="shared" si="9"/>
        <v>907.4193548</v>
      </c>
    </row>
    <row r="25" ht="15.75" customHeight="1">
      <c r="A25" s="84"/>
      <c r="B25" s="84"/>
      <c r="C25" s="84"/>
      <c r="D25" s="215">
        <v>28130.0</v>
      </c>
      <c r="E25" s="216">
        <v>23.0</v>
      </c>
      <c r="F25" s="84"/>
      <c r="G25" s="84"/>
      <c r="H25" s="84"/>
      <c r="I25" s="84"/>
      <c r="J25" s="84"/>
      <c r="K25" s="84"/>
      <c r="L25" s="181">
        <v>0.5</v>
      </c>
      <c r="M25" s="84">
        <f t="shared" si="1"/>
        <v>453.7096774</v>
      </c>
      <c r="N25" s="84">
        <v>1.0</v>
      </c>
      <c r="O25" s="84">
        <f t="shared" si="2"/>
        <v>907.4193548</v>
      </c>
      <c r="P25" s="84">
        <v>1.0</v>
      </c>
      <c r="Q25" s="84">
        <f t="shared" si="3"/>
        <v>937.6666667</v>
      </c>
      <c r="R25" s="84">
        <v>1.0</v>
      </c>
      <c r="S25" s="84">
        <f t="shared" si="4"/>
        <v>907.4193548</v>
      </c>
      <c r="T25" s="84">
        <v>1.0</v>
      </c>
      <c r="U25" s="84">
        <f t="shared" si="5"/>
        <v>937.6666667</v>
      </c>
      <c r="V25" s="84">
        <v>1.0</v>
      </c>
      <c r="W25" s="84">
        <f t="shared" si="6"/>
        <v>907.4193548</v>
      </c>
      <c r="X25" s="84">
        <v>1.0</v>
      </c>
      <c r="Y25" s="84">
        <f t="shared" si="7"/>
        <v>907.4193548</v>
      </c>
      <c r="Z25" s="84">
        <v>1.0</v>
      </c>
      <c r="AA25" s="84">
        <f t="shared" si="8"/>
        <v>1004.642857</v>
      </c>
      <c r="AB25" s="84">
        <v>1.0</v>
      </c>
      <c r="AC25" s="84">
        <f t="shared" si="9"/>
        <v>907.4193548</v>
      </c>
    </row>
    <row r="26" ht="15.75" customHeight="1">
      <c r="A26" s="84"/>
      <c r="B26" s="84"/>
      <c r="C26" s="84"/>
      <c r="D26" s="215">
        <v>28130.0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907.4193548</v>
      </c>
      <c r="N26" s="84">
        <v>1.0</v>
      </c>
      <c r="O26" s="84">
        <f t="shared" si="2"/>
        <v>907.4193548</v>
      </c>
      <c r="P26" s="84">
        <v>1.0</v>
      </c>
      <c r="Q26" s="84">
        <f t="shared" si="3"/>
        <v>937.6666667</v>
      </c>
      <c r="R26" s="181">
        <v>0.0</v>
      </c>
      <c r="S26" s="84">
        <f t="shared" si="4"/>
        <v>0</v>
      </c>
      <c r="T26" s="84">
        <v>1.0</v>
      </c>
      <c r="U26" s="84">
        <f t="shared" si="5"/>
        <v>937.6666667</v>
      </c>
      <c r="V26" s="84">
        <v>1.0</v>
      </c>
      <c r="W26" s="84">
        <f t="shared" si="6"/>
        <v>907.4193548</v>
      </c>
      <c r="X26" s="84">
        <v>1.0</v>
      </c>
      <c r="Y26" s="84">
        <f t="shared" si="7"/>
        <v>907.4193548</v>
      </c>
      <c r="Z26" s="84">
        <v>1.0</v>
      </c>
      <c r="AA26" s="84">
        <f t="shared" si="8"/>
        <v>1004.642857</v>
      </c>
      <c r="AB26" s="84">
        <v>1.0</v>
      </c>
      <c r="AC26" s="84">
        <f t="shared" si="9"/>
        <v>907.4193548</v>
      </c>
    </row>
    <row r="27" ht="15.75" customHeight="1">
      <c r="A27" s="84"/>
      <c r="B27" s="84"/>
      <c r="C27" s="84"/>
      <c r="D27" s="215">
        <v>28130.0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181">
        <v>0.0</v>
      </c>
      <c r="O27" s="84">
        <f t="shared" si="2"/>
        <v>0</v>
      </c>
      <c r="P27" s="84">
        <v>1.0</v>
      </c>
      <c r="Q27" s="84">
        <f t="shared" si="3"/>
        <v>937.6666667</v>
      </c>
      <c r="R27" s="84">
        <v>1.0</v>
      </c>
      <c r="S27" s="84">
        <f t="shared" si="4"/>
        <v>907.4193548</v>
      </c>
      <c r="T27" s="84">
        <v>1.0</v>
      </c>
      <c r="U27" s="84">
        <f t="shared" si="5"/>
        <v>937.6666667</v>
      </c>
      <c r="V27" s="84">
        <v>1.0</v>
      </c>
      <c r="W27" s="84">
        <f t="shared" si="6"/>
        <v>907.4193548</v>
      </c>
      <c r="X27" s="84">
        <v>1.0</v>
      </c>
      <c r="Y27" s="84">
        <f t="shared" si="7"/>
        <v>907.4193548</v>
      </c>
      <c r="Z27" s="84">
        <v>1.0</v>
      </c>
      <c r="AA27" s="84">
        <f t="shared" si="8"/>
        <v>1004.642857</v>
      </c>
      <c r="AB27" s="84">
        <v>1.0</v>
      </c>
      <c r="AC27" s="84">
        <f t="shared" si="9"/>
        <v>907.4193548</v>
      </c>
    </row>
    <row r="28" ht="15.75" customHeight="1">
      <c r="A28" s="84"/>
      <c r="B28" s="84"/>
      <c r="C28" s="84"/>
      <c r="D28" s="215">
        <v>28130.0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907.4193548</v>
      </c>
      <c r="N28" s="84">
        <v>1.0</v>
      </c>
      <c r="O28" s="84">
        <f t="shared" si="2"/>
        <v>907.4193548</v>
      </c>
      <c r="P28" s="84">
        <v>1.0</v>
      </c>
      <c r="Q28" s="84">
        <f t="shared" si="3"/>
        <v>937.6666667</v>
      </c>
      <c r="R28" s="84">
        <v>1.0</v>
      </c>
      <c r="S28" s="84">
        <f t="shared" si="4"/>
        <v>907.4193548</v>
      </c>
      <c r="T28" s="84">
        <v>1.0</v>
      </c>
      <c r="U28" s="84">
        <f t="shared" si="5"/>
        <v>937.6666667</v>
      </c>
      <c r="V28" s="84">
        <v>1.0</v>
      </c>
      <c r="W28" s="84">
        <f t="shared" si="6"/>
        <v>907.4193548</v>
      </c>
      <c r="X28" s="84">
        <v>1.0</v>
      </c>
      <c r="Y28" s="84">
        <f t="shared" si="7"/>
        <v>907.4193548</v>
      </c>
      <c r="Z28" s="84">
        <v>1.0</v>
      </c>
      <c r="AA28" s="84">
        <f t="shared" si="8"/>
        <v>1004.642857</v>
      </c>
      <c r="AB28" s="84">
        <v>1.0</v>
      </c>
      <c r="AC28" s="84">
        <f t="shared" si="9"/>
        <v>907.4193548</v>
      </c>
    </row>
    <row r="29" ht="15.75" customHeight="1">
      <c r="A29" s="84"/>
      <c r="B29" s="84"/>
      <c r="C29" s="84"/>
      <c r="D29" s="215">
        <v>28130.0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907.4193548</v>
      </c>
      <c r="N29" s="84">
        <v>1.0</v>
      </c>
      <c r="O29" s="84">
        <f t="shared" si="2"/>
        <v>907.4193548</v>
      </c>
      <c r="P29" s="84">
        <v>1.0</v>
      </c>
      <c r="Q29" s="84">
        <f t="shared" si="3"/>
        <v>937.6666667</v>
      </c>
      <c r="R29" s="84">
        <v>1.0</v>
      </c>
      <c r="S29" s="84">
        <f t="shared" si="4"/>
        <v>907.4193548</v>
      </c>
      <c r="T29" s="84">
        <v>1.0</v>
      </c>
      <c r="U29" s="84">
        <f t="shared" si="5"/>
        <v>937.6666667</v>
      </c>
      <c r="V29" s="84">
        <v>1.0</v>
      </c>
      <c r="W29" s="84">
        <f t="shared" si="6"/>
        <v>907.4193548</v>
      </c>
      <c r="X29" s="84">
        <v>1.0</v>
      </c>
      <c r="Y29" s="84">
        <f t="shared" si="7"/>
        <v>907.4193548</v>
      </c>
      <c r="Z29" s="84">
        <v>1.0</v>
      </c>
      <c r="AA29" s="84">
        <f t="shared" si="8"/>
        <v>1004.642857</v>
      </c>
      <c r="AB29" s="84">
        <v>1.0</v>
      </c>
      <c r="AC29" s="84">
        <f t="shared" si="9"/>
        <v>907.4193548</v>
      </c>
    </row>
    <row r="30" ht="15.75" customHeight="1">
      <c r="A30" s="84"/>
      <c r="B30" s="84"/>
      <c r="C30" s="84"/>
      <c r="D30" s="215">
        <v>28130.0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907.4193548</v>
      </c>
      <c r="N30" s="84">
        <v>1.0</v>
      </c>
      <c r="O30" s="84">
        <f t="shared" si="2"/>
        <v>907.4193548</v>
      </c>
      <c r="P30" s="84">
        <v>1.0</v>
      </c>
      <c r="Q30" s="84">
        <f t="shared" si="3"/>
        <v>937.6666667</v>
      </c>
      <c r="R30" s="84">
        <v>1.0</v>
      </c>
      <c r="S30" s="84">
        <f t="shared" si="4"/>
        <v>907.4193548</v>
      </c>
      <c r="T30" s="84">
        <v>1.0</v>
      </c>
      <c r="U30" s="84">
        <f t="shared" si="5"/>
        <v>937.6666667</v>
      </c>
      <c r="V30" s="84">
        <v>1.0</v>
      </c>
      <c r="W30" s="84">
        <f t="shared" si="6"/>
        <v>907.4193548</v>
      </c>
      <c r="X30" s="84">
        <v>1.0</v>
      </c>
      <c r="Y30" s="84">
        <f t="shared" si="7"/>
        <v>907.4193548</v>
      </c>
      <c r="Z30" s="84">
        <v>1.0</v>
      </c>
      <c r="AA30" s="84">
        <f t="shared" si="8"/>
        <v>1004.642857</v>
      </c>
      <c r="AB30" s="84">
        <v>1.0</v>
      </c>
      <c r="AC30" s="84">
        <f t="shared" si="9"/>
        <v>907.4193548</v>
      </c>
    </row>
    <row r="31" ht="15.75" customHeight="1">
      <c r="A31" s="84"/>
      <c r="B31" s="84"/>
      <c r="C31" s="84"/>
      <c r="D31" s="215">
        <v>28130.0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907.4193548</v>
      </c>
      <c r="N31" s="84">
        <v>1.0</v>
      </c>
      <c r="O31" s="84">
        <f t="shared" si="2"/>
        <v>907.4193548</v>
      </c>
      <c r="P31" s="84">
        <v>1.0</v>
      </c>
      <c r="Q31" s="84">
        <f t="shared" si="3"/>
        <v>937.6666667</v>
      </c>
      <c r="R31" s="84">
        <v>1.0</v>
      </c>
      <c r="S31" s="84">
        <f t="shared" si="4"/>
        <v>907.4193548</v>
      </c>
      <c r="T31" s="84">
        <v>1.0</v>
      </c>
      <c r="U31" s="84">
        <f t="shared" si="5"/>
        <v>937.6666667</v>
      </c>
      <c r="V31" s="84">
        <v>1.0</v>
      </c>
      <c r="W31" s="84">
        <f t="shared" si="6"/>
        <v>907.4193548</v>
      </c>
      <c r="X31" s="84">
        <v>1.0</v>
      </c>
      <c r="Y31" s="84">
        <f t="shared" si="7"/>
        <v>907.4193548</v>
      </c>
      <c r="Z31" s="84"/>
      <c r="AA31" s="84"/>
      <c r="AB31" s="84">
        <v>1.0</v>
      </c>
      <c r="AC31" s="84">
        <f t="shared" si="9"/>
        <v>907.4193548</v>
      </c>
    </row>
    <row r="32" ht="15.75" customHeight="1">
      <c r="A32" s="84"/>
      <c r="B32" s="84"/>
      <c r="C32" s="84"/>
      <c r="D32" s="215">
        <v>28130.0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907.4193548</v>
      </c>
      <c r="N32" s="181">
        <v>0.5</v>
      </c>
      <c r="O32" s="84">
        <f t="shared" si="2"/>
        <v>453.7096774</v>
      </c>
      <c r="P32" s="84">
        <v>1.0</v>
      </c>
      <c r="Q32" s="84">
        <f t="shared" si="3"/>
        <v>937.6666667</v>
      </c>
      <c r="R32" s="84">
        <v>1.0</v>
      </c>
      <c r="S32" s="84">
        <f t="shared" si="4"/>
        <v>907.4193548</v>
      </c>
      <c r="T32" s="84">
        <v>1.0</v>
      </c>
      <c r="U32" s="84">
        <f t="shared" si="5"/>
        <v>937.6666667</v>
      </c>
      <c r="V32" s="84">
        <v>1.0</v>
      </c>
      <c r="W32" s="84">
        <f t="shared" si="6"/>
        <v>907.4193548</v>
      </c>
      <c r="X32" s="84">
        <v>1.0</v>
      </c>
      <c r="Y32" s="84">
        <f t="shared" si="7"/>
        <v>907.4193548</v>
      </c>
      <c r="Z32" s="84"/>
      <c r="AA32" s="84"/>
      <c r="AB32" s="84">
        <v>1.0</v>
      </c>
      <c r="AC32" s="84">
        <f t="shared" si="9"/>
        <v>907.4193548</v>
      </c>
    </row>
    <row r="33" ht="15.75" customHeight="1">
      <c r="A33" s="84"/>
      <c r="B33" s="84"/>
      <c r="C33" s="84"/>
      <c r="D33" s="215">
        <v>28130.0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907.4193548</v>
      </c>
      <c r="N33" s="84">
        <v>1.0</v>
      </c>
      <c r="O33" s="84">
        <f t="shared" si="2"/>
        <v>907.4193548</v>
      </c>
      <c r="P33" s="84"/>
      <c r="Q33" s="84"/>
      <c r="R33" s="84">
        <v>1.0</v>
      </c>
      <c r="S33" s="84">
        <f t="shared" si="4"/>
        <v>907.4193548</v>
      </c>
      <c r="T33" s="84"/>
      <c r="U33" s="84"/>
      <c r="V33" s="84">
        <v>1.0</v>
      </c>
      <c r="W33" s="84">
        <f t="shared" si="6"/>
        <v>907.4193548</v>
      </c>
      <c r="X33" s="84">
        <v>1.0</v>
      </c>
      <c r="Y33" s="84">
        <f t="shared" si="7"/>
        <v>907.4193548</v>
      </c>
      <c r="Z33" s="84"/>
      <c r="AA33" s="84"/>
      <c r="AB33" s="84">
        <v>1.0</v>
      </c>
      <c r="AC33" s="84">
        <f t="shared" si="9"/>
        <v>907.4193548</v>
      </c>
    </row>
    <row r="34" ht="15.75" customHeight="1">
      <c r="A34" s="218"/>
      <c r="B34" s="218"/>
      <c r="C34" s="162" t="s">
        <v>316</v>
      </c>
      <c r="D34" s="215">
        <v>28130.0</v>
      </c>
      <c r="E34" s="218"/>
      <c r="F34" s="218"/>
      <c r="G34" s="218"/>
      <c r="H34" s="218"/>
      <c r="I34" s="218"/>
      <c r="J34" s="218"/>
      <c r="K34" s="218"/>
      <c r="L34" s="162">
        <v>1.0</v>
      </c>
      <c r="M34" s="219">
        <f t="shared" si="1"/>
        <v>907.4193548</v>
      </c>
      <c r="N34" s="162">
        <v>1.0</v>
      </c>
      <c r="O34" s="84">
        <f t="shared" si="2"/>
        <v>907.4193548</v>
      </c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</row>
    <row r="35" ht="15.75" customHeight="1">
      <c r="A35" s="218"/>
      <c r="B35" s="218"/>
      <c r="C35" s="162" t="s">
        <v>317</v>
      </c>
      <c r="D35" s="215">
        <v>28130.0</v>
      </c>
      <c r="E35" s="218"/>
      <c r="F35" s="218"/>
      <c r="G35" s="218"/>
      <c r="H35" s="218"/>
      <c r="I35" s="218"/>
      <c r="J35" s="218"/>
      <c r="K35" s="218"/>
      <c r="L35" s="162">
        <v>0.0</v>
      </c>
      <c r="M35" s="219">
        <f t="shared" si="1"/>
        <v>0</v>
      </c>
      <c r="N35" s="162">
        <v>1.0</v>
      </c>
      <c r="O35" s="84">
        <f t="shared" si="2"/>
        <v>907.4193548</v>
      </c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</row>
    <row r="36" ht="15.75" customHeight="1">
      <c r="A36" s="218"/>
      <c r="B36" s="218"/>
      <c r="C36" s="162" t="s">
        <v>318</v>
      </c>
      <c r="D36" s="215">
        <v>28130.0</v>
      </c>
      <c r="E36" s="218"/>
      <c r="F36" s="218"/>
      <c r="G36" s="218"/>
      <c r="H36" s="218"/>
      <c r="I36" s="218"/>
      <c r="J36" s="218"/>
      <c r="K36" s="218"/>
      <c r="L36" s="162">
        <v>0.0</v>
      </c>
      <c r="M36" s="219">
        <f t="shared" si="1"/>
        <v>0</v>
      </c>
      <c r="N36" s="218"/>
      <c r="O36" s="84">
        <f t="shared" si="2"/>
        <v>0</v>
      </c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</row>
    <row r="37" ht="15.75" customHeight="1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>
        <f t="shared" ref="L37:AC37" si="10">SUM(L3:L36)</f>
        <v>28.5</v>
      </c>
      <c r="M37" s="218">
        <f t="shared" si="10"/>
        <v>25861.45161</v>
      </c>
      <c r="N37" s="218">
        <f t="shared" si="10"/>
        <v>29.5</v>
      </c>
      <c r="O37" s="218">
        <f t="shared" si="10"/>
        <v>26768.87097</v>
      </c>
      <c r="P37" s="218">
        <f t="shared" si="10"/>
        <v>26</v>
      </c>
      <c r="Q37" s="218">
        <f t="shared" si="10"/>
        <v>24379.33333</v>
      </c>
      <c r="R37" s="218">
        <f t="shared" si="10"/>
        <v>28</v>
      </c>
      <c r="S37" s="218">
        <f t="shared" si="10"/>
        <v>25407.74194</v>
      </c>
      <c r="T37" s="218">
        <f t="shared" si="10"/>
        <v>30</v>
      </c>
      <c r="U37" s="218">
        <f t="shared" si="10"/>
        <v>28130</v>
      </c>
      <c r="V37" s="218">
        <f t="shared" si="10"/>
        <v>31</v>
      </c>
      <c r="W37" s="218">
        <f t="shared" si="10"/>
        <v>28130</v>
      </c>
      <c r="X37" s="218">
        <f t="shared" si="10"/>
        <v>31</v>
      </c>
      <c r="Y37" s="218">
        <f t="shared" si="10"/>
        <v>28130</v>
      </c>
      <c r="Z37" s="218">
        <f t="shared" si="10"/>
        <v>28</v>
      </c>
      <c r="AA37" s="218">
        <f t="shared" si="10"/>
        <v>28130</v>
      </c>
      <c r="AB37" s="218">
        <f t="shared" si="10"/>
        <v>31</v>
      </c>
      <c r="AC37" s="218">
        <f t="shared" si="10"/>
        <v>28130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36.86"/>
    <col customWidth="1" min="3" max="3" width="11.57"/>
    <col customWidth="1" min="4" max="5" width="11.43"/>
    <col customWidth="1" hidden="1" min="6" max="6" width="9.86"/>
    <col customWidth="1" hidden="1" min="7" max="11" width="8.71"/>
    <col customWidth="1" min="12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319</v>
      </c>
      <c r="B3" s="84" t="s">
        <v>190</v>
      </c>
      <c r="C3" s="84" t="s">
        <v>162</v>
      </c>
      <c r="D3" s="215">
        <v>27598.0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890.2580645</v>
      </c>
      <c r="N3" s="84">
        <v>1.0</v>
      </c>
      <c r="O3" s="84">
        <f t="shared" ref="O3:O36" si="2">D3/31*N3</f>
        <v>890.2580645</v>
      </c>
      <c r="P3" s="84">
        <v>1.0</v>
      </c>
      <c r="Q3" s="84">
        <f t="shared" ref="Q3:Q32" si="3">D3/30*P3</f>
        <v>919.9333333</v>
      </c>
      <c r="R3" s="84">
        <v>1.0</v>
      </c>
      <c r="S3" s="84">
        <f t="shared" ref="S3:S33" si="4">D3/31*R3</f>
        <v>890.2580645</v>
      </c>
      <c r="T3" s="84">
        <v>1.0</v>
      </c>
      <c r="U3" s="84">
        <f t="shared" ref="U3:U32" si="5">D3/30*T3</f>
        <v>919.9333333</v>
      </c>
      <c r="V3" s="84">
        <v>1.0</v>
      </c>
      <c r="W3" s="84">
        <f t="shared" ref="W3:W33" si="6">D3/31*V3</f>
        <v>890.2580645</v>
      </c>
      <c r="X3" s="84">
        <v>1.0</v>
      </c>
      <c r="Y3" s="84">
        <f t="shared" ref="Y3:Y33" si="7">D3/31*X3</f>
        <v>890.2580645</v>
      </c>
      <c r="Z3" s="84">
        <v>1.0</v>
      </c>
      <c r="AA3" s="84">
        <f t="shared" ref="AA3:AA30" si="8">D3/28*Z3</f>
        <v>985.6428571</v>
      </c>
      <c r="AB3" s="84">
        <v>1.0</v>
      </c>
      <c r="AC3" s="84">
        <f t="shared" ref="AC3:AC33" si="9">D3/31*AB3</f>
        <v>890.2580645</v>
      </c>
    </row>
    <row r="4">
      <c r="A4" s="84"/>
      <c r="B4" s="84"/>
      <c r="C4" s="84"/>
      <c r="D4" s="215">
        <v>27598.0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890.2580645</v>
      </c>
      <c r="P4" s="84">
        <v>1.0</v>
      </c>
      <c r="Q4" s="84">
        <f t="shared" si="3"/>
        <v>919.9333333</v>
      </c>
      <c r="R4" s="84">
        <v>1.0</v>
      </c>
      <c r="S4" s="84">
        <f t="shared" si="4"/>
        <v>890.2580645</v>
      </c>
      <c r="T4" s="84">
        <v>1.0</v>
      </c>
      <c r="U4" s="84">
        <f t="shared" si="5"/>
        <v>919.9333333</v>
      </c>
      <c r="V4" s="84">
        <v>1.0</v>
      </c>
      <c r="W4" s="84">
        <f t="shared" si="6"/>
        <v>890.2580645</v>
      </c>
      <c r="X4" s="84">
        <v>1.0</v>
      </c>
      <c r="Y4" s="84">
        <f t="shared" si="7"/>
        <v>890.2580645</v>
      </c>
      <c r="Z4" s="84">
        <v>1.0</v>
      </c>
      <c r="AA4" s="84">
        <f t="shared" si="8"/>
        <v>985.6428571</v>
      </c>
      <c r="AB4" s="84">
        <v>1.0</v>
      </c>
      <c r="AC4" s="84">
        <f t="shared" si="9"/>
        <v>890.2580645</v>
      </c>
    </row>
    <row r="5">
      <c r="A5" s="84"/>
      <c r="B5" s="84"/>
      <c r="C5" s="84"/>
      <c r="D5" s="215">
        <v>27598.0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890.2580645</v>
      </c>
      <c r="N5" s="84">
        <v>1.0</v>
      </c>
      <c r="O5" s="84">
        <f t="shared" si="2"/>
        <v>890.2580645</v>
      </c>
      <c r="P5" s="84">
        <v>1.0</v>
      </c>
      <c r="Q5" s="84">
        <f t="shared" si="3"/>
        <v>919.9333333</v>
      </c>
      <c r="R5" s="181">
        <v>0.0</v>
      </c>
      <c r="S5" s="84">
        <f t="shared" si="4"/>
        <v>0</v>
      </c>
      <c r="T5" s="84">
        <v>1.0</v>
      </c>
      <c r="U5" s="84">
        <f t="shared" si="5"/>
        <v>919.9333333</v>
      </c>
      <c r="V5" s="84">
        <v>1.0</v>
      </c>
      <c r="W5" s="84">
        <f t="shared" si="6"/>
        <v>890.2580645</v>
      </c>
      <c r="X5" s="84">
        <v>1.0</v>
      </c>
      <c r="Y5" s="84">
        <f t="shared" si="7"/>
        <v>890.2580645</v>
      </c>
      <c r="Z5" s="84">
        <v>1.0</v>
      </c>
      <c r="AA5" s="84">
        <f t="shared" si="8"/>
        <v>985.6428571</v>
      </c>
      <c r="AB5" s="84">
        <v>1.0</v>
      </c>
      <c r="AC5" s="84">
        <f t="shared" si="9"/>
        <v>890.2580645</v>
      </c>
    </row>
    <row r="6">
      <c r="A6" s="84"/>
      <c r="B6" s="84"/>
      <c r="C6" s="84"/>
      <c r="D6" s="215">
        <v>27598.0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890.2580645</v>
      </c>
      <c r="N6" s="84">
        <v>1.0</v>
      </c>
      <c r="O6" s="84">
        <f t="shared" si="2"/>
        <v>890.2580645</v>
      </c>
      <c r="P6" s="84">
        <v>1.0</v>
      </c>
      <c r="Q6" s="84">
        <f t="shared" si="3"/>
        <v>919.9333333</v>
      </c>
      <c r="R6" s="181">
        <v>0.0</v>
      </c>
      <c r="S6" s="84">
        <f t="shared" si="4"/>
        <v>0</v>
      </c>
      <c r="T6" s="84">
        <v>1.0</v>
      </c>
      <c r="U6" s="84">
        <f t="shared" si="5"/>
        <v>919.9333333</v>
      </c>
      <c r="V6" s="84">
        <v>1.0</v>
      </c>
      <c r="W6" s="84">
        <f t="shared" si="6"/>
        <v>890.2580645</v>
      </c>
      <c r="X6" s="84">
        <v>1.0</v>
      </c>
      <c r="Y6" s="84">
        <f t="shared" si="7"/>
        <v>890.2580645</v>
      </c>
      <c r="Z6" s="84">
        <v>1.0</v>
      </c>
      <c r="AA6" s="84">
        <f t="shared" si="8"/>
        <v>985.6428571</v>
      </c>
      <c r="AB6" s="84">
        <v>1.0</v>
      </c>
      <c r="AC6" s="84">
        <f t="shared" si="9"/>
        <v>890.2580645</v>
      </c>
    </row>
    <row r="7">
      <c r="A7" s="84"/>
      <c r="B7" s="84"/>
      <c r="C7" s="84"/>
      <c r="D7" s="215">
        <v>27598.0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890.2580645</v>
      </c>
      <c r="N7" s="84">
        <v>1.0</v>
      </c>
      <c r="O7" s="84">
        <f t="shared" si="2"/>
        <v>890.2580645</v>
      </c>
      <c r="P7" s="84">
        <v>1.0</v>
      </c>
      <c r="Q7" s="84">
        <f t="shared" si="3"/>
        <v>919.9333333</v>
      </c>
      <c r="R7" s="84">
        <v>1.0</v>
      </c>
      <c r="S7" s="84">
        <f t="shared" si="4"/>
        <v>890.2580645</v>
      </c>
      <c r="T7" s="84">
        <v>1.0</v>
      </c>
      <c r="U7" s="84">
        <f t="shared" si="5"/>
        <v>919.9333333</v>
      </c>
      <c r="V7" s="84">
        <v>1.0</v>
      </c>
      <c r="W7" s="84">
        <f t="shared" si="6"/>
        <v>890.2580645</v>
      </c>
      <c r="X7" s="84">
        <v>1.0</v>
      </c>
      <c r="Y7" s="84">
        <f t="shared" si="7"/>
        <v>890.2580645</v>
      </c>
      <c r="Z7" s="84">
        <v>1.0</v>
      </c>
      <c r="AA7" s="84">
        <f t="shared" si="8"/>
        <v>985.6428571</v>
      </c>
      <c r="AB7" s="84">
        <v>1.0</v>
      </c>
      <c r="AC7" s="84">
        <f t="shared" si="9"/>
        <v>890.2580645</v>
      </c>
    </row>
    <row r="8">
      <c r="A8" s="84"/>
      <c r="B8" s="84"/>
      <c r="C8" s="84"/>
      <c r="D8" s="215">
        <v>27598.0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890.2580645</v>
      </c>
      <c r="N8" s="181">
        <v>0.0</v>
      </c>
      <c r="O8" s="84">
        <f t="shared" si="2"/>
        <v>0</v>
      </c>
      <c r="P8" s="84">
        <v>1.0</v>
      </c>
      <c r="Q8" s="84">
        <f t="shared" si="3"/>
        <v>919.9333333</v>
      </c>
      <c r="R8" s="84">
        <v>1.0</v>
      </c>
      <c r="S8" s="84">
        <f t="shared" si="4"/>
        <v>890.2580645</v>
      </c>
      <c r="T8" s="84">
        <v>1.0</v>
      </c>
      <c r="U8" s="84">
        <f t="shared" si="5"/>
        <v>919.9333333</v>
      </c>
      <c r="V8" s="84">
        <v>1.0</v>
      </c>
      <c r="W8" s="84">
        <f t="shared" si="6"/>
        <v>890.2580645</v>
      </c>
      <c r="X8" s="84">
        <v>1.0</v>
      </c>
      <c r="Y8" s="84">
        <f t="shared" si="7"/>
        <v>890.2580645</v>
      </c>
      <c r="Z8" s="84">
        <v>1.0</v>
      </c>
      <c r="AA8" s="84">
        <f t="shared" si="8"/>
        <v>985.6428571</v>
      </c>
      <c r="AB8" s="84">
        <v>1.0</v>
      </c>
      <c r="AC8" s="84">
        <f t="shared" si="9"/>
        <v>890.2580645</v>
      </c>
    </row>
    <row r="9">
      <c r="A9" s="84"/>
      <c r="B9" s="84"/>
      <c r="C9" s="84"/>
      <c r="D9" s="215">
        <v>27598.0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890.2580645</v>
      </c>
      <c r="N9" s="84">
        <v>1.0</v>
      </c>
      <c r="O9" s="84">
        <f t="shared" si="2"/>
        <v>890.2580645</v>
      </c>
      <c r="P9" s="84">
        <v>1.0</v>
      </c>
      <c r="Q9" s="84">
        <f t="shared" si="3"/>
        <v>919.9333333</v>
      </c>
      <c r="R9" s="84">
        <v>1.0</v>
      </c>
      <c r="S9" s="84">
        <f t="shared" si="4"/>
        <v>890.2580645</v>
      </c>
      <c r="T9" s="84">
        <v>1.0</v>
      </c>
      <c r="U9" s="84">
        <f t="shared" si="5"/>
        <v>919.9333333</v>
      </c>
      <c r="V9" s="84">
        <v>1.0</v>
      </c>
      <c r="W9" s="84">
        <f t="shared" si="6"/>
        <v>890.2580645</v>
      </c>
      <c r="X9" s="84">
        <v>1.0</v>
      </c>
      <c r="Y9" s="84">
        <f t="shared" si="7"/>
        <v>890.2580645</v>
      </c>
      <c r="Z9" s="84">
        <v>1.0</v>
      </c>
      <c r="AA9" s="84">
        <f t="shared" si="8"/>
        <v>985.6428571</v>
      </c>
      <c r="AB9" s="84">
        <v>1.0</v>
      </c>
      <c r="AC9" s="84">
        <f t="shared" si="9"/>
        <v>890.2580645</v>
      </c>
    </row>
    <row r="10">
      <c r="A10" s="84"/>
      <c r="B10" s="84"/>
      <c r="C10" s="84"/>
      <c r="D10" s="215">
        <v>27598.0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890.2580645</v>
      </c>
      <c r="N10" s="84">
        <v>1.0</v>
      </c>
      <c r="O10" s="84">
        <f t="shared" si="2"/>
        <v>890.2580645</v>
      </c>
      <c r="P10" s="84">
        <v>1.0</v>
      </c>
      <c r="Q10" s="84">
        <f t="shared" si="3"/>
        <v>919.9333333</v>
      </c>
      <c r="R10" s="84">
        <v>1.0</v>
      </c>
      <c r="S10" s="84">
        <f t="shared" si="4"/>
        <v>890.2580645</v>
      </c>
      <c r="T10" s="84">
        <v>1.0</v>
      </c>
      <c r="U10" s="84">
        <f t="shared" si="5"/>
        <v>919.9333333</v>
      </c>
      <c r="V10" s="84">
        <v>1.0</v>
      </c>
      <c r="W10" s="84">
        <f t="shared" si="6"/>
        <v>890.2580645</v>
      </c>
      <c r="X10" s="84">
        <v>1.0</v>
      </c>
      <c r="Y10" s="84">
        <f t="shared" si="7"/>
        <v>890.2580645</v>
      </c>
      <c r="Z10" s="84">
        <v>1.0</v>
      </c>
      <c r="AA10" s="84">
        <f t="shared" si="8"/>
        <v>985.6428571</v>
      </c>
      <c r="AB10" s="84">
        <v>1.0</v>
      </c>
      <c r="AC10" s="84">
        <f t="shared" si="9"/>
        <v>890.2580645</v>
      </c>
    </row>
    <row r="11">
      <c r="A11" s="84"/>
      <c r="B11" s="84"/>
      <c r="C11" s="84"/>
      <c r="D11" s="215">
        <v>27598.0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890.2580645</v>
      </c>
      <c r="N11" s="84">
        <v>1.0</v>
      </c>
      <c r="O11" s="84">
        <f t="shared" si="2"/>
        <v>890.2580645</v>
      </c>
      <c r="P11" s="84">
        <v>1.0</v>
      </c>
      <c r="Q11" s="84">
        <f t="shared" si="3"/>
        <v>919.9333333</v>
      </c>
      <c r="R11" s="84">
        <v>1.0</v>
      </c>
      <c r="S11" s="84">
        <f t="shared" si="4"/>
        <v>890.2580645</v>
      </c>
      <c r="T11" s="84">
        <v>1.0</v>
      </c>
      <c r="U11" s="84">
        <f t="shared" si="5"/>
        <v>919.9333333</v>
      </c>
      <c r="V11" s="84">
        <v>1.0</v>
      </c>
      <c r="W11" s="84">
        <f t="shared" si="6"/>
        <v>890.2580645</v>
      </c>
      <c r="X11" s="84">
        <v>1.0</v>
      </c>
      <c r="Y11" s="84">
        <f t="shared" si="7"/>
        <v>890.2580645</v>
      </c>
      <c r="Z11" s="84">
        <v>1.0</v>
      </c>
      <c r="AA11" s="84">
        <f t="shared" si="8"/>
        <v>985.6428571</v>
      </c>
      <c r="AB11" s="84">
        <v>1.0</v>
      </c>
      <c r="AC11" s="84">
        <f t="shared" si="9"/>
        <v>890.2580645</v>
      </c>
    </row>
    <row r="12">
      <c r="A12" s="84"/>
      <c r="B12" s="84"/>
      <c r="C12" s="84"/>
      <c r="D12" s="215">
        <v>27598.0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890.2580645</v>
      </c>
      <c r="N12" s="84">
        <v>1.0</v>
      </c>
      <c r="O12" s="84">
        <f t="shared" si="2"/>
        <v>890.2580645</v>
      </c>
      <c r="P12" s="84">
        <v>1.0</v>
      </c>
      <c r="Q12" s="84">
        <f t="shared" si="3"/>
        <v>919.9333333</v>
      </c>
      <c r="R12" s="84">
        <v>1.0</v>
      </c>
      <c r="S12" s="84">
        <f t="shared" si="4"/>
        <v>890.2580645</v>
      </c>
      <c r="T12" s="84">
        <v>1.0</v>
      </c>
      <c r="U12" s="84">
        <f t="shared" si="5"/>
        <v>919.9333333</v>
      </c>
      <c r="V12" s="84">
        <v>1.0</v>
      </c>
      <c r="W12" s="84">
        <f t="shared" si="6"/>
        <v>890.2580645</v>
      </c>
      <c r="X12" s="84">
        <v>1.0</v>
      </c>
      <c r="Y12" s="84">
        <f t="shared" si="7"/>
        <v>890.2580645</v>
      </c>
      <c r="Z12" s="84">
        <v>1.0</v>
      </c>
      <c r="AA12" s="84">
        <f t="shared" si="8"/>
        <v>985.6428571</v>
      </c>
      <c r="AB12" s="84">
        <v>1.0</v>
      </c>
      <c r="AC12" s="84">
        <f t="shared" si="9"/>
        <v>890.2580645</v>
      </c>
    </row>
    <row r="13">
      <c r="A13" s="84"/>
      <c r="B13" s="84"/>
      <c r="C13" s="84"/>
      <c r="D13" s="215">
        <v>27598.0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890.2580645</v>
      </c>
      <c r="N13" s="84">
        <v>1.0</v>
      </c>
      <c r="O13" s="84">
        <f t="shared" si="2"/>
        <v>890.2580645</v>
      </c>
      <c r="P13" s="84">
        <v>1.0</v>
      </c>
      <c r="Q13" s="84">
        <f t="shared" si="3"/>
        <v>919.9333333</v>
      </c>
      <c r="R13" s="84">
        <v>1.0</v>
      </c>
      <c r="S13" s="84">
        <f t="shared" si="4"/>
        <v>890.2580645</v>
      </c>
      <c r="T13" s="84">
        <v>1.0</v>
      </c>
      <c r="U13" s="84">
        <f t="shared" si="5"/>
        <v>919.9333333</v>
      </c>
      <c r="V13" s="84">
        <v>1.0</v>
      </c>
      <c r="W13" s="84">
        <f t="shared" si="6"/>
        <v>890.2580645</v>
      </c>
      <c r="X13" s="84">
        <v>1.0</v>
      </c>
      <c r="Y13" s="84">
        <f t="shared" si="7"/>
        <v>890.2580645</v>
      </c>
      <c r="Z13" s="84">
        <v>1.0</v>
      </c>
      <c r="AA13" s="84">
        <f t="shared" si="8"/>
        <v>985.6428571</v>
      </c>
      <c r="AB13" s="84">
        <v>1.0</v>
      </c>
      <c r="AC13" s="84">
        <f t="shared" si="9"/>
        <v>890.2580645</v>
      </c>
    </row>
    <row r="14">
      <c r="A14" s="84"/>
      <c r="B14" s="84"/>
      <c r="C14" s="84"/>
      <c r="D14" s="215">
        <v>27598.0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890.2580645</v>
      </c>
      <c r="N14" s="181">
        <v>0.0</v>
      </c>
      <c r="O14" s="84">
        <f t="shared" si="2"/>
        <v>0</v>
      </c>
      <c r="P14" s="84">
        <v>1.0</v>
      </c>
      <c r="Q14" s="84">
        <f t="shared" si="3"/>
        <v>919.9333333</v>
      </c>
      <c r="R14" s="84">
        <v>1.0</v>
      </c>
      <c r="S14" s="84">
        <f t="shared" si="4"/>
        <v>890.2580645</v>
      </c>
      <c r="T14" s="84">
        <v>1.0</v>
      </c>
      <c r="U14" s="84">
        <f t="shared" si="5"/>
        <v>919.9333333</v>
      </c>
      <c r="V14" s="84">
        <v>1.0</v>
      </c>
      <c r="W14" s="84">
        <f t="shared" si="6"/>
        <v>890.2580645</v>
      </c>
      <c r="X14" s="84">
        <v>1.0</v>
      </c>
      <c r="Y14" s="84">
        <f t="shared" si="7"/>
        <v>890.2580645</v>
      </c>
      <c r="Z14" s="84">
        <v>1.0</v>
      </c>
      <c r="AA14" s="84">
        <f t="shared" si="8"/>
        <v>985.6428571</v>
      </c>
      <c r="AB14" s="84">
        <v>1.0</v>
      </c>
      <c r="AC14" s="84">
        <f t="shared" si="9"/>
        <v>890.2580645</v>
      </c>
    </row>
    <row r="15">
      <c r="A15" s="84"/>
      <c r="B15" s="84"/>
      <c r="C15" s="84"/>
      <c r="D15" s="215">
        <v>27598.0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890.2580645</v>
      </c>
      <c r="N15" s="84">
        <v>1.0</v>
      </c>
      <c r="O15" s="84">
        <f t="shared" si="2"/>
        <v>890.2580645</v>
      </c>
      <c r="P15" s="84">
        <v>1.0</v>
      </c>
      <c r="Q15" s="84">
        <f t="shared" si="3"/>
        <v>919.9333333</v>
      </c>
      <c r="R15" s="84">
        <v>1.0</v>
      </c>
      <c r="S15" s="84">
        <f t="shared" si="4"/>
        <v>890.2580645</v>
      </c>
      <c r="T15" s="84">
        <v>1.0</v>
      </c>
      <c r="U15" s="84">
        <f t="shared" si="5"/>
        <v>919.9333333</v>
      </c>
      <c r="V15" s="84">
        <v>1.0</v>
      </c>
      <c r="W15" s="84">
        <f t="shared" si="6"/>
        <v>890.2580645</v>
      </c>
      <c r="X15" s="84">
        <v>1.0</v>
      </c>
      <c r="Y15" s="84">
        <f t="shared" si="7"/>
        <v>890.2580645</v>
      </c>
      <c r="Z15" s="84">
        <v>1.0</v>
      </c>
      <c r="AA15" s="84">
        <f t="shared" si="8"/>
        <v>985.6428571</v>
      </c>
      <c r="AB15" s="84">
        <v>1.0</v>
      </c>
      <c r="AC15" s="84">
        <f t="shared" si="9"/>
        <v>890.2580645</v>
      </c>
    </row>
    <row r="16">
      <c r="A16" s="84"/>
      <c r="B16" s="84"/>
      <c r="C16" s="84"/>
      <c r="D16" s="215">
        <v>27598.0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890.2580645</v>
      </c>
      <c r="N16" s="84">
        <v>1.0</v>
      </c>
      <c r="O16" s="84">
        <f t="shared" si="2"/>
        <v>890.2580645</v>
      </c>
      <c r="P16" s="84">
        <v>1.0</v>
      </c>
      <c r="Q16" s="84">
        <f t="shared" si="3"/>
        <v>919.9333333</v>
      </c>
      <c r="R16" s="84">
        <v>1.0</v>
      </c>
      <c r="S16" s="84">
        <f t="shared" si="4"/>
        <v>890.2580645</v>
      </c>
      <c r="T16" s="84">
        <v>1.0</v>
      </c>
      <c r="U16" s="84">
        <f t="shared" si="5"/>
        <v>919.9333333</v>
      </c>
      <c r="V16" s="84">
        <v>1.0</v>
      </c>
      <c r="W16" s="84">
        <f t="shared" si="6"/>
        <v>890.2580645</v>
      </c>
      <c r="X16" s="84">
        <v>1.0</v>
      </c>
      <c r="Y16" s="84">
        <f t="shared" si="7"/>
        <v>890.2580645</v>
      </c>
      <c r="Z16" s="84">
        <v>1.0</v>
      </c>
      <c r="AA16" s="84">
        <f t="shared" si="8"/>
        <v>985.6428571</v>
      </c>
      <c r="AB16" s="84">
        <v>1.0</v>
      </c>
      <c r="AC16" s="84">
        <f t="shared" si="9"/>
        <v>890.2580645</v>
      </c>
    </row>
    <row r="17">
      <c r="A17" s="84"/>
      <c r="B17" s="84"/>
      <c r="C17" s="84"/>
      <c r="D17" s="215">
        <v>27598.0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890.2580645</v>
      </c>
      <c r="N17" s="84">
        <v>1.0</v>
      </c>
      <c r="O17" s="84">
        <f t="shared" si="2"/>
        <v>890.2580645</v>
      </c>
      <c r="P17" s="181">
        <v>0.5</v>
      </c>
      <c r="Q17" s="84">
        <f t="shared" si="3"/>
        <v>459.9666667</v>
      </c>
      <c r="R17" s="84">
        <v>1.0</v>
      </c>
      <c r="S17" s="84">
        <f t="shared" si="4"/>
        <v>890.2580645</v>
      </c>
      <c r="T17" s="84">
        <v>1.0</v>
      </c>
      <c r="U17" s="84">
        <f t="shared" si="5"/>
        <v>919.9333333</v>
      </c>
      <c r="V17" s="84">
        <v>1.0</v>
      </c>
      <c r="W17" s="84">
        <f t="shared" si="6"/>
        <v>890.2580645</v>
      </c>
      <c r="X17" s="84">
        <v>1.0</v>
      </c>
      <c r="Y17" s="84">
        <f t="shared" si="7"/>
        <v>890.2580645</v>
      </c>
      <c r="Z17" s="84">
        <v>1.0</v>
      </c>
      <c r="AA17" s="84">
        <f t="shared" si="8"/>
        <v>985.6428571</v>
      </c>
      <c r="AB17" s="84">
        <v>1.0</v>
      </c>
      <c r="AC17" s="84">
        <f t="shared" si="9"/>
        <v>890.2580645</v>
      </c>
    </row>
    <row r="18">
      <c r="A18" s="84"/>
      <c r="B18" s="84"/>
      <c r="C18" s="84"/>
      <c r="D18" s="215">
        <v>27598.0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890.2580645</v>
      </c>
      <c r="N18" s="84">
        <v>1.0</v>
      </c>
      <c r="O18" s="84">
        <f t="shared" si="2"/>
        <v>890.2580645</v>
      </c>
      <c r="P18" s="84">
        <v>1.0</v>
      </c>
      <c r="Q18" s="84">
        <f t="shared" si="3"/>
        <v>919.9333333</v>
      </c>
      <c r="R18" s="84">
        <v>1.0</v>
      </c>
      <c r="S18" s="84">
        <f t="shared" si="4"/>
        <v>890.2580645</v>
      </c>
      <c r="T18" s="84">
        <v>1.0</v>
      </c>
      <c r="U18" s="84">
        <f t="shared" si="5"/>
        <v>919.9333333</v>
      </c>
      <c r="V18" s="84">
        <v>1.0</v>
      </c>
      <c r="W18" s="84">
        <f t="shared" si="6"/>
        <v>890.2580645</v>
      </c>
      <c r="X18" s="84">
        <v>1.0</v>
      </c>
      <c r="Y18" s="84">
        <f t="shared" si="7"/>
        <v>890.2580645</v>
      </c>
      <c r="Z18" s="84">
        <v>1.0</v>
      </c>
      <c r="AA18" s="84">
        <f t="shared" si="8"/>
        <v>985.6428571</v>
      </c>
      <c r="AB18" s="84">
        <v>1.0</v>
      </c>
      <c r="AC18" s="84">
        <f t="shared" si="9"/>
        <v>890.2580645</v>
      </c>
    </row>
    <row r="19">
      <c r="A19" s="84"/>
      <c r="B19" s="84"/>
      <c r="C19" s="84"/>
      <c r="D19" s="215">
        <v>27598.0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890.2580645</v>
      </c>
      <c r="N19" s="84">
        <v>1.0</v>
      </c>
      <c r="O19" s="84">
        <f t="shared" si="2"/>
        <v>890.2580645</v>
      </c>
      <c r="P19" s="84">
        <v>1.0</v>
      </c>
      <c r="Q19" s="84">
        <f t="shared" si="3"/>
        <v>919.9333333</v>
      </c>
      <c r="R19" s="84">
        <v>1.0</v>
      </c>
      <c r="S19" s="84">
        <f t="shared" si="4"/>
        <v>890.2580645</v>
      </c>
      <c r="T19" s="84">
        <v>1.0</v>
      </c>
      <c r="U19" s="84">
        <f t="shared" si="5"/>
        <v>919.9333333</v>
      </c>
      <c r="V19" s="84">
        <v>1.0</v>
      </c>
      <c r="W19" s="84">
        <f t="shared" si="6"/>
        <v>890.2580645</v>
      </c>
      <c r="X19" s="84">
        <v>1.0</v>
      </c>
      <c r="Y19" s="84">
        <f t="shared" si="7"/>
        <v>890.2580645</v>
      </c>
      <c r="Z19" s="84">
        <v>1.0</v>
      </c>
      <c r="AA19" s="84">
        <f t="shared" si="8"/>
        <v>985.6428571</v>
      </c>
      <c r="AB19" s="84">
        <v>1.0</v>
      </c>
      <c r="AC19" s="84">
        <f t="shared" si="9"/>
        <v>890.2580645</v>
      </c>
    </row>
    <row r="20">
      <c r="A20" s="84"/>
      <c r="B20" s="84"/>
      <c r="C20" s="84"/>
      <c r="D20" s="215">
        <v>27598.0</v>
      </c>
      <c r="E20" s="217">
        <v>18.0</v>
      </c>
      <c r="F20" s="84"/>
      <c r="G20" s="84"/>
      <c r="H20" s="84"/>
      <c r="I20" s="84"/>
      <c r="J20" s="84"/>
      <c r="K20" s="84"/>
      <c r="L20" s="181">
        <v>0.0</v>
      </c>
      <c r="M20" s="84">
        <f t="shared" si="1"/>
        <v>0</v>
      </c>
      <c r="N20" s="84">
        <v>1.0</v>
      </c>
      <c r="O20" s="84">
        <f t="shared" si="2"/>
        <v>890.2580645</v>
      </c>
      <c r="P20" s="84">
        <v>1.0</v>
      </c>
      <c r="Q20" s="84">
        <f t="shared" si="3"/>
        <v>919.9333333</v>
      </c>
      <c r="R20" s="181">
        <v>0.0</v>
      </c>
      <c r="S20" s="84">
        <f t="shared" si="4"/>
        <v>0</v>
      </c>
      <c r="T20" s="84">
        <v>1.0</v>
      </c>
      <c r="U20" s="84">
        <f t="shared" si="5"/>
        <v>919.9333333</v>
      </c>
      <c r="V20" s="84">
        <v>1.0</v>
      </c>
      <c r="W20" s="84">
        <f t="shared" si="6"/>
        <v>890.2580645</v>
      </c>
      <c r="X20" s="84">
        <v>1.0</v>
      </c>
      <c r="Y20" s="84">
        <f t="shared" si="7"/>
        <v>890.2580645</v>
      </c>
      <c r="Z20" s="84">
        <v>1.0</v>
      </c>
      <c r="AA20" s="84">
        <f t="shared" si="8"/>
        <v>985.6428571</v>
      </c>
      <c r="AB20" s="84">
        <v>1.0</v>
      </c>
      <c r="AC20" s="84">
        <f t="shared" si="9"/>
        <v>890.2580645</v>
      </c>
    </row>
    <row r="21" ht="15.75" customHeight="1">
      <c r="A21" s="84"/>
      <c r="B21" s="84"/>
      <c r="C21" s="84"/>
      <c r="D21" s="215">
        <v>27598.0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890.2580645</v>
      </c>
      <c r="N21" s="84">
        <v>1.0</v>
      </c>
      <c r="O21" s="84">
        <f t="shared" si="2"/>
        <v>890.2580645</v>
      </c>
      <c r="P21" s="84">
        <v>1.0</v>
      </c>
      <c r="Q21" s="84">
        <f t="shared" si="3"/>
        <v>919.9333333</v>
      </c>
      <c r="R21" s="84">
        <v>1.0</v>
      </c>
      <c r="S21" s="84">
        <f t="shared" si="4"/>
        <v>890.2580645</v>
      </c>
      <c r="T21" s="84">
        <v>1.0</v>
      </c>
      <c r="U21" s="84">
        <f t="shared" si="5"/>
        <v>919.9333333</v>
      </c>
      <c r="V21" s="84">
        <v>1.0</v>
      </c>
      <c r="W21" s="84">
        <f t="shared" si="6"/>
        <v>890.2580645</v>
      </c>
      <c r="X21" s="84">
        <v>1.0</v>
      </c>
      <c r="Y21" s="84">
        <f t="shared" si="7"/>
        <v>890.2580645</v>
      </c>
      <c r="Z21" s="84">
        <v>1.0</v>
      </c>
      <c r="AA21" s="84">
        <f t="shared" si="8"/>
        <v>985.6428571</v>
      </c>
      <c r="AB21" s="84">
        <v>1.0</v>
      </c>
      <c r="AC21" s="84">
        <f t="shared" si="9"/>
        <v>890.2580645</v>
      </c>
    </row>
    <row r="22" ht="15.75" customHeight="1">
      <c r="A22" s="84"/>
      <c r="B22" s="84"/>
      <c r="C22" s="84"/>
      <c r="D22" s="215">
        <v>27598.0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890.2580645</v>
      </c>
      <c r="N22" s="84">
        <v>1.0</v>
      </c>
      <c r="O22" s="84">
        <f t="shared" si="2"/>
        <v>890.2580645</v>
      </c>
      <c r="P22" s="84">
        <v>1.0</v>
      </c>
      <c r="Q22" s="84">
        <f t="shared" si="3"/>
        <v>919.9333333</v>
      </c>
      <c r="R22" s="84">
        <v>1.0</v>
      </c>
      <c r="S22" s="84">
        <f t="shared" si="4"/>
        <v>890.2580645</v>
      </c>
      <c r="T22" s="84">
        <v>1.0</v>
      </c>
      <c r="U22" s="84">
        <f t="shared" si="5"/>
        <v>919.9333333</v>
      </c>
      <c r="V22" s="84">
        <v>1.0</v>
      </c>
      <c r="W22" s="84">
        <f t="shared" si="6"/>
        <v>890.2580645</v>
      </c>
      <c r="X22" s="84">
        <v>1.0</v>
      </c>
      <c r="Y22" s="84">
        <f t="shared" si="7"/>
        <v>890.2580645</v>
      </c>
      <c r="Z22" s="84">
        <v>1.0</v>
      </c>
      <c r="AA22" s="84">
        <f t="shared" si="8"/>
        <v>985.6428571</v>
      </c>
      <c r="AB22" s="84">
        <v>1.0</v>
      </c>
      <c r="AC22" s="84">
        <f t="shared" si="9"/>
        <v>890.2580645</v>
      </c>
    </row>
    <row r="23" ht="15.75" customHeight="1">
      <c r="A23" s="84"/>
      <c r="B23" s="84"/>
      <c r="C23" s="84"/>
      <c r="D23" s="215">
        <v>27598.0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890.2580645</v>
      </c>
      <c r="N23" s="84">
        <v>1.0</v>
      </c>
      <c r="O23" s="84">
        <f t="shared" si="2"/>
        <v>890.2580645</v>
      </c>
      <c r="P23" s="84">
        <v>1.0</v>
      </c>
      <c r="Q23" s="84">
        <f t="shared" si="3"/>
        <v>919.9333333</v>
      </c>
      <c r="R23" s="84">
        <v>1.0</v>
      </c>
      <c r="S23" s="84">
        <f t="shared" si="4"/>
        <v>890.2580645</v>
      </c>
      <c r="T23" s="84">
        <v>1.0</v>
      </c>
      <c r="U23" s="84">
        <f t="shared" si="5"/>
        <v>919.9333333</v>
      </c>
      <c r="V23" s="84">
        <v>1.0</v>
      </c>
      <c r="W23" s="84">
        <f t="shared" si="6"/>
        <v>890.2580645</v>
      </c>
      <c r="X23" s="84">
        <v>1.0</v>
      </c>
      <c r="Y23" s="84">
        <f t="shared" si="7"/>
        <v>890.2580645</v>
      </c>
      <c r="Z23" s="84">
        <v>1.0</v>
      </c>
      <c r="AA23" s="84">
        <f t="shared" si="8"/>
        <v>985.6428571</v>
      </c>
      <c r="AB23" s="84">
        <v>1.0</v>
      </c>
      <c r="AC23" s="84">
        <f t="shared" si="9"/>
        <v>890.2580645</v>
      </c>
    </row>
    <row r="24" ht="15.75" customHeight="1">
      <c r="A24" s="84"/>
      <c r="B24" s="84"/>
      <c r="C24" s="84"/>
      <c r="D24" s="215">
        <v>27598.0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890.2580645</v>
      </c>
      <c r="N24" s="84">
        <v>1.0</v>
      </c>
      <c r="O24" s="84">
        <f t="shared" si="2"/>
        <v>890.2580645</v>
      </c>
      <c r="P24" s="84">
        <v>1.0</v>
      </c>
      <c r="Q24" s="84">
        <f t="shared" si="3"/>
        <v>919.9333333</v>
      </c>
      <c r="R24" s="84">
        <v>1.0</v>
      </c>
      <c r="S24" s="84">
        <f t="shared" si="4"/>
        <v>890.2580645</v>
      </c>
      <c r="T24" s="84">
        <v>1.0</v>
      </c>
      <c r="U24" s="84">
        <f t="shared" si="5"/>
        <v>919.9333333</v>
      </c>
      <c r="V24" s="84">
        <v>1.0</v>
      </c>
      <c r="W24" s="84">
        <f t="shared" si="6"/>
        <v>890.2580645</v>
      </c>
      <c r="X24" s="84">
        <v>1.0</v>
      </c>
      <c r="Y24" s="84">
        <f t="shared" si="7"/>
        <v>890.2580645</v>
      </c>
      <c r="Z24" s="84">
        <v>1.0</v>
      </c>
      <c r="AA24" s="84">
        <f t="shared" si="8"/>
        <v>985.6428571</v>
      </c>
      <c r="AB24" s="84">
        <v>1.0</v>
      </c>
      <c r="AC24" s="84">
        <f t="shared" si="9"/>
        <v>890.2580645</v>
      </c>
    </row>
    <row r="25" ht="15.75" customHeight="1">
      <c r="A25" s="84"/>
      <c r="B25" s="84"/>
      <c r="C25" s="84"/>
      <c r="D25" s="215">
        <v>27598.0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890.2580645</v>
      </c>
      <c r="N25" s="84">
        <v>1.0</v>
      </c>
      <c r="O25" s="84">
        <f t="shared" si="2"/>
        <v>890.2580645</v>
      </c>
      <c r="P25" s="181">
        <v>0.0</v>
      </c>
      <c r="Q25" s="84">
        <f t="shared" si="3"/>
        <v>0</v>
      </c>
      <c r="R25" s="181">
        <v>0.0</v>
      </c>
      <c r="S25" s="84">
        <f t="shared" si="4"/>
        <v>0</v>
      </c>
      <c r="T25" s="84">
        <v>1.0</v>
      </c>
      <c r="U25" s="84">
        <f t="shared" si="5"/>
        <v>919.9333333</v>
      </c>
      <c r="V25" s="84">
        <v>1.0</v>
      </c>
      <c r="W25" s="84">
        <f t="shared" si="6"/>
        <v>890.2580645</v>
      </c>
      <c r="X25" s="84">
        <v>1.0</v>
      </c>
      <c r="Y25" s="84">
        <f t="shared" si="7"/>
        <v>890.2580645</v>
      </c>
      <c r="Z25" s="84">
        <v>1.0</v>
      </c>
      <c r="AA25" s="84">
        <f t="shared" si="8"/>
        <v>985.6428571</v>
      </c>
      <c r="AB25" s="84">
        <v>1.0</v>
      </c>
      <c r="AC25" s="84">
        <f t="shared" si="9"/>
        <v>890.2580645</v>
      </c>
    </row>
    <row r="26" ht="15.75" customHeight="1">
      <c r="A26" s="84"/>
      <c r="B26" s="84"/>
      <c r="C26" s="84"/>
      <c r="D26" s="215">
        <v>27598.0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890.2580645</v>
      </c>
      <c r="N26" s="84">
        <v>1.0</v>
      </c>
      <c r="O26" s="84">
        <f t="shared" si="2"/>
        <v>890.2580645</v>
      </c>
      <c r="P26" s="181">
        <v>0.5</v>
      </c>
      <c r="Q26" s="84">
        <f t="shared" si="3"/>
        <v>459.9666667</v>
      </c>
      <c r="R26" s="181">
        <v>0.0</v>
      </c>
      <c r="S26" s="84">
        <f t="shared" si="4"/>
        <v>0</v>
      </c>
      <c r="T26" s="84">
        <v>1.0</v>
      </c>
      <c r="U26" s="84">
        <f t="shared" si="5"/>
        <v>919.9333333</v>
      </c>
      <c r="V26" s="84">
        <v>1.0</v>
      </c>
      <c r="W26" s="84">
        <f t="shared" si="6"/>
        <v>890.2580645</v>
      </c>
      <c r="X26" s="84">
        <v>1.0</v>
      </c>
      <c r="Y26" s="84">
        <f t="shared" si="7"/>
        <v>890.2580645</v>
      </c>
      <c r="Z26" s="84">
        <v>1.0</v>
      </c>
      <c r="AA26" s="84">
        <f t="shared" si="8"/>
        <v>985.6428571</v>
      </c>
      <c r="AB26" s="84">
        <v>1.0</v>
      </c>
      <c r="AC26" s="84">
        <f t="shared" si="9"/>
        <v>890.2580645</v>
      </c>
    </row>
    <row r="27" ht="15.75" customHeight="1">
      <c r="A27" s="84"/>
      <c r="B27" s="84"/>
      <c r="C27" s="84"/>
      <c r="D27" s="215">
        <v>27598.0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890.2580645</v>
      </c>
      <c r="N27" s="84">
        <v>1.0</v>
      </c>
      <c r="O27" s="84">
        <f t="shared" si="2"/>
        <v>890.2580645</v>
      </c>
      <c r="P27" s="181">
        <v>0.0</v>
      </c>
      <c r="Q27" s="84">
        <f t="shared" si="3"/>
        <v>0</v>
      </c>
      <c r="R27" s="84">
        <v>1.0</v>
      </c>
      <c r="S27" s="84">
        <f t="shared" si="4"/>
        <v>890.2580645</v>
      </c>
      <c r="T27" s="84">
        <v>1.0</v>
      </c>
      <c r="U27" s="84">
        <f t="shared" si="5"/>
        <v>919.9333333</v>
      </c>
      <c r="V27" s="84">
        <v>1.0</v>
      </c>
      <c r="W27" s="84">
        <f t="shared" si="6"/>
        <v>890.2580645</v>
      </c>
      <c r="X27" s="84">
        <v>1.0</v>
      </c>
      <c r="Y27" s="84">
        <f t="shared" si="7"/>
        <v>890.2580645</v>
      </c>
      <c r="Z27" s="84">
        <v>1.0</v>
      </c>
      <c r="AA27" s="84">
        <f t="shared" si="8"/>
        <v>985.6428571</v>
      </c>
      <c r="AB27" s="84">
        <v>1.0</v>
      </c>
      <c r="AC27" s="84">
        <f t="shared" si="9"/>
        <v>890.2580645</v>
      </c>
    </row>
    <row r="28" ht="15.75" customHeight="1">
      <c r="A28" s="84"/>
      <c r="B28" s="84"/>
      <c r="C28" s="84"/>
      <c r="D28" s="215">
        <v>27598.0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890.2580645</v>
      </c>
      <c r="N28" s="181">
        <v>0.0</v>
      </c>
      <c r="O28" s="84">
        <f t="shared" si="2"/>
        <v>0</v>
      </c>
      <c r="P28" s="181">
        <v>0.0</v>
      </c>
      <c r="Q28" s="84">
        <f t="shared" si="3"/>
        <v>0</v>
      </c>
      <c r="R28" s="84">
        <v>1.0</v>
      </c>
      <c r="S28" s="84">
        <f t="shared" si="4"/>
        <v>890.2580645</v>
      </c>
      <c r="T28" s="84">
        <v>1.0</v>
      </c>
      <c r="U28" s="84">
        <f t="shared" si="5"/>
        <v>919.9333333</v>
      </c>
      <c r="V28" s="84">
        <v>1.0</v>
      </c>
      <c r="W28" s="84">
        <f t="shared" si="6"/>
        <v>890.2580645</v>
      </c>
      <c r="X28" s="84">
        <v>1.0</v>
      </c>
      <c r="Y28" s="84">
        <f t="shared" si="7"/>
        <v>890.2580645</v>
      </c>
      <c r="Z28" s="84">
        <v>1.0</v>
      </c>
      <c r="AA28" s="84">
        <f t="shared" si="8"/>
        <v>985.6428571</v>
      </c>
      <c r="AB28" s="84">
        <v>1.0</v>
      </c>
      <c r="AC28" s="84">
        <f t="shared" si="9"/>
        <v>890.2580645</v>
      </c>
    </row>
    <row r="29" ht="15.75" customHeight="1">
      <c r="A29" s="84"/>
      <c r="B29" s="84"/>
      <c r="C29" s="84"/>
      <c r="D29" s="215">
        <v>27598.0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890.2580645</v>
      </c>
      <c r="N29" s="84">
        <v>1.0</v>
      </c>
      <c r="O29" s="84">
        <f t="shared" si="2"/>
        <v>890.2580645</v>
      </c>
      <c r="P29" s="84">
        <v>1.0</v>
      </c>
      <c r="Q29" s="84">
        <f t="shared" si="3"/>
        <v>919.9333333</v>
      </c>
      <c r="R29" s="84">
        <v>1.0</v>
      </c>
      <c r="S29" s="84">
        <f t="shared" si="4"/>
        <v>890.2580645</v>
      </c>
      <c r="T29" s="84">
        <v>1.0</v>
      </c>
      <c r="U29" s="84">
        <f t="shared" si="5"/>
        <v>919.9333333</v>
      </c>
      <c r="V29" s="84">
        <v>1.0</v>
      </c>
      <c r="W29" s="84">
        <f t="shared" si="6"/>
        <v>890.2580645</v>
      </c>
      <c r="X29" s="84">
        <v>1.0</v>
      </c>
      <c r="Y29" s="84">
        <f t="shared" si="7"/>
        <v>890.2580645</v>
      </c>
      <c r="Z29" s="84">
        <v>1.0</v>
      </c>
      <c r="AA29" s="84">
        <f t="shared" si="8"/>
        <v>985.6428571</v>
      </c>
      <c r="AB29" s="84">
        <v>1.0</v>
      </c>
      <c r="AC29" s="84">
        <f t="shared" si="9"/>
        <v>890.2580645</v>
      </c>
    </row>
    <row r="30" ht="15.75" customHeight="1">
      <c r="A30" s="84"/>
      <c r="B30" s="84"/>
      <c r="C30" s="84"/>
      <c r="D30" s="215">
        <v>27598.0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890.2580645</v>
      </c>
      <c r="N30" s="84">
        <v>1.0</v>
      </c>
      <c r="O30" s="84">
        <f t="shared" si="2"/>
        <v>890.2580645</v>
      </c>
      <c r="P30" s="84">
        <v>1.0</v>
      </c>
      <c r="Q30" s="84">
        <f t="shared" si="3"/>
        <v>919.9333333</v>
      </c>
      <c r="R30" s="84">
        <v>1.0</v>
      </c>
      <c r="S30" s="84">
        <f t="shared" si="4"/>
        <v>890.2580645</v>
      </c>
      <c r="T30" s="84">
        <v>1.0</v>
      </c>
      <c r="U30" s="84">
        <f t="shared" si="5"/>
        <v>919.9333333</v>
      </c>
      <c r="V30" s="84">
        <v>1.0</v>
      </c>
      <c r="W30" s="84">
        <f t="shared" si="6"/>
        <v>890.2580645</v>
      </c>
      <c r="X30" s="84">
        <v>1.0</v>
      </c>
      <c r="Y30" s="84">
        <f t="shared" si="7"/>
        <v>890.2580645</v>
      </c>
      <c r="Z30" s="84">
        <v>1.0</v>
      </c>
      <c r="AA30" s="84">
        <f t="shared" si="8"/>
        <v>985.6428571</v>
      </c>
      <c r="AB30" s="84">
        <v>1.0</v>
      </c>
      <c r="AC30" s="84">
        <f t="shared" si="9"/>
        <v>890.2580645</v>
      </c>
    </row>
    <row r="31" ht="15.75" customHeight="1">
      <c r="A31" s="84"/>
      <c r="B31" s="84"/>
      <c r="C31" s="84"/>
      <c r="D31" s="215">
        <v>27598.0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890.2580645</v>
      </c>
      <c r="N31" s="84">
        <v>1.0</v>
      </c>
      <c r="O31" s="84">
        <f t="shared" si="2"/>
        <v>890.2580645</v>
      </c>
      <c r="P31" s="84">
        <v>1.0</v>
      </c>
      <c r="Q31" s="84">
        <f t="shared" si="3"/>
        <v>919.9333333</v>
      </c>
      <c r="R31" s="84">
        <v>1.0</v>
      </c>
      <c r="S31" s="84">
        <f t="shared" si="4"/>
        <v>890.2580645</v>
      </c>
      <c r="T31" s="84">
        <v>1.0</v>
      </c>
      <c r="U31" s="84">
        <f t="shared" si="5"/>
        <v>919.9333333</v>
      </c>
      <c r="V31" s="84">
        <v>1.0</v>
      </c>
      <c r="W31" s="84">
        <f t="shared" si="6"/>
        <v>890.2580645</v>
      </c>
      <c r="X31" s="84">
        <v>1.0</v>
      </c>
      <c r="Y31" s="84">
        <f t="shared" si="7"/>
        <v>890.2580645</v>
      </c>
      <c r="Z31" s="84"/>
      <c r="AA31" s="84"/>
      <c r="AB31" s="84">
        <v>1.0</v>
      </c>
      <c r="AC31" s="84">
        <f t="shared" si="9"/>
        <v>890.2580645</v>
      </c>
    </row>
    <row r="32" ht="15.75" customHeight="1">
      <c r="A32" s="84"/>
      <c r="B32" s="84"/>
      <c r="C32" s="84"/>
      <c r="D32" s="215">
        <v>27598.0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890.2580645</v>
      </c>
      <c r="N32" s="84">
        <v>1.0</v>
      </c>
      <c r="O32" s="84">
        <f t="shared" si="2"/>
        <v>890.2580645</v>
      </c>
      <c r="P32" s="84">
        <v>1.0</v>
      </c>
      <c r="Q32" s="84">
        <f t="shared" si="3"/>
        <v>919.9333333</v>
      </c>
      <c r="R32" s="84">
        <v>1.0</v>
      </c>
      <c r="S32" s="84">
        <f t="shared" si="4"/>
        <v>890.2580645</v>
      </c>
      <c r="T32" s="84">
        <v>1.0</v>
      </c>
      <c r="U32" s="84">
        <f t="shared" si="5"/>
        <v>919.9333333</v>
      </c>
      <c r="V32" s="84">
        <v>1.0</v>
      </c>
      <c r="W32" s="84">
        <f t="shared" si="6"/>
        <v>890.2580645</v>
      </c>
      <c r="X32" s="84">
        <v>1.0</v>
      </c>
      <c r="Y32" s="84">
        <f t="shared" si="7"/>
        <v>890.2580645</v>
      </c>
      <c r="Z32" s="84"/>
      <c r="AA32" s="84"/>
      <c r="AB32" s="84">
        <v>1.0</v>
      </c>
      <c r="AC32" s="84">
        <f t="shared" si="9"/>
        <v>890.2580645</v>
      </c>
    </row>
    <row r="33" ht="15.75" customHeight="1">
      <c r="A33" s="84"/>
      <c r="B33" s="84"/>
      <c r="C33" s="84"/>
      <c r="D33" s="215">
        <v>27598.0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890.2580645</v>
      </c>
      <c r="N33" s="84">
        <v>1.0</v>
      </c>
      <c r="O33" s="84">
        <f t="shared" si="2"/>
        <v>890.2580645</v>
      </c>
      <c r="P33" s="84"/>
      <c r="Q33" s="84"/>
      <c r="R33" s="84">
        <v>1.0</v>
      </c>
      <c r="S33" s="84">
        <f t="shared" si="4"/>
        <v>890.2580645</v>
      </c>
      <c r="T33" s="84"/>
      <c r="U33" s="84"/>
      <c r="V33" s="84">
        <v>1.0</v>
      </c>
      <c r="W33" s="84">
        <f t="shared" si="6"/>
        <v>890.2580645</v>
      </c>
      <c r="X33" s="84">
        <v>1.0</v>
      </c>
      <c r="Y33" s="84">
        <f t="shared" si="7"/>
        <v>890.2580645</v>
      </c>
      <c r="Z33" s="84"/>
      <c r="AA33" s="84"/>
      <c r="AB33" s="84">
        <v>1.0</v>
      </c>
      <c r="AC33" s="84">
        <f t="shared" si="9"/>
        <v>890.2580645</v>
      </c>
    </row>
    <row r="34" ht="15.75" customHeight="1">
      <c r="B34" s="160"/>
      <c r="C34" s="162" t="s">
        <v>316</v>
      </c>
      <c r="D34" s="215">
        <v>27598.0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890.2580645</v>
      </c>
      <c r="N34" s="165">
        <v>1.0</v>
      </c>
      <c r="O34" s="84">
        <f t="shared" si="2"/>
        <v>890.2580645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27598.0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890.2580645</v>
      </c>
      <c r="N35" s="165">
        <v>1.0</v>
      </c>
      <c r="O35" s="84">
        <f t="shared" si="2"/>
        <v>890.2580645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27598.0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5">
        <v>1.0</v>
      </c>
      <c r="O36" s="84">
        <f t="shared" si="2"/>
        <v>890.2580645</v>
      </c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27598</v>
      </c>
      <c r="N37" s="160">
        <f t="shared" si="10"/>
        <v>31</v>
      </c>
      <c r="O37" s="160">
        <f t="shared" si="10"/>
        <v>27598</v>
      </c>
      <c r="P37" s="160">
        <f t="shared" si="10"/>
        <v>26</v>
      </c>
      <c r="Q37" s="160">
        <f t="shared" si="10"/>
        <v>23918.26667</v>
      </c>
      <c r="R37" s="160">
        <f t="shared" si="10"/>
        <v>26</v>
      </c>
      <c r="S37" s="160">
        <f t="shared" si="10"/>
        <v>23146.70968</v>
      </c>
      <c r="T37" s="160">
        <f t="shared" si="10"/>
        <v>30</v>
      </c>
      <c r="U37" s="160">
        <f t="shared" si="10"/>
        <v>27598</v>
      </c>
      <c r="V37" s="160">
        <f t="shared" si="10"/>
        <v>31</v>
      </c>
      <c r="W37" s="160">
        <f t="shared" si="10"/>
        <v>27598</v>
      </c>
      <c r="X37" s="160">
        <f t="shared" si="10"/>
        <v>31</v>
      </c>
      <c r="Y37" s="160">
        <f t="shared" si="10"/>
        <v>27598</v>
      </c>
      <c r="Z37" s="160">
        <f t="shared" si="10"/>
        <v>28</v>
      </c>
      <c r="AA37" s="160">
        <f t="shared" si="10"/>
        <v>27598</v>
      </c>
      <c r="AB37" s="160">
        <f t="shared" si="10"/>
        <v>31</v>
      </c>
      <c r="AC37" s="160">
        <f t="shared" si="10"/>
        <v>27598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6.29"/>
    <col customWidth="1" min="3" max="3" width="11.57"/>
    <col customWidth="1" min="4" max="5" width="11.43"/>
    <col customWidth="1" hidden="1" min="6" max="6" width="9.86"/>
    <col customWidth="1" hidden="1" min="7" max="11" width="8.71"/>
    <col customWidth="1" min="12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320</v>
      </c>
      <c r="B3" s="84" t="s">
        <v>321</v>
      </c>
      <c r="C3" s="84" t="s">
        <v>162</v>
      </c>
      <c r="D3" s="220">
        <v>21367.0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689.2580645</v>
      </c>
      <c r="N3" s="84">
        <v>1.0</v>
      </c>
      <c r="O3" s="84">
        <f t="shared" ref="O3:O35" si="2">D3/31*N3</f>
        <v>689.2580645</v>
      </c>
      <c r="P3" s="84">
        <v>1.0</v>
      </c>
      <c r="Q3" s="84">
        <f t="shared" ref="Q3:Q32" si="3">D3/30*P3</f>
        <v>712.2333333</v>
      </c>
      <c r="R3" s="84">
        <v>1.0</v>
      </c>
      <c r="S3" s="84">
        <f t="shared" ref="S3:S33" si="4">D3/31*R3</f>
        <v>689.2580645</v>
      </c>
      <c r="T3" s="84">
        <v>1.0</v>
      </c>
      <c r="U3" s="84">
        <f t="shared" ref="U3:U32" si="5">D3/30*T3</f>
        <v>712.2333333</v>
      </c>
      <c r="V3" s="84">
        <v>1.0</v>
      </c>
      <c r="W3" s="84">
        <f t="shared" ref="W3:W33" si="6">D3/31*V3</f>
        <v>689.2580645</v>
      </c>
      <c r="X3" s="84">
        <v>1.0</v>
      </c>
      <c r="Y3" s="84">
        <f t="shared" ref="Y3:Y33" si="7">D3/31*X3</f>
        <v>689.2580645</v>
      </c>
      <c r="Z3" s="84">
        <v>1.0</v>
      </c>
      <c r="AA3" s="84">
        <f t="shared" ref="AA3:AA30" si="8">D3/28*Z3</f>
        <v>763.1071429</v>
      </c>
      <c r="AB3" s="84">
        <v>1.0</v>
      </c>
      <c r="AC3" s="84">
        <f t="shared" ref="AC3:AC33" si="9">D3/31*AB3</f>
        <v>689.2580645</v>
      </c>
    </row>
    <row r="4">
      <c r="A4" s="84"/>
      <c r="B4" s="84"/>
      <c r="C4" s="84"/>
      <c r="D4" s="220">
        <v>21367.0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689.2580645</v>
      </c>
      <c r="N4" s="84">
        <v>1.0</v>
      </c>
      <c r="O4" s="84">
        <f t="shared" si="2"/>
        <v>689.2580645</v>
      </c>
      <c r="P4" s="84">
        <v>1.0</v>
      </c>
      <c r="Q4" s="84">
        <f t="shared" si="3"/>
        <v>712.2333333</v>
      </c>
      <c r="R4" s="84">
        <v>1.0</v>
      </c>
      <c r="S4" s="84">
        <f t="shared" si="4"/>
        <v>689.2580645</v>
      </c>
      <c r="T4" s="84">
        <v>1.0</v>
      </c>
      <c r="U4" s="84">
        <f t="shared" si="5"/>
        <v>712.2333333</v>
      </c>
      <c r="V4" s="84">
        <v>1.0</v>
      </c>
      <c r="W4" s="84">
        <f t="shared" si="6"/>
        <v>689.2580645</v>
      </c>
      <c r="X4" s="84">
        <v>1.0</v>
      </c>
      <c r="Y4" s="84">
        <f t="shared" si="7"/>
        <v>689.2580645</v>
      </c>
      <c r="Z4" s="84">
        <v>1.0</v>
      </c>
      <c r="AA4" s="84">
        <f t="shared" si="8"/>
        <v>763.1071429</v>
      </c>
      <c r="AB4" s="84">
        <v>1.0</v>
      </c>
      <c r="AC4" s="84">
        <f t="shared" si="9"/>
        <v>689.2580645</v>
      </c>
    </row>
    <row r="5">
      <c r="A5" s="84"/>
      <c r="B5" s="84"/>
      <c r="C5" s="84"/>
      <c r="D5" s="220">
        <v>21367.0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689.2580645</v>
      </c>
      <c r="N5" s="84">
        <v>1.0</v>
      </c>
      <c r="O5" s="84">
        <f t="shared" si="2"/>
        <v>689.2580645</v>
      </c>
      <c r="P5" s="181">
        <v>0.5</v>
      </c>
      <c r="Q5" s="84">
        <f t="shared" si="3"/>
        <v>356.1166667</v>
      </c>
      <c r="R5" s="84">
        <v>1.0</v>
      </c>
      <c r="S5" s="84">
        <f t="shared" si="4"/>
        <v>689.2580645</v>
      </c>
      <c r="T5" s="84">
        <v>1.0</v>
      </c>
      <c r="U5" s="84">
        <f t="shared" si="5"/>
        <v>712.2333333</v>
      </c>
      <c r="V5" s="84">
        <v>1.0</v>
      </c>
      <c r="W5" s="84">
        <f t="shared" si="6"/>
        <v>689.2580645</v>
      </c>
      <c r="X5" s="84">
        <v>1.0</v>
      </c>
      <c r="Y5" s="84">
        <f t="shared" si="7"/>
        <v>689.2580645</v>
      </c>
      <c r="Z5" s="84">
        <v>1.0</v>
      </c>
      <c r="AA5" s="84">
        <f t="shared" si="8"/>
        <v>763.1071429</v>
      </c>
      <c r="AB5" s="84">
        <v>1.0</v>
      </c>
      <c r="AC5" s="84">
        <f t="shared" si="9"/>
        <v>689.2580645</v>
      </c>
    </row>
    <row r="6">
      <c r="A6" s="84"/>
      <c r="B6" s="84"/>
      <c r="C6" s="84"/>
      <c r="D6" s="220">
        <v>21367.0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689.2580645</v>
      </c>
      <c r="N6" s="84">
        <v>1.0</v>
      </c>
      <c r="O6" s="84">
        <f t="shared" si="2"/>
        <v>689.2580645</v>
      </c>
      <c r="P6" s="84">
        <v>1.0</v>
      </c>
      <c r="Q6" s="84">
        <f t="shared" si="3"/>
        <v>712.2333333</v>
      </c>
      <c r="R6" s="84">
        <v>1.0</v>
      </c>
      <c r="S6" s="84">
        <f t="shared" si="4"/>
        <v>689.2580645</v>
      </c>
      <c r="T6" s="84">
        <v>1.0</v>
      </c>
      <c r="U6" s="84">
        <f t="shared" si="5"/>
        <v>712.2333333</v>
      </c>
      <c r="V6" s="84">
        <v>1.0</v>
      </c>
      <c r="W6" s="84">
        <f t="shared" si="6"/>
        <v>689.2580645</v>
      </c>
      <c r="X6" s="84">
        <v>1.0</v>
      </c>
      <c r="Y6" s="84">
        <f t="shared" si="7"/>
        <v>689.2580645</v>
      </c>
      <c r="Z6" s="84">
        <v>1.0</v>
      </c>
      <c r="AA6" s="84">
        <f t="shared" si="8"/>
        <v>763.1071429</v>
      </c>
      <c r="AB6" s="84">
        <v>1.0</v>
      </c>
      <c r="AC6" s="84">
        <f t="shared" si="9"/>
        <v>689.2580645</v>
      </c>
    </row>
    <row r="7">
      <c r="A7" s="84"/>
      <c r="B7" s="84"/>
      <c r="C7" s="84"/>
      <c r="D7" s="220">
        <v>21367.0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689.2580645</v>
      </c>
      <c r="P7" s="84">
        <v>1.0</v>
      </c>
      <c r="Q7" s="84">
        <f t="shared" si="3"/>
        <v>712.2333333</v>
      </c>
      <c r="R7" s="84">
        <v>1.0</v>
      </c>
      <c r="S7" s="84">
        <f t="shared" si="4"/>
        <v>689.2580645</v>
      </c>
      <c r="T7" s="84">
        <v>1.0</v>
      </c>
      <c r="U7" s="84">
        <f t="shared" si="5"/>
        <v>712.2333333</v>
      </c>
      <c r="V7" s="84">
        <v>1.0</v>
      </c>
      <c r="W7" s="84">
        <f t="shared" si="6"/>
        <v>689.2580645</v>
      </c>
      <c r="X7" s="84">
        <v>1.0</v>
      </c>
      <c r="Y7" s="84">
        <f t="shared" si="7"/>
        <v>689.2580645</v>
      </c>
      <c r="Z7" s="84">
        <v>1.0</v>
      </c>
      <c r="AA7" s="84">
        <f t="shared" si="8"/>
        <v>763.1071429</v>
      </c>
      <c r="AB7" s="84">
        <v>1.0</v>
      </c>
      <c r="AC7" s="84">
        <f t="shared" si="9"/>
        <v>689.2580645</v>
      </c>
    </row>
    <row r="8">
      <c r="A8" s="84"/>
      <c r="B8" s="84"/>
      <c r="C8" s="84"/>
      <c r="D8" s="220">
        <v>21367.0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689.2580645</v>
      </c>
      <c r="N8" s="84">
        <v>1.0</v>
      </c>
      <c r="O8" s="84">
        <f t="shared" si="2"/>
        <v>689.2580645</v>
      </c>
      <c r="P8" s="84">
        <v>1.0</v>
      </c>
      <c r="Q8" s="84">
        <f t="shared" si="3"/>
        <v>712.2333333</v>
      </c>
      <c r="R8" s="84">
        <v>1.0</v>
      </c>
      <c r="S8" s="84">
        <f t="shared" si="4"/>
        <v>689.2580645</v>
      </c>
      <c r="T8" s="84">
        <v>1.0</v>
      </c>
      <c r="U8" s="84">
        <f t="shared" si="5"/>
        <v>712.2333333</v>
      </c>
      <c r="V8" s="84">
        <v>1.0</v>
      </c>
      <c r="W8" s="84">
        <f t="shared" si="6"/>
        <v>689.2580645</v>
      </c>
      <c r="X8" s="84">
        <v>1.0</v>
      </c>
      <c r="Y8" s="84">
        <f t="shared" si="7"/>
        <v>689.2580645</v>
      </c>
      <c r="Z8" s="84">
        <v>1.0</v>
      </c>
      <c r="AA8" s="84">
        <f t="shared" si="8"/>
        <v>763.1071429</v>
      </c>
      <c r="AB8" s="84">
        <v>1.0</v>
      </c>
      <c r="AC8" s="84">
        <f t="shared" si="9"/>
        <v>689.2580645</v>
      </c>
    </row>
    <row r="9">
      <c r="A9" s="84"/>
      <c r="B9" s="84"/>
      <c r="C9" s="84"/>
      <c r="D9" s="220">
        <v>21367.0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689.2580645</v>
      </c>
      <c r="N9" s="84">
        <v>1.0</v>
      </c>
      <c r="O9" s="84">
        <f t="shared" si="2"/>
        <v>689.2580645</v>
      </c>
      <c r="P9" s="84">
        <v>1.0</v>
      </c>
      <c r="Q9" s="84">
        <f t="shared" si="3"/>
        <v>712.2333333</v>
      </c>
      <c r="R9" s="84">
        <v>1.0</v>
      </c>
      <c r="S9" s="84">
        <f t="shared" si="4"/>
        <v>689.2580645</v>
      </c>
      <c r="T9" s="84">
        <v>1.0</v>
      </c>
      <c r="U9" s="84">
        <f t="shared" si="5"/>
        <v>712.2333333</v>
      </c>
      <c r="V9" s="84">
        <v>1.0</v>
      </c>
      <c r="W9" s="84">
        <f t="shared" si="6"/>
        <v>689.2580645</v>
      </c>
      <c r="X9" s="84">
        <v>1.0</v>
      </c>
      <c r="Y9" s="84">
        <f t="shared" si="7"/>
        <v>689.2580645</v>
      </c>
      <c r="Z9" s="84">
        <v>1.0</v>
      </c>
      <c r="AA9" s="84">
        <f t="shared" si="8"/>
        <v>763.1071429</v>
      </c>
      <c r="AB9" s="84">
        <v>1.0</v>
      </c>
      <c r="AC9" s="84">
        <f t="shared" si="9"/>
        <v>689.2580645</v>
      </c>
    </row>
    <row r="10">
      <c r="A10" s="84"/>
      <c r="B10" s="84"/>
      <c r="C10" s="84"/>
      <c r="D10" s="220">
        <v>21367.0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689.2580645</v>
      </c>
      <c r="N10" s="84">
        <v>1.0</v>
      </c>
      <c r="O10" s="84">
        <f t="shared" si="2"/>
        <v>689.2580645</v>
      </c>
      <c r="P10" s="181">
        <v>0.0</v>
      </c>
      <c r="Q10" s="84">
        <f t="shared" si="3"/>
        <v>0</v>
      </c>
      <c r="R10" s="84">
        <v>1.0</v>
      </c>
      <c r="S10" s="84">
        <f t="shared" si="4"/>
        <v>689.2580645</v>
      </c>
      <c r="T10" s="84">
        <v>1.0</v>
      </c>
      <c r="U10" s="84">
        <f t="shared" si="5"/>
        <v>712.2333333</v>
      </c>
      <c r="V10" s="84">
        <v>1.0</v>
      </c>
      <c r="W10" s="84">
        <f t="shared" si="6"/>
        <v>689.2580645</v>
      </c>
      <c r="X10" s="84">
        <v>1.0</v>
      </c>
      <c r="Y10" s="84">
        <f t="shared" si="7"/>
        <v>689.2580645</v>
      </c>
      <c r="Z10" s="84">
        <v>1.0</v>
      </c>
      <c r="AA10" s="84">
        <f t="shared" si="8"/>
        <v>763.1071429</v>
      </c>
      <c r="AB10" s="84">
        <v>1.0</v>
      </c>
      <c r="AC10" s="84">
        <f t="shared" si="9"/>
        <v>689.2580645</v>
      </c>
    </row>
    <row r="11">
      <c r="A11" s="84"/>
      <c r="B11" s="84"/>
      <c r="C11" s="84"/>
      <c r="D11" s="220">
        <v>21367.0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689.2580645</v>
      </c>
      <c r="N11" s="84">
        <v>1.0</v>
      </c>
      <c r="O11" s="84">
        <f t="shared" si="2"/>
        <v>689.2580645</v>
      </c>
      <c r="P11" s="84">
        <v>1.0</v>
      </c>
      <c r="Q11" s="84">
        <f t="shared" si="3"/>
        <v>712.2333333</v>
      </c>
      <c r="R11" s="84">
        <v>1.0</v>
      </c>
      <c r="S11" s="84">
        <f t="shared" si="4"/>
        <v>689.2580645</v>
      </c>
      <c r="T11" s="84">
        <v>1.0</v>
      </c>
      <c r="U11" s="84">
        <f t="shared" si="5"/>
        <v>712.2333333</v>
      </c>
      <c r="V11" s="84">
        <v>1.0</v>
      </c>
      <c r="W11" s="84">
        <f t="shared" si="6"/>
        <v>689.2580645</v>
      </c>
      <c r="X11" s="84">
        <v>1.0</v>
      </c>
      <c r="Y11" s="84">
        <f t="shared" si="7"/>
        <v>689.2580645</v>
      </c>
      <c r="Z11" s="84">
        <v>1.0</v>
      </c>
      <c r="AA11" s="84">
        <f t="shared" si="8"/>
        <v>763.1071429</v>
      </c>
      <c r="AB11" s="84">
        <v>1.0</v>
      </c>
      <c r="AC11" s="84">
        <f t="shared" si="9"/>
        <v>689.2580645</v>
      </c>
    </row>
    <row r="12">
      <c r="A12" s="84"/>
      <c r="B12" s="84"/>
      <c r="C12" s="84"/>
      <c r="D12" s="220">
        <v>21367.0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689.2580645</v>
      </c>
      <c r="N12" s="84">
        <v>1.0</v>
      </c>
      <c r="O12" s="84">
        <f t="shared" si="2"/>
        <v>689.2580645</v>
      </c>
      <c r="P12" s="84">
        <v>1.0</v>
      </c>
      <c r="Q12" s="84">
        <f t="shared" si="3"/>
        <v>712.2333333</v>
      </c>
      <c r="R12" s="181">
        <v>0.5</v>
      </c>
      <c r="S12" s="84">
        <f t="shared" si="4"/>
        <v>344.6290323</v>
      </c>
      <c r="T12" s="84">
        <v>1.0</v>
      </c>
      <c r="U12" s="84">
        <f t="shared" si="5"/>
        <v>712.2333333</v>
      </c>
      <c r="V12" s="84">
        <v>1.0</v>
      </c>
      <c r="W12" s="84">
        <f t="shared" si="6"/>
        <v>689.2580645</v>
      </c>
      <c r="X12" s="84">
        <v>1.0</v>
      </c>
      <c r="Y12" s="84">
        <f t="shared" si="7"/>
        <v>689.2580645</v>
      </c>
      <c r="Z12" s="84">
        <v>1.0</v>
      </c>
      <c r="AA12" s="84">
        <f t="shared" si="8"/>
        <v>763.1071429</v>
      </c>
      <c r="AB12" s="84">
        <v>1.0</v>
      </c>
      <c r="AC12" s="84">
        <f t="shared" si="9"/>
        <v>689.2580645</v>
      </c>
    </row>
    <row r="13">
      <c r="A13" s="181"/>
      <c r="B13" s="84"/>
      <c r="C13" s="84"/>
      <c r="D13" s="220">
        <v>21367.0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84">
        <v>1.0</v>
      </c>
      <c r="O13" s="84">
        <f t="shared" si="2"/>
        <v>689.2580645</v>
      </c>
      <c r="P13" s="84">
        <v>1.0</v>
      </c>
      <c r="Q13" s="84">
        <f t="shared" si="3"/>
        <v>712.2333333</v>
      </c>
      <c r="R13" s="84">
        <v>1.0</v>
      </c>
      <c r="S13" s="84">
        <f t="shared" si="4"/>
        <v>689.2580645</v>
      </c>
      <c r="T13" s="84">
        <v>1.0</v>
      </c>
      <c r="U13" s="84">
        <f t="shared" si="5"/>
        <v>712.2333333</v>
      </c>
      <c r="V13" s="84">
        <v>1.0</v>
      </c>
      <c r="W13" s="84">
        <f t="shared" si="6"/>
        <v>689.2580645</v>
      </c>
      <c r="X13" s="84">
        <v>1.0</v>
      </c>
      <c r="Y13" s="84">
        <f t="shared" si="7"/>
        <v>689.2580645</v>
      </c>
      <c r="Z13" s="84">
        <v>1.0</v>
      </c>
      <c r="AA13" s="84">
        <f t="shared" si="8"/>
        <v>763.1071429</v>
      </c>
      <c r="AB13" s="84">
        <v>1.0</v>
      </c>
      <c r="AC13" s="84">
        <f t="shared" si="9"/>
        <v>689.2580645</v>
      </c>
    </row>
    <row r="14">
      <c r="A14" s="84"/>
      <c r="B14" s="84"/>
      <c r="C14" s="84"/>
      <c r="D14" s="220">
        <v>21367.0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689.2580645</v>
      </c>
      <c r="N14" s="84">
        <v>1.0</v>
      </c>
      <c r="O14" s="84">
        <f t="shared" si="2"/>
        <v>689.2580645</v>
      </c>
      <c r="P14" s="84">
        <v>1.0</v>
      </c>
      <c r="Q14" s="84">
        <f t="shared" si="3"/>
        <v>712.2333333</v>
      </c>
      <c r="R14" s="84">
        <v>1.0</v>
      </c>
      <c r="S14" s="84">
        <f t="shared" si="4"/>
        <v>689.2580645</v>
      </c>
      <c r="T14" s="84">
        <v>1.0</v>
      </c>
      <c r="U14" s="84">
        <f t="shared" si="5"/>
        <v>712.2333333</v>
      </c>
      <c r="V14" s="84">
        <v>1.0</v>
      </c>
      <c r="W14" s="84">
        <f t="shared" si="6"/>
        <v>689.2580645</v>
      </c>
      <c r="X14" s="84">
        <v>1.0</v>
      </c>
      <c r="Y14" s="84">
        <f t="shared" si="7"/>
        <v>689.2580645</v>
      </c>
      <c r="Z14" s="84">
        <v>1.0</v>
      </c>
      <c r="AA14" s="84">
        <f t="shared" si="8"/>
        <v>763.1071429</v>
      </c>
      <c r="AB14" s="84">
        <v>1.0</v>
      </c>
      <c r="AC14" s="84">
        <f t="shared" si="9"/>
        <v>689.2580645</v>
      </c>
    </row>
    <row r="15">
      <c r="A15" s="84"/>
      <c r="B15" s="84"/>
      <c r="C15" s="84"/>
      <c r="D15" s="220">
        <v>21367.0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689.2580645</v>
      </c>
      <c r="N15" s="84">
        <v>1.0</v>
      </c>
      <c r="O15" s="84">
        <f t="shared" si="2"/>
        <v>689.2580645</v>
      </c>
      <c r="P15" s="84">
        <v>1.0</v>
      </c>
      <c r="Q15" s="84">
        <f t="shared" si="3"/>
        <v>712.2333333</v>
      </c>
      <c r="R15" s="84">
        <v>1.0</v>
      </c>
      <c r="S15" s="84">
        <f t="shared" si="4"/>
        <v>689.2580645</v>
      </c>
      <c r="T15" s="84">
        <v>1.0</v>
      </c>
      <c r="U15" s="84">
        <f t="shared" si="5"/>
        <v>712.2333333</v>
      </c>
      <c r="V15" s="84">
        <v>1.0</v>
      </c>
      <c r="W15" s="84">
        <f t="shared" si="6"/>
        <v>689.2580645</v>
      </c>
      <c r="X15" s="84">
        <v>1.0</v>
      </c>
      <c r="Y15" s="84">
        <f t="shared" si="7"/>
        <v>689.2580645</v>
      </c>
      <c r="Z15" s="84">
        <v>1.0</v>
      </c>
      <c r="AA15" s="84">
        <f t="shared" si="8"/>
        <v>763.1071429</v>
      </c>
      <c r="AB15" s="84">
        <v>1.0</v>
      </c>
      <c r="AC15" s="84">
        <f t="shared" si="9"/>
        <v>689.2580645</v>
      </c>
    </row>
    <row r="16">
      <c r="A16" s="84"/>
      <c r="B16" s="84"/>
      <c r="C16" s="84"/>
      <c r="D16" s="220">
        <v>21367.0</v>
      </c>
      <c r="E16" s="217">
        <v>14.0</v>
      </c>
      <c r="F16" s="84"/>
      <c r="G16" s="84"/>
      <c r="H16" s="84"/>
      <c r="I16" s="84"/>
      <c r="J16" s="84"/>
      <c r="K16" s="84"/>
      <c r="L16" s="181">
        <v>0.0</v>
      </c>
      <c r="M16" s="84">
        <f t="shared" si="1"/>
        <v>0</v>
      </c>
      <c r="N16" s="84">
        <v>1.0</v>
      </c>
      <c r="O16" s="84">
        <f t="shared" si="2"/>
        <v>689.2580645</v>
      </c>
      <c r="P16" s="84">
        <v>1.0</v>
      </c>
      <c r="Q16" s="84">
        <f t="shared" si="3"/>
        <v>712.2333333</v>
      </c>
      <c r="R16" s="84">
        <v>1.0</v>
      </c>
      <c r="S16" s="84">
        <f t="shared" si="4"/>
        <v>689.2580645</v>
      </c>
      <c r="T16" s="84">
        <v>1.0</v>
      </c>
      <c r="U16" s="84">
        <f t="shared" si="5"/>
        <v>712.2333333</v>
      </c>
      <c r="V16" s="84">
        <v>1.0</v>
      </c>
      <c r="W16" s="84">
        <f t="shared" si="6"/>
        <v>689.2580645</v>
      </c>
      <c r="X16" s="84">
        <v>1.0</v>
      </c>
      <c r="Y16" s="84">
        <f t="shared" si="7"/>
        <v>689.2580645</v>
      </c>
      <c r="Z16" s="84">
        <v>1.0</v>
      </c>
      <c r="AA16" s="84">
        <f t="shared" si="8"/>
        <v>763.1071429</v>
      </c>
      <c r="AB16" s="84">
        <v>1.0</v>
      </c>
      <c r="AC16" s="84">
        <f t="shared" si="9"/>
        <v>689.2580645</v>
      </c>
    </row>
    <row r="17">
      <c r="A17" s="84"/>
      <c r="B17" s="84"/>
      <c r="C17" s="84"/>
      <c r="D17" s="220">
        <v>21367.0</v>
      </c>
      <c r="E17" s="216">
        <v>15.0</v>
      </c>
      <c r="F17" s="84"/>
      <c r="G17" s="84"/>
      <c r="H17" s="84"/>
      <c r="I17" s="84"/>
      <c r="J17" s="84"/>
      <c r="K17" s="84"/>
      <c r="L17" s="181">
        <v>0.0</v>
      </c>
      <c r="M17" s="84">
        <f t="shared" si="1"/>
        <v>0</v>
      </c>
      <c r="N17" s="84">
        <v>1.0</v>
      </c>
      <c r="O17" s="84">
        <f t="shared" si="2"/>
        <v>689.2580645</v>
      </c>
      <c r="P17" s="84">
        <v>1.0</v>
      </c>
      <c r="Q17" s="84">
        <f t="shared" si="3"/>
        <v>712.2333333</v>
      </c>
      <c r="R17" s="84">
        <v>1.0</v>
      </c>
      <c r="S17" s="84">
        <f t="shared" si="4"/>
        <v>689.2580645</v>
      </c>
      <c r="T17" s="84">
        <v>1.0</v>
      </c>
      <c r="U17" s="84">
        <f t="shared" si="5"/>
        <v>712.2333333</v>
      </c>
      <c r="V17" s="84">
        <v>1.0</v>
      </c>
      <c r="W17" s="84">
        <f t="shared" si="6"/>
        <v>689.2580645</v>
      </c>
      <c r="X17" s="84">
        <v>1.0</v>
      </c>
      <c r="Y17" s="84">
        <f t="shared" si="7"/>
        <v>689.2580645</v>
      </c>
      <c r="Z17" s="84">
        <v>1.0</v>
      </c>
      <c r="AA17" s="84">
        <f t="shared" si="8"/>
        <v>763.1071429</v>
      </c>
      <c r="AB17" s="84">
        <v>1.0</v>
      </c>
      <c r="AC17" s="84">
        <f t="shared" si="9"/>
        <v>689.2580645</v>
      </c>
    </row>
    <row r="18">
      <c r="A18" s="84"/>
      <c r="B18" s="84"/>
      <c r="C18" s="84"/>
      <c r="D18" s="220">
        <v>21367.0</v>
      </c>
      <c r="E18" s="217">
        <v>16.0</v>
      </c>
      <c r="F18" s="84"/>
      <c r="G18" s="84"/>
      <c r="H18" s="84"/>
      <c r="I18" s="84"/>
      <c r="J18" s="84"/>
      <c r="K18" s="84"/>
      <c r="L18" s="181">
        <v>0.0</v>
      </c>
      <c r="M18" s="84">
        <f t="shared" si="1"/>
        <v>0</v>
      </c>
      <c r="N18" s="84">
        <v>1.0</v>
      </c>
      <c r="O18" s="84">
        <f t="shared" si="2"/>
        <v>689.2580645</v>
      </c>
      <c r="P18" s="84">
        <v>1.0</v>
      </c>
      <c r="Q18" s="84">
        <f t="shared" si="3"/>
        <v>712.2333333</v>
      </c>
      <c r="R18" s="84">
        <v>1.0</v>
      </c>
      <c r="S18" s="84">
        <f t="shared" si="4"/>
        <v>689.2580645</v>
      </c>
      <c r="T18" s="84">
        <v>1.0</v>
      </c>
      <c r="U18" s="84">
        <f t="shared" si="5"/>
        <v>712.2333333</v>
      </c>
      <c r="V18" s="84">
        <v>1.0</v>
      </c>
      <c r="W18" s="84">
        <f t="shared" si="6"/>
        <v>689.2580645</v>
      </c>
      <c r="X18" s="84">
        <v>1.0</v>
      </c>
      <c r="Y18" s="84">
        <f t="shared" si="7"/>
        <v>689.2580645</v>
      </c>
      <c r="Z18" s="84">
        <v>1.0</v>
      </c>
      <c r="AA18" s="84">
        <f t="shared" si="8"/>
        <v>763.1071429</v>
      </c>
      <c r="AB18" s="84">
        <v>1.0</v>
      </c>
      <c r="AC18" s="84">
        <f t="shared" si="9"/>
        <v>689.2580645</v>
      </c>
    </row>
    <row r="19">
      <c r="A19" s="84"/>
      <c r="B19" s="84"/>
      <c r="C19" s="84"/>
      <c r="D19" s="220">
        <v>21367.0</v>
      </c>
      <c r="E19" s="216">
        <v>17.0</v>
      </c>
      <c r="F19" s="84"/>
      <c r="G19" s="84"/>
      <c r="H19" s="84"/>
      <c r="I19" s="84"/>
      <c r="J19" s="84"/>
      <c r="K19" s="84"/>
      <c r="L19" s="181">
        <v>0.0</v>
      </c>
      <c r="M19" s="84">
        <f t="shared" si="1"/>
        <v>0</v>
      </c>
      <c r="N19" s="84">
        <v>1.0</v>
      </c>
      <c r="O19" s="84">
        <f t="shared" si="2"/>
        <v>689.2580645</v>
      </c>
      <c r="P19" s="84">
        <v>1.0</v>
      </c>
      <c r="Q19" s="84">
        <f t="shared" si="3"/>
        <v>712.2333333</v>
      </c>
      <c r="R19" s="84">
        <v>1.0</v>
      </c>
      <c r="S19" s="84">
        <f t="shared" si="4"/>
        <v>689.2580645</v>
      </c>
      <c r="T19" s="84">
        <v>1.0</v>
      </c>
      <c r="U19" s="84">
        <f t="shared" si="5"/>
        <v>712.2333333</v>
      </c>
      <c r="V19" s="84">
        <v>1.0</v>
      </c>
      <c r="W19" s="84">
        <f t="shared" si="6"/>
        <v>689.2580645</v>
      </c>
      <c r="X19" s="84">
        <v>1.0</v>
      </c>
      <c r="Y19" s="84">
        <f t="shared" si="7"/>
        <v>689.2580645</v>
      </c>
      <c r="Z19" s="84">
        <v>1.0</v>
      </c>
      <c r="AA19" s="84">
        <f t="shared" si="8"/>
        <v>763.1071429</v>
      </c>
      <c r="AB19" s="84">
        <v>1.0</v>
      </c>
      <c r="AC19" s="84">
        <f t="shared" si="9"/>
        <v>689.2580645</v>
      </c>
    </row>
    <row r="20">
      <c r="A20" s="84"/>
      <c r="B20" s="84"/>
      <c r="C20" s="84"/>
      <c r="D20" s="220">
        <v>21367.0</v>
      </c>
      <c r="E20" s="217">
        <v>18.0</v>
      </c>
      <c r="F20" s="84"/>
      <c r="G20" s="84"/>
      <c r="H20" s="84"/>
      <c r="I20" s="84"/>
      <c r="J20" s="84"/>
      <c r="K20" s="84"/>
      <c r="L20" s="181">
        <v>0.0</v>
      </c>
      <c r="M20" s="84">
        <f t="shared" si="1"/>
        <v>0</v>
      </c>
      <c r="N20" s="181">
        <v>0.0</v>
      </c>
      <c r="O20" s="84">
        <f t="shared" si="2"/>
        <v>0</v>
      </c>
      <c r="P20" s="84">
        <v>1.0</v>
      </c>
      <c r="Q20" s="84">
        <f t="shared" si="3"/>
        <v>712.2333333</v>
      </c>
      <c r="R20" s="84">
        <v>1.0</v>
      </c>
      <c r="S20" s="84">
        <f t="shared" si="4"/>
        <v>689.2580645</v>
      </c>
      <c r="T20" s="84">
        <v>1.0</v>
      </c>
      <c r="U20" s="84">
        <f t="shared" si="5"/>
        <v>712.2333333</v>
      </c>
      <c r="V20" s="84">
        <v>1.0</v>
      </c>
      <c r="W20" s="84">
        <f t="shared" si="6"/>
        <v>689.2580645</v>
      </c>
      <c r="X20" s="84">
        <v>1.0</v>
      </c>
      <c r="Y20" s="84">
        <f t="shared" si="7"/>
        <v>689.2580645</v>
      </c>
      <c r="Z20" s="84">
        <v>1.0</v>
      </c>
      <c r="AA20" s="84">
        <f t="shared" si="8"/>
        <v>763.1071429</v>
      </c>
      <c r="AB20" s="84">
        <v>1.0</v>
      </c>
      <c r="AC20" s="84">
        <f t="shared" si="9"/>
        <v>689.2580645</v>
      </c>
    </row>
    <row r="21" ht="15.75" customHeight="1">
      <c r="A21" s="84"/>
      <c r="B21" s="84"/>
      <c r="C21" s="84"/>
      <c r="D21" s="220">
        <v>21367.0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84">
        <v>1.0</v>
      </c>
      <c r="O21" s="84">
        <f t="shared" si="2"/>
        <v>689.2580645</v>
      </c>
      <c r="P21" s="84">
        <v>1.0</v>
      </c>
      <c r="Q21" s="84">
        <f t="shared" si="3"/>
        <v>712.2333333</v>
      </c>
      <c r="R21" s="84">
        <v>1.0</v>
      </c>
      <c r="S21" s="84">
        <f t="shared" si="4"/>
        <v>689.2580645</v>
      </c>
      <c r="T21" s="84">
        <v>1.0</v>
      </c>
      <c r="U21" s="84">
        <f t="shared" si="5"/>
        <v>712.2333333</v>
      </c>
      <c r="V21" s="84">
        <v>1.0</v>
      </c>
      <c r="W21" s="84">
        <f t="shared" si="6"/>
        <v>689.2580645</v>
      </c>
      <c r="X21" s="84">
        <v>1.0</v>
      </c>
      <c r="Y21" s="84">
        <f t="shared" si="7"/>
        <v>689.2580645</v>
      </c>
      <c r="Z21" s="84">
        <v>1.0</v>
      </c>
      <c r="AA21" s="84">
        <f t="shared" si="8"/>
        <v>763.1071429</v>
      </c>
      <c r="AB21" s="84">
        <v>1.0</v>
      </c>
      <c r="AC21" s="84">
        <f t="shared" si="9"/>
        <v>689.2580645</v>
      </c>
    </row>
    <row r="22" ht="15.75" customHeight="1">
      <c r="A22" s="84"/>
      <c r="B22" s="84"/>
      <c r="C22" s="84"/>
      <c r="D22" s="220">
        <v>21367.0</v>
      </c>
      <c r="E22" s="217">
        <v>20.0</v>
      </c>
      <c r="F22" s="84"/>
      <c r="G22" s="84"/>
      <c r="H22" s="84"/>
      <c r="I22" s="84"/>
      <c r="J22" s="84"/>
      <c r="K22" s="84"/>
      <c r="L22" s="181">
        <v>0.0</v>
      </c>
      <c r="M22" s="84">
        <f t="shared" si="1"/>
        <v>0</v>
      </c>
      <c r="N22" s="84">
        <v>1.0</v>
      </c>
      <c r="O22" s="84">
        <f t="shared" si="2"/>
        <v>689.2580645</v>
      </c>
      <c r="P22" s="181">
        <v>0.0</v>
      </c>
      <c r="Q22" s="84">
        <f t="shared" si="3"/>
        <v>0</v>
      </c>
      <c r="R22" s="84">
        <v>1.0</v>
      </c>
      <c r="S22" s="84">
        <f t="shared" si="4"/>
        <v>689.2580645</v>
      </c>
      <c r="T22" s="84">
        <v>1.0</v>
      </c>
      <c r="U22" s="84">
        <f t="shared" si="5"/>
        <v>712.2333333</v>
      </c>
      <c r="V22" s="84">
        <v>1.0</v>
      </c>
      <c r="W22" s="84">
        <f t="shared" si="6"/>
        <v>689.2580645</v>
      </c>
      <c r="X22" s="84">
        <v>1.0</v>
      </c>
      <c r="Y22" s="84">
        <f t="shared" si="7"/>
        <v>689.2580645</v>
      </c>
      <c r="Z22" s="84">
        <v>1.0</v>
      </c>
      <c r="AA22" s="84">
        <f t="shared" si="8"/>
        <v>763.1071429</v>
      </c>
      <c r="AB22" s="84">
        <v>1.0</v>
      </c>
      <c r="AC22" s="84">
        <f t="shared" si="9"/>
        <v>689.2580645</v>
      </c>
    </row>
    <row r="23" ht="15.75" customHeight="1">
      <c r="A23" s="84"/>
      <c r="B23" s="84"/>
      <c r="C23" s="84"/>
      <c r="D23" s="220">
        <v>21367.0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689.2580645</v>
      </c>
      <c r="N23" s="84">
        <v>1.0</v>
      </c>
      <c r="O23" s="84">
        <f t="shared" si="2"/>
        <v>689.2580645</v>
      </c>
      <c r="P23" s="84">
        <v>1.0</v>
      </c>
      <c r="Q23" s="84">
        <f t="shared" si="3"/>
        <v>712.2333333</v>
      </c>
      <c r="R23" s="84">
        <v>1.0</v>
      </c>
      <c r="S23" s="84">
        <f t="shared" si="4"/>
        <v>689.2580645</v>
      </c>
      <c r="T23" s="84">
        <v>1.0</v>
      </c>
      <c r="U23" s="84">
        <f t="shared" si="5"/>
        <v>712.2333333</v>
      </c>
      <c r="V23" s="84">
        <v>1.0</v>
      </c>
      <c r="W23" s="84">
        <f t="shared" si="6"/>
        <v>689.2580645</v>
      </c>
      <c r="X23" s="84">
        <v>1.0</v>
      </c>
      <c r="Y23" s="84">
        <f t="shared" si="7"/>
        <v>689.2580645</v>
      </c>
      <c r="Z23" s="84">
        <v>1.0</v>
      </c>
      <c r="AA23" s="84">
        <f t="shared" si="8"/>
        <v>763.1071429</v>
      </c>
      <c r="AB23" s="84">
        <v>1.0</v>
      </c>
      <c r="AC23" s="84">
        <f t="shared" si="9"/>
        <v>689.2580645</v>
      </c>
    </row>
    <row r="24" ht="15.75" customHeight="1">
      <c r="A24" s="84"/>
      <c r="B24" s="84"/>
      <c r="C24" s="84"/>
      <c r="D24" s="220">
        <v>21367.0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689.2580645</v>
      </c>
      <c r="N24" s="84">
        <v>1.0</v>
      </c>
      <c r="O24" s="84">
        <f t="shared" si="2"/>
        <v>689.2580645</v>
      </c>
      <c r="P24" s="84">
        <v>1.0</v>
      </c>
      <c r="Q24" s="84">
        <f t="shared" si="3"/>
        <v>712.2333333</v>
      </c>
      <c r="R24" s="84">
        <v>1.0</v>
      </c>
      <c r="S24" s="84">
        <f t="shared" si="4"/>
        <v>689.2580645</v>
      </c>
      <c r="T24" s="84">
        <v>1.0</v>
      </c>
      <c r="U24" s="84">
        <f t="shared" si="5"/>
        <v>712.2333333</v>
      </c>
      <c r="V24" s="84">
        <v>1.0</v>
      </c>
      <c r="W24" s="84">
        <f t="shared" si="6"/>
        <v>689.2580645</v>
      </c>
      <c r="X24" s="84">
        <v>1.0</v>
      </c>
      <c r="Y24" s="84">
        <f t="shared" si="7"/>
        <v>689.2580645</v>
      </c>
      <c r="Z24" s="84">
        <v>1.0</v>
      </c>
      <c r="AA24" s="84">
        <f t="shared" si="8"/>
        <v>763.1071429</v>
      </c>
      <c r="AB24" s="84">
        <v>1.0</v>
      </c>
      <c r="AC24" s="84">
        <f t="shared" si="9"/>
        <v>689.2580645</v>
      </c>
    </row>
    <row r="25" ht="15.75" customHeight="1">
      <c r="A25" s="84"/>
      <c r="B25" s="84"/>
      <c r="C25" s="84"/>
      <c r="D25" s="220">
        <v>21367.0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689.2580645</v>
      </c>
      <c r="N25" s="84">
        <v>1.0</v>
      </c>
      <c r="O25" s="84">
        <f t="shared" si="2"/>
        <v>689.2580645</v>
      </c>
      <c r="P25" s="84">
        <v>1.0</v>
      </c>
      <c r="Q25" s="84">
        <f t="shared" si="3"/>
        <v>712.2333333</v>
      </c>
      <c r="R25" s="84">
        <v>1.0</v>
      </c>
      <c r="S25" s="84">
        <f t="shared" si="4"/>
        <v>689.2580645</v>
      </c>
      <c r="T25" s="84">
        <v>1.0</v>
      </c>
      <c r="U25" s="84">
        <f t="shared" si="5"/>
        <v>712.2333333</v>
      </c>
      <c r="V25" s="84">
        <v>1.0</v>
      </c>
      <c r="W25" s="84">
        <f t="shared" si="6"/>
        <v>689.2580645</v>
      </c>
      <c r="X25" s="84">
        <v>1.0</v>
      </c>
      <c r="Y25" s="84">
        <f t="shared" si="7"/>
        <v>689.2580645</v>
      </c>
      <c r="Z25" s="84">
        <v>1.0</v>
      </c>
      <c r="AA25" s="84">
        <f t="shared" si="8"/>
        <v>763.1071429</v>
      </c>
      <c r="AB25" s="84">
        <v>1.0</v>
      </c>
      <c r="AC25" s="84">
        <f t="shared" si="9"/>
        <v>689.2580645</v>
      </c>
    </row>
    <row r="26" ht="15.75" customHeight="1">
      <c r="A26" s="84"/>
      <c r="B26" s="84"/>
      <c r="C26" s="84"/>
      <c r="D26" s="220">
        <v>21367.0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689.2580645</v>
      </c>
      <c r="N26" s="84">
        <v>1.0</v>
      </c>
      <c r="O26" s="84">
        <f t="shared" si="2"/>
        <v>689.2580645</v>
      </c>
      <c r="P26" s="84">
        <v>1.0</v>
      </c>
      <c r="Q26" s="84">
        <f t="shared" si="3"/>
        <v>712.2333333</v>
      </c>
      <c r="R26" s="84">
        <v>1.0</v>
      </c>
      <c r="S26" s="84">
        <f t="shared" si="4"/>
        <v>689.2580645</v>
      </c>
      <c r="T26" s="84">
        <v>1.0</v>
      </c>
      <c r="U26" s="84">
        <f t="shared" si="5"/>
        <v>712.2333333</v>
      </c>
      <c r="V26" s="84">
        <v>1.0</v>
      </c>
      <c r="W26" s="84">
        <f t="shared" si="6"/>
        <v>689.2580645</v>
      </c>
      <c r="X26" s="84">
        <v>1.0</v>
      </c>
      <c r="Y26" s="84">
        <f t="shared" si="7"/>
        <v>689.2580645</v>
      </c>
      <c r="Z26" s="84">
        <v>1.0</v>
      </c>
      <c r="AA26" s="84">
        <f t="shared" si="8"/>
        <v>763.1071429</v>
      </c>
      <c r="AB26" s="84">
        <v>1.0</v>
      </c>
      <c r="AC26" s="84">
        <f t="shared" si="9"/>
        <v>689.2580645</v>
      </c>
    </row>
    <row r="27" ht="15.75" customHeight="1">
      <c r="A27" s="84"/>
      <c r="B27" s="84"/>
      <c r="C27" s="84"/>
      <c r="D27" s="220">
        <v>21367.0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689.2580645</v>
      </c>
      <c r="N27" s="84">
        <v>1.0</v>
      </c>
      <c r="O27" s="84">
        <f t="shared" si="2"/>
        <v>689.2580645</v>
      </c>
      <c r="P27" s="84">
        <v>1.0</v>
      </c>
      <c r="Q27" s="84">
        <f t="shared" si="3"/>
        <v>712.2333333</v>
      </c>
      <c r="R27" s="84">
        <v>1.0</v>
      </c>
      <c r="S27" s="84">
        <f t="shared" si="4"/>
        <v>689.2580645</v>
      </c>
      <c r="T27" s="84">
        <v>1.0</v>
      </c>
      <c r="U27" s="84">
        <f t="shared" si="5"/>
        <v>712.2333333</v>
      </c>
      <c r="V27" s="84">
        <v>1.0</v>
      </c>
      <c r="W27" s="84">
        <f t="shared" si="6"/>
        <v>689.2580645</v>
      </c>
      <c r="X27" s="84">
        <v>1.0</v>
      </c>
      <c r="Y27" s="84">
        <f t="shared" si="7"/>
        <v>689.2580645</v>
      </c>
      <c r="Z27" s="84">
        <v>1.0</v>
      </c>
      <c r="AA27" s="84">
        <f t="shared" si="8"/>
        <v>763.1071429</v>
      </c>
      <c r="AB27" s="84">
        <v>1.0</v>
      </c>
      <c r="AC27" s="84">
        <f t="shared" si="9"/>
        <v>689.2580645</v>
      </c>
    </row>
    <row r="28" ht="15.75" customHeight="1">
      <c r="A28" s="84"/>
      <c r="B28" s="84"/>
      <c r="C28" s="84"/>
      <c r="D28" s="220">
        <v>21367.0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689.2580645</v>
      </c>
      <c r="N28" s="84">
        <v>1.0</v>
      </c>
      <c r="O28" s="84">
        <f t="shared" si="2"/>
        <v>689.2580645</v>
      </c>
      <c r="P28" s="84">
        <v>1.0</v>
      </c>
      <c r="Q28" s="84">
        <f t="shared" si="3"/>
        <v>712.2333333</v>
      </c>
      <c r="R28" s="84">
        <v>1.0</v>
      </c>
      <c r="S28" s="84">
        <f t="shared" si="4"/>
        <v>689.2580645</v>
      </c>
      <c r="T28" s="84">
        <v>1.0</v>
      </c>
      <c r="U28" s="84">
        <f t="shared" si="5"/>
        <v>712.2333333</v>
      </c>
      <c r="V28" s="84">
        <v>1.0</v>
      </c>
      <c r="W28" s="84">
        <f t="shared" si="6"/>
        <v>689.2580645</v>
      </c>
      <c r="X28" s="84">
        <v>1.0</v>
      </c>
      <c r="Y28" s="84">
        <f t="shared" si="7"/>
        <v>689.2580645</v>
      </c>
      <c r="Z28" s="84">
        <v>1.0</v>
      </c>
      <c r="AA28" s="84">
        <f t="shared" si="8"/>
        <v>763.1071429</v>
      </c>
      <c r="AB28" s="84">
        <v>1.0</v>
      </c>
      <c r="AC28" s="84">
        <f t="shared" si="9"/>
        <v>689.2580645</v>
      </c>
    </row>
    <row r="29" ht="15.75" customHeight="1">
      <c r="A29" s="84"/>
      <c r="B29" s="84"/>
      <c r="C29" s="84"/>
      <c r="D29" s="220">
        <v>21367.0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689.2580645</v>
      </c>
      <c r="N29" s="84">
        <v>1.0</v>
      </c>
      <c r="O29" s="84">
        <f t="shared" si="2"/>
        <v>689.2580645</v>
      </c>
      <c r="P29" s="84">
        <v>1.0</v>
      </c>
      <c r="Q29" s="84">
        <f t="shared" si="3"/>
        <v>712.2333333</v>
      </c>
      <c r="R29" s="84">
        <v>1.0</v>
      </c>
      <c r="S29" s="84">
        <f t="shared" si="4"/>
        <v>689.2580645</v>
      </c>
      <c r="T29" s="84">
        <v>1.0</v>
      </c>
      <c r="U29" s="84">
        <f t="shared" si="5"/>
        <v>712.2333333</v>
      </c>
      <c r="V29" s="84">
        <v>1.0</v>
      </c>
      <c r="W29" s="84">
        <f t="shared" si="6"/>
        <v>689.2580645</v>
      </c>
      <c r="X29" s="84">
        <v>1.0</v>
      </c>
      <c r="Y29" s="84">
        <f t="shared" si="7"/>
        <v>689.2580645</v>
      </c>
      <c r="Z29" s="84">
        <v>1.0</v>
      </c>
      <c r="AA29" s="84">
        <f t="shared" si="8"/>
        <v>763.1071429</v>
      </c>
      <c r="AB29" s="84">
        <v>1.0</v>
      </c>
      <c r="AC29" s="84">
        <f t="shared" si="9"/>
        <v>689.2580645</v>
      </c>
    </row>
    <row r="30" ht="15.75" customHeight="1">
      <c r="A30" s="84"/>
      <c r="B30" s="84"/>
      <c r="C30" s="84"/>
      <c r="D30" s="220">
        <v>21367.0</v>
      </c>
      <c r="E30" s="217">
        <v>28.0</v>
      </c>
      <c r="F30" s="84"/>
      <c r="G30" s="84"/>
      <c r="H30" s="84"/>
      <c r="I30" s="84"/>
      <c r="J30" s="84"/>
      <c r="K30" s="84"/>
      <c r="L30" s="181">
        <v>0.0</v>
      </c>
      <c r="M30" s="84">
        <f t="shared" si="1"/>
        <v>0</v>
      </c>
      <c r="N30" s="84">
        <v>1.0</v>
      </c>
      <c r="O30" s="84">
        <f t="shared" si="2"/>
        <v>689.2580645</v>
      </c>
      <c r="P30" s="84">
        <v>1.0</v>
      </c>
      <c r="Q30" s="84">
        <f t="shared" si="3"/>
        <v>712.2333333</v>
      </c>
      <c r="R30" s="84">
        <v>1.0</v>
      </c>
      <c r="S30" s="84">
        <f t="shared" si="4"/>
        <v>689.2580645</v>
      </c>
      <c r="T30" s="84">
        <v>1.0</v>
      </c>
      <c r="U30" s="84">
        <f t="shared" si="5"/>
        <v>712.2333333</v>
      </c>
      <c r="V30" s="84">
        <v>1.0</v>
      </c>
      <c r="W30" s="84">
        <f t="shared" si="6"/>
        <v>689.2580645</v>
      </c>
      <c r="X30" s="84">
        <v>1.0</v>
      </c>
      <c r="Y30" s="84">
        <f t="shared" si="7"/>
        <v>689.2580645</v>
      </c>
      <c r="Z30" s="84">
        <v>1.0</v>
      </c>
      <c r="AA30" s="84">
        <f t="shared" si="8"/>
        <v>763.1071429</v>
      </c>
      <c r="AB30" s="84">
        <v>1.0</v>
      </c>
      <c r="AC30" s="84">
        <f t="shared" si="9"/>
        <v>689.2580645</v>
      </c>
    </row>
    <row r="31" ht="15.75" customHeight="1">
      <c r="A31" s="84"/>
      <c r="B31" s="84"/>
      <c r="C31" s="84"/>
      <c r="D31" s="220">
        <v>21367.0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689.2580645</v>
      </c>
      <c r="N31" s="84">
        <v>1.0</v>
      </c>
      <c r="O31" s="84">
        <f t="shared" si="2"/>
        <v>689.2580645</v>
      </c>
      <c r="P31" s="84">
        <v>1.0</v>
      </c>
      <c r="Q31" s="84">
        <f t="shared" si="3"/>
        <v>712.2333333</v>
      </c>
      <c r="R31" s="84">
        <v>1.0</v>
      </c>
      <c r="S31" s="84">
        <f t="shared" si="4"/>
        <v>689.2580645</v>
      </c>
      <c r="T31" s="84">
        <v>1.0</v>
      </c>
      <c r="U31" s="84">
        <f t="shared" si="5"/>
        <v>712.2333333</v>
      </c>
      <c r="V31" s="84">
        <v>1.0</v>
      </c>
      <c r="W31" s="84">
        <f t="shared" si="6"/>
        <v>689.2580645</v>
      </c>
      <c r="X31" s="84">
        <v>1.0</v>
      </c>
      <c r="Y31" s="84">
        <f t="shared" si="7"/>
        <v>689.2580645</v>
      </c>
      <c r="Z31" s="84"/>
      <c r="AA31" s="84"/>
      <c r="AB31" s="84">
        <v>1.0</v>
      </c>
      <c r="AC31" s="84">
        <f t="shared" si="9"/>
        <v>689.2580645</v>
      </c>
    </row>
    <row r="32" ht="15.75" customHeight="1">
      <c r="A32" s="84"/>
      <c r="B32" s="84"/>
      <c r="C32" s="84"/>
      <c r="D32" s="220">
        <v>21367.0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689.2580645</v>
      </c>
      <c r="N32" s="181">
        <v>0.5</v>
      </c>
      <c r="O32" s="84">
        <f t="shared" si="2"/>
        <v>344.6290323</v>
      </c>
      <c r="P32" s="84">
        <v>1.0</v>
      </c>
      <c r="Q32" s="84">
        <f t="shared" si="3"/>
        <v>712.2333333</v>
      </c>
      <c r="R32" s="84">
        <v>1.0</v>
      </c>
      <c r="S32" s="84">
        <f t="shared" si="4"/>
        <v>689.2580645</v>
      </c>
      <c r="T32" s="84">
        <v>1.0</v>
      </c>
      <c r="U32" s="84">
        <f t="shared" si="5"/>
        <v>712.2333333</v>
      </c>
      <c r="V32" s="84">
        <v>1.0</v>
      </c>
      <c r="W32" s="84">
        <f t="shared" si="6"/>
        <v>689.2580645</v>
      </c>
      <c r="X32" s="84">
        <v>1.0</v>
      </c>
      <c r="Y32" s="84">
        <f t="shared" si="7"/>
        <v>689.2580645</v>
      </c>
      <c r="Z32" s="84"/>
      <c r="AA32" s="84"/>
      <c r="AB32" s="84">
        <v>1.0</v>
      </c>
      <c r="AC32" s="84">
        <f t="shared" si="9"/>
        <v>689.2580645</v>
      </c>
    </row>
    <row r="33" ht="15.75" customHeight="1">
      <c r="A33" s="84"/>
      <c r="B33" s="84"/>
      <c r="C33" s="84"/>
      <c r="D33" s="220">
        <v>21367.0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689.2580645</v>
      </c>
      <c r="N33" s="84">
        <v>1.0</v>
      </c>
      <c r="O33" s="84">
        <f t="shared" si="2"/>
        <v>689.2580645</v>
      </c>
      <c r="P33" s="84"/>
      <c r="Q33" s="84"/>
      <c r="R33" s="84">
        <v>1.0</v>
      </c>
      <c r="S33" s="84">
        <f t="shared" si="4"/>
        <v>689.2580645</v>
      </c>
      <c r="T33" s="84"/>
      <c r="U33" s="84"/>
      <c r="V33" s="84">
        <v>1.0</v>
      </c>
      <c r="W33" s="84">
        <f t="shared" si="6"/>
        <v>689.2580645</v>
      </c>
      <c r="X33" s="84">
        <v>1.0</v>
      </c>
      <c r="Y33" s="84">
        <f t="shared" si="7"/>
        <v>689.2580645</v>
      </c>
      <c r="Z33" s="84"/>
      <c r="AA33" s="84"/>
      <c r="AB33" s="84">
        <v>1.0</v>
      </c>
      <c r="AC33" s="84">
        <f t="shared" si="9"/>
        <v>689.2580645</v>
      </c>
    </row>
    <row r="34" ht="15.75" customHeight="1">
      <c r="A34" s="160"/>
      <c r="B34" s="160"/>
      <c r="C34" s="162" t="s">
        <v>316</v>
      </c>
      <c r="D34" s="220">
        <v>21367.0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689.2580645</v>
      </c>
      <c r="N34" s="165">
        <v>0.5</v>
      </c>
      <c r="O34" s="84">
        <f t="shared" si="2"/>
        <v>344.6290323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21367.0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689.2580645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21367.0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22</v>
      </c>
      <c r="M37" s="160">
        <f t="shared" si="10"/>
        <v>15163.67742</v>
      </c>
      <c r="N37" s="160">
        <f t="shared" si="10"/>
        <v>31</v>
      </c>
      <c r="O37" s="160">
        <f t="shared" si="10"/>
        <v>21367</v>
      </c>
      <c r="P37" s="160">
        <f t="shared" si="10"/>
        <v>27.5</v>
      </c>
      <c r="Q37" s="160">
        <f t="shared" si="10"/>
        <v>19586.41667</v>
      </c>
      <c r="R37" s="160">
        <f t="shared" si="10"/>
        <v>30.5</v>
      </c>
      <c r="S37" s="160">
        <f t="shared" si="10"/>
        <v>21022.37097</v>
      </c>
      <c r="T37" s="160">
        <f t="shared" si="10"/>
        <v>30</v>
      </c>
      <c r="U37" s="160">
        <f t="shared" si="10"/>
        <v>21367</v>
      </c>
      <c r="V37" s="160">
        <f t="shared" si="10"/>
        <v>31</v>
      </c>
      <c r="W37" s="160">
        <f t="shared" si="10"/>
        <v>21367</v>
      </c>
      <c r="X37" s="160">
        <f t="shared" si="10"/>
        <v>31</v>
      </c>
      <c r="Y37" s="160">
        <f t="shared" si="10"/>
        <v>21367</v>
      </c>
      <c r="Z37" s="160">
        <f t="shared" si="10"/>
        <v>28</v>
      </c>
      <c r="AA37" s="160">
        <f t="shared" si="10"/>
        <v>21367</v>
      </c>
      <c r="AB37" s="160">
        <f t="shared" si="10"/>
        <v>31</v>
      </c>
      <c r="AC37" s="160">
        <f t="shared" si="10"/>
        <v>21367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6.29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322</v>
      </c>
      <c r="B3" s="84" t="s">
        <v>321</v>
      </c>
      <c r="C3" s="84" t="s">
        <v>162</v>
      </c>
      <c r="D3" s="220">
        <v>21367.0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689.2580645</v>
      </c>
      <c r="N3" s="84">
        <v>1.0</v>
      </c>
      <c r="O3" s="84">
        <f t="shared" ref="O3:O35" si="2">D3/31*N3</f>
        <v>689.2580645</v>
      </c>
      <c r="P3" s="84">
        <v>1.0</v>
      </c>
      <c r="Q3" s="84">
        <f t="shared" ref="Q3:Q32" si="3">D3/30*P3</f>
        <v>712.2333333</v>
      </c>
      <c r="R3" s="84">
        <v>1.0</v>
      </c>
      <c r="S3" s="84">
        <f t="shared" ref="S3:S33" si="4">D3/31*R3</f>
        <v>689.2580645</v>
      </c>
      <c r="T3" s="84">
        <v>1.0</v>
      </c>
      <c r="U3" s="84">
        <f t="shared" ref="U3:U32" si="5">D3/30*T3</f>
        <v>712.2333333</v>
      </c>
      <c r="V3" s="84">
        <v>1.0</v>
      </c>
      <c r="W3" s="84">
        <f t="shared" ref="W3:W33" si="6">D3/31*V3</f>
        <v>689.2580645</v>
      </c>
      <c r="X3" s="84">
        <v>1.0</v>
      </c>
      <c r="Y3" s="84">
        <f t="shared" ref="Y3:Y33" si="7">D3/31*X3</f>
        <v>689.2580645</v>
      </c>
      <c r="Z3" s="84">
        <v>1.0</v>
      </c>
      <c r="AA3" s="84">
        <f t="shared" ref="AA3:AA30" si="8">D3/28*Z3</f>
        <v>763.1071429</v>
      </c>
      <c r="AB3" s="84">
        <v>1.0</v>
      </c>
      <c r="AC3" s="84">
        <f t="shared" ref="AC3:AC33" si="9">D3/31*AB3</f>
        <v>689.2580645</v>
      </c>
    </row>
    <row r="4">
      <c r="A4" s="84"/>
      <c r="B4" s="84"/>
      <c r="C4" s="84"/>
      <c r="D4" s="220">
        <v>21367.0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689.2580645</v>
      </c>
      <c r="N4" s="181">
        <v>0.0</v>
      </c>
      <c r="O4" s="84">
        <f t="shared" si="2"/>
        <v>0</v>
      </c>
      <c r="P4" s="84">
        <v>1.0</v>
      </c>
      <c r="Q4" s="84">
        <f t="shared" si="3"/>
        <v>712.2333333</v>
      </c>
      <c r="R4" s="84">
        <v>1.0</v>
      </c>
      <c r="S4" s="84">
        <f t="shared" si="4"/>
        <v>689.2580645</v>
      </c>
      <c r="T4" s="84">
        <v>1.0</v>
      </c>
      <c r="U4" s="84">
        <f t="shared" si="5"/>
        <v>712.2333333</v>
      </c>
      <c r="V4" s="84">
        <v>1.0</v>
      </c>
      <c r="W4" s="84">
        <f t="shared" si="6"/>
        <v>689.2580645</v>
      </c>
      <c r="X4" s="84">
        <v>1.0</v>
      </c>
      <c r="Y4" s="84">
        <f t="shared" si="7"/>
        <v>689.2580645</v>
      </c>
      <c r="Z4" s="84">
        <v>1.0</v>
      </c>
      <c r="AA4" s="84">
        <f t="shared" si="8"/>
        <v>763.1071429</v>
      </c>
      <c r="AB4" s="84">
        <v>1.0</v>
      </c>
      <c r="AC4" s="84">
        <f t="shared" si="9"/>
        <v>689.2580645</v>
      </c>
    </row>
    <row r="5">
      <c r="A5" s="84"/>
      <c r="B5" s="84"/>
      <c r="C5" s="84"/>
      <c r="D5" s="220">
        <v>21367.0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689.2580645</v>
      </c>
      <c r="N5" s="84">
        <v>1.0</v>
      </c>
      <c r="O5" s="84">
        <f t="shared" si="2"/>
        <v>689.2580645</v>
      </c>
      <c r="P5" s="84">
        <v>1.0</v>
      </c>
      <c r="Q5" s="84">
        <f t="shared" si="3"/>
        <v>712.2333333</v>
      </c>
      <c r="R5" s="84">
        <v>1.0</v>
      </c>
      <c r="S5" s="84">
        <f t="shared" si="4"/>
        <v>689.2580645</v>
      </c>
      <c r="T5" s="84">
        <v>1.0</v>
      </c>
      <c r="U5" s="84">
        <f t="shared" si="5"/>
        <v>712.2333333</v>
      </c>
      <c r="V5" s="84">
        <v>1.0</v>
      </c>
      <c r="W5" s="84">
        <f t="shared" si="6"/>
        <v>689.2580645</v>
      </c>
      <c r="X5" s="84">
        <v>1.0</v>
      </c>
      <c r="Y5" s="84">
        <f t="shared" si="7"/>
        <v>689.2580645</v>
      </c>
      <c r="Z5" s="84">
        <v>1.0</v>
      </c>
      <c r="AA5" s="84">
        <f t="shared" si="8"/>
        <v>763.1071429</v>
      </c>
      <c r="AB5" s="84">
        <v>1.0</v>
      </c>
      <c r="AC5" s="84">
        <f t="shared" si="9"/>
        <v>689.2580645</v>
      </c>
    </row>
    <row r="6">
      <c r="A6" s="84"/>
      <c r="B6" s="84"/>
      <c r="C6" s="84"/>
      <c r="D6" s="220">
        <v>21367.0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689.2580645</v>
      </c>
      <c r="N6" s="181">
        <v>0.0</v>
      </c>
      <c r="O6" s="84">
        <f t="shared" si="2"/>
        <v>0</v>
      </c>
      <c r="P6" s="84">
        <v>1.0</v>
      </c>
      <c r="Q6" s="84">
        <f t="shared" si="3"/>
        <v>712.2333333</v>
      </c>
      <c r="R6" s="84">
        <v>1.0</v>
      </c>
      <c r="S6" s="84">
        <f t="shared" si="4"/>
        <v>689.2580645</v>
      </c>
      <c r="T6" s="84">
        <v>1.0</v>
      </c>
      <c r="U6" s="84">
        <f t="shared" si="5"/>
        <v>712.2333333</v>
      </c>
      <c r="V6" s="84">
        <v>1.0</v>
      </c>
      <c r="W6" s="84">
        <f t="shared" si="6"/>
        <v>689.2580645</v>
      </c>
      <c r="X6" s="84">
        <v>1.0</v>
      </c>
      <c r="Y6" s="84">
        <f t="shared" si="7"/>
        <v>689.2580645</v>
      </c>
      <c r="Z6" s="84">
        <v>1.0</v>
      </c>
      <c r="AA6" s="84">
        <f t="shared" si="8"/>
        <v>763.1071429</v>
      </c>
      <c r="AB6" s="84">
        <v>1.0</v>
      </c>
      <c r="AC6" s="84">
        <f t="shared" si="9"/>
        <v>689.2580645</v>
      </c>
    </row>
    <row r="7">
      <c r="A7" s="84"/>
      <c r="B7" s="84"/>
      <c r="C7" s="84"/>
      <c r="D7" s="220">
        <v>21367.0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181">
        <v>0.0</v>
      </c>
      <c r="O7" s="84">
        <f t="shared" si="2"/>
        <v>0</v>
      </c>
      <c r="P7" s="84">
        <v>1.0</v>
      </c>
      <c r="Q7" s="84">
        <f t="shared" si="3"/>
        <v>712.2333333</v>
      </c>
      <c r="R7" s="84">
        <v>1.0</v>
      </c>
      <c r="S7" s="84">
        <f t="shared" si="4"/>
        <v>689.2580645</v>
      </c>
      <c r="T7" s="84">
        <v>1.0</v>
      </c>
      <c r="U7" s="84">
        <f t="shared" si="5"/>
        <v>712.2333333</v>
      </c>
      <c r="V7" s="84">
        <v>1.0</v>
      </c>
      <c r="W7" s="84">
        <f t="shared" si="6"/>
        <v>689.2580645</v>
      </c>
      <c r="X7" s="84">
        <v>1.0</v>
      </c>
      <c r="Y7" s="84">
        <f t="shared" si="7"/>
        <v>689.2580645</v>
      </c>
      <c r="Z7" s="84">
        <v>1.0</v>
      </c>
      <c r="AA7" s="84">
        <f t="shared" si="8"/>
        <v>763.1071429</v>
      </c>
      <c r="AB7" s="84">
        <v>1.0</v>
      </c>
      <c r="AC7" s="84">
        <f t="shared" si="9"/>
        <v>689.2580645</v>
      </c>
    </row>
    <row r="8">
      <c r="A8" s="84"/>
      <c r="B8" s="84"/>
      <c r="C8" s="84"/>
      <c r="D8" s="220">
        <v>21367.0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689.2580645</v>
      </c>
      <c r="N8" s="84">
        <v>1.0</v>
      </c>
      <c r="O8" s="84">
        <f t="shared" si="2"/>
        <v>689.2580645</v>
      </c>
      <c r="P8" s="84">
        <v>1.0</v>
      </c>
      <c r="Q8" s="84">
        <f t="shared" si="3"/>
        <v>712.2333333</v>
      </c>
      <c r="R8" s="84">
        <v>1.0</v>
      </c>
      <c r="S8" s="84">
        <f t="shared" si="4"/>
        <v>689.2580645</v>
      </c>
      <c r="T8" s="84">
        <v>1.0</v>
      </c>
      <c r="U8" s="84">
        <f t="shared" si="5"/>
        <v>712.2333333</v>
      </c>
      <c r="V8" s="84">
        <v>1.0</v>
      </c>
      <c r="W8" s="84">
        <f t="shared" si="6"/>
        <v>689.2580645</v>
      </c>
      <c r="X8" s="84">
        <v>1.0</v>
      </c>
      <c r="Y8" s="84">
        <f t="shared" si="7"/>
        <v>689.2580645</v>
      </c>
      <c r="Z8" s="84">
        <v>1.0</v>
      </c>
      <c r="AA8" s="84">
        <f t="shared" si="8"/>
        <v>763.1071429</v>
      </c>
      <c r="AB8" s="84">
        <v>1.0</v>
      </c>
      <c r="AC8" s="84">
        <f t="shared" si="9"/>
        <v>689.2580645</v>
      </c>
    </row>
    <row r="9">
      <c r="A9" s="84"/>
      <c r="B9" s="84"/>
      <c r="C9" s="84"/>
      <c r="D9" s="220">
        <v>21367.0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689.2580645</v>
      </c>
      <c r="N9" s="84">
        <v>1.0</v>
      </c>
      <c r="O9" s="84">
        <f t="shared" si="2"/>
        <v>689.2580645</v>
      </c>
      <c r="P9" s="84">
        <v>1.0</v>
      </c>
      <c r="Q9" s="84">
        <f t="shared" si="3"/>
        <v>712.2333333</v>
      </c>
      <c r="R9" s="181">
        <v>0.0</v>
      </c>
      <c r="S9" s="84">
        <f t="shared" si="4"/>
        <v>0</v>
      </c>
      <c r="T9" s="84">
        <v>1.0</v>
      </c>
      <c r="U9" s="84">
        <f t="shared" si="5"/>
        <v>712.2333333</v>
      </c>
      <c r="V9" s="84">
        <v>1.0</v>
      </c>
      <c r="W9" s="84">
        <f t="shared" si="6"/>
        <v>689.2580645</v>
      </c>
      <c r="X9" s="84">
        <v>1.0</v>
      </c>
      <c r="Y9" s="84">
        <f t="shared" si="7"/>
        <v>689.2580645</v>
      </c>
      <c r="Z9" s="84">
        <v>1.0</v>
      </c>
      <c r="AA9" s="84">
        <f t="shared" si="8"/>
        <v>763.1071429</v>
      </c>
      <c r="AB9" s="84">
        <v>1.0</v>
      </c>
      <c r="AC9" s="84">
        <f t="shared" si="9"/>
        <v>689.2580645</v>
      </c>
    </row>
    <row r="10">
      <c r="A10" s="84"/>
      <c r="B10" s="84"/>
      <c r="C10" s="84"/>
      <c r="D10" s="220">
        <v>21367.0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689.2580645</v>
      </c>
      <c r="N10" s="84">
        <v>1.0</v>
      </c>
      <c r="O10" s="84">
        <f t="shared" si="2"/>
        <v>689.2580645</v>
      </c>
      <c r="P10" s="84">
        <v>1.0</v>
      </c>
      <c r="Q10" s="84">
        <f t="shared" si="3"/>
        <v>712.2333333</v>
      </c>
      <c r="R10" s="84">
        <v>1.0</v>
      </c>
      <c r="S10" s="84">
        <f t="shared" si="4"/>
        <v>689.2580645</v>
      </c>
      <c r="T10" s="84">
        <v>1.0</v>
      </c>
      <c r="U10" s="84">
        <f t="shared" si="5"/>
        <v>712.2333333</v>
      </c>
      <c r="V10" s="84">
        <v>1.0</v>
      </c>
      <c r="W10" s="84">
        <f t="shared" si="6"/>
        <v>689.2580645</v>
      </c>
      <c r="X10" s="84">
        <v>1.0</v>
      </c>
      <c r="Y10" s="84">
        <f t="shared" si="7"/>
        <v>689.2580645</v>
      </c>
      <c r="Z10" s="84">
        <v>1.0</v>
      </c>
      <c r="AA10" s="84">
        <f t="shared" si="8"/>
        <v>763.1071429</v>
      </c>
      <c r="AB10" s="84">
        <v>1.0</v>
      </c>
      <c r="AC10" s="84">
        <f t="shared" si="9"/>
        <v>689.2580645</v>
      </c>
    </row>
    <row r="11">
      <c r="A11" s="84"/>
      <c r="B11" s="84"/>
      <c r="C11" s="84"/>
      <c r="D11" s="220">
        <v>21367.0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689.2580645</v>
      </c>
      <c r="P11" s="181">
        <v>1.0</v>
      </c>
      <c r="Q11" s="84">
        <f t="shared" si="3"/>
        <v>712.2333333</v>
      </c>
      <c r="R11" s="181">
        <v>0.5</v>
      </c>
      <c r="S11" s="84">
        <f t="shared" si="4"/>
        <v>344.6290323</v>
      </c>
      <c r="T11" s="84">
        <v>1.0</v>
      </c>
      <c r="U11" s="84">
        <f t="shared" si="5"/>
        <v>712.2333333</v>
      </c>
      <c r="V11" s="84">
        <v>1.0</v>
      </c>
      <c r="W11" s="84">
        <f t="shared" si="6"/>
        <v>689.2580645</v>
      </c>
      <c r="X11" s="84">
        <v>1.0</v>
      </c>
      <c r="Y11" s="84">
        <f t="shared" si="7"/>
        <v>689.2580645</v>
      </c>
      <c r="Z11" s="84">
        <v>1.0</v>
      </c>
      <c r="AA11" s="84">
        <f t="shared" si="8"/>
        <v>763.1071429</v>
      </c>
      <c r="AB11" s="84">
        <v>1.0</v>
      </c>
      <c r="AC11" s="84">
        <f t="shared" si="9"/>
        <v>689.2580645</v>
      </c>
    </row>
    <row r="12">
      <c r="A12" s="84"/>
      <c r="B12" s="84"/>
      <c r="C12" s="84"/>
      <c r="D12" s="220">
        <v>21367.0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689.2580645</v>
      </c>
      <c r="N12" s="84">
        <v>1.0</v>
      </c>
      <c r="O12" s="84">
        <f t="shared" si="2"/>
        <v>689.2580645</v>
      </c>
      <c r="P12" s="84">
        <v>1.0</v>
      </c>
      <c r="Q12" s="84">
        <f t="shared" si="3"/>
        <v>712.2333333</v>
      </c>
      <c r="R12" s="84">
        <v>1.0</v>
      </c>
      <c r="S12" s="84">
        <f t="shared" si="4"/>
        <v>689.2580645</v>
      </c>
      <c r="T12" s="84">
        <v>1.0</v>
      </c>
      <c r="U12" s="84">
        <f t="shared" si="5"/>
        <v>712.2333333</v>
      </c>
      <c r="V12" s="84">
        <v>1.0</v>
      </c>
      <c r="W12" s="84">
        <f t="shared" si="6"/>
        <v>689.2580645</v>
      </c>
      <c r="X12" s="84">
        <v>1.0</v>
      </c>
      <c r="Y12" s="84">
        <f t="shared" si="7"/>
        <v>689.2580645</v>
      </c>
      <c r="Z12" s="84">
        <v>1.0</v>
      </c>
      <c r="AA12" s="84">
        <f t="shared" si="8"/>
        <v>763.1071429</v>
      </c>
      <c r="AB12" s="84">
        <v>1.0</v>
      </c>
      <c r="AC12" s="84">
        <f t="shared" si="9"/>
        <v>689.2580645</v>
      </c>
    </row>
    <row r="13">
      <c r="A13" s="84"/>
      <c r="B13" s="84"/>
      <c r="C13" s="84"/>
      <c r="D13" s="220">
        <v>21367.0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689.2580645</v>
      </c>
      <c r="N13" s="84">
        <v>1.0</v>
      </c>
      <c r="O13" s="84">
        <f t="shared" si="2"/>
        <v>689.2580645</v>
      </c>
      <c r="P13" s="181">
        <v>0.0</v>
      </c>
      <c r="Q13" s="84">
        <f t="shared" si="3"/>
        <v>0</v>
      </c>
      <c r="R13" s="84">
        <v>1.0</v>
      </c>
      <c r="S13" s="84">
        <f t="shared" si="4"/>
        <v>689.2580645</v>
      </c>
      <c r="T13" s="84">
        <v>1.0</v>
      </c>
      <c r="U13" s="84">
        <f t="shared" si="5"/>
        <v>712.2333333</v>
      </c>
      <c r="V13" s="84">
        <v>1.0</v>
      </c>
      <c r="W13" s="84">
        <f t="shared" si="6"/>
        <v>689.2580645</v>
      </c>
      <c r="X13" s="84">
        <v>1.0</v>
      </c>
      <c r="Y13" s="84">
        <f t="shared" si="7"/>
        <v>689.2580645</v>
      </c>
      <c r="Z13" s="84">
        <v>1.0</v>
      </c>
      <c r="AA13" s="84">
        <f t="shared" si="8"/>
        <v>763.1071429</v>
      </c>
      <c r="AB13" s="84">
        <v>1.0</v>
      </c>
      <c r="AC13" s="84">
        <f t="shared" si="9"/>
        <v>689.2580645</v>
      </c>
    </row>
    <row r="14">
      <c r="A14" s="84"/>
      <c r="B14" s="84"/>
      <c r="C14" s="84"/>
      <c r="D14" s="220">
        <v>21367.0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689.2580645</v>
      </c>
      <c r="N14" s="84">
        <v>1.0</v>
      </c>
      <c r="O14" s="84">
        <f t="shared" si="2"/>
        <v>689.2580645</v>
      </c>
      <c r="P14" s="181">
        <v>0.0</v>
      </c>
      <c r="Q14" s="84">
        <f t="shared" si="3"/>
        <v>0</v>
      </c>
      <c r="R14" s="84">
        <v>1.0</v>
      </c>
      <c r="S14" s="84">
        <f t="shared" si="4"/>
        <v>689.2580645</v>
      </c>
      <c r="T14" s="84">
        <v>1.0</v>
      </c>
      <c r="U14" s="84">
        <f t="shared" si="5"/>
        <v>712.2333333</v>
      </c>
      <c r="V14" s="84">
        <v>1.0</v>
      </c>
      <c r="W14" s="84">
        <f t="shared" si="6"/>
        <v>689.2580645</v>
      </c>
      <c r="X14" s="84">
        <v>1.0</v>
      </c>
      <c r="Y14" s="84">
        <f t="shared" si="7"/>
        <v>689.2580645</v>
      </c>
      <c r="Z14" s="84">
        <v>1.0</v>
      </c>
      <c r="AA14" s="84">
        <f t="shared" si="8"/>
        <v>763.1071429</v>
      </c>
      <c r="AB14" s="84">
        <v>1.0</v>
      </c>
      <c r="AC14" s="84">
        <f t="shared" si="9"/>
        <v>689.2580645</v>
      </c>
    </row>
    <row r="15">
      <c r="A15" s="84"/>
      <c r="B15" s="84"/>
      <c r="C15" s="84"/>
      <c r="D15" s="220">
        <v>21367.0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689.2580645</v>
      </c>
      <c r="N15" s="181">
        <v>0.5</v>
      </c>
      <c r="O15" s="84">
        <f t="shared" si="2"/>
        <v>344.6290323</v>
      </c>
      <c r="P15" s="84">
        <v>1.0</v>
      </c>
      <c r="Q15" s="84">
        <f t="shared" si="3"/>
        <v>712.2333333</v>
      </c>
      <c r="R15" s="84">
        <v>1.0</v>
      </c>
      <c r="S15" s="84">
        <f t="shared" si="4"/>
        <v>689.2580645</v>
      </c>
      <c r="T15" s="84">
        <v>1.0</v>
      </c>
      <c r="U15" s="84">
        <f t="shared" si="5"/>
        <v>712.2333333</v>
      </c>
      <c r="V15" s="84">
        <v>1.0</v>
      </c>
      <c r="W15" s="84">
        <f t="shared" si="6"/>
        <v>689.2580645</v>
      </c>
      <c r="X15" s="84">
        <v>1.0</v>
      </c>
      <c r="Y15" s="84">
        <f t="shared" si="7"/>
        <v>689.2580645</v>
      </c>
      <c r="Z15" s="84">
        <v>1.0</v>
      </c>
      <c r="AA15" s="84">
        <f t="shared" si="8"/>
        <v>763.1071429</v>
      </c>
      <c r="AB15" s="84">
        <v>1.0</v>
      </c>
      <c r="AC15" s="84">
        <f t="shared" si="9"/>
        <v>689.2580645</v>
      </c>
    </row>
    <row r="16">
      <c r="A16" s="84"/>
      <c r="B16" s="84"/>
      <c r="C16" s="84"/>
      <c r="D16" s="220">
        <v>21367.0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689.2580645</v>
      </c>
      <c r="N16" s="84">
        <v>1.0</v>
      </c>
      <c r="O16" s="84">
        <f t="shared" si="2"/>
        <v>689.2580645</v>
      </c>
      <c r="P16" s="84">
        <v>1.0</v>
      </c>
      <c r="Q16" s="84">
        <f t="shared" si="3"/>
        <v>712.2333333</v>
      </c>
      <c r="R16" s="84">
        <v>1.0</v>
      </c>
      <c r="S16" s="84">
        <f t="shared" si="4"/>
        <v>689.2580645</v>
      </c>
      <c r="T16" s="84">
        <v>1.0</v>
      </c>
      <c r="U16" s="84">
        <f t="shared" si="5"/>
        <v>712.2333333</v>
      </c>
      <c r="V16" s="84">
        <v>1.0</v>
      </c>
      <c r="W16" s="84">
        <f t="shared" si="6"/>
        <v>689.2580645</v>
      </c>
      <c r="X16" s="84">
        <v>1.0</v>
      </c>
      <c r="Y16" s="84">
        <f t="shared" si="7"/>
        <v>689.2580645</v>
      </c>
      <c r="Z16" s="84">
        <v>1.0</v>
      </c>
      <c r="AA16" s="84">
        <f t="shared" si="8"/>
        <v>763.1071429</v>
      </c>
      <c r="AB16" s="84">
        <v>1.0</v>
      </c>
      <c r="AC16" s="84">
        <f t="shared" si="9"/>
        <v>689.2580645</v>
      </c>
    </row>
    <row r="17">
      <c r="A17" s="84"/>
      <c r="B17" s="84"/>
      <c r="C17" s="84"/>
      <c r="D17" s="220">
        <v>21367.0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689.2580645</v>
      </c>
      <c r="N17" s="84">
        <v>1.0</v>
      </c>
      <c r="O17" s="84">
        <f t="shared" si="2"/>
        <v>689.2580645</v>
      </c>
      <c r="P17" s="181">
        <v>0.0</v>
      </c>
      <c r="Q17" s="84">
        <f t="shared" si="3"/>
        <v>0</v>
      </c>
      <c r="R17" s="84">
        <v>1.0</v>
      </c>
      <c r="S17" s="84">
        <f t="shared" si="4"/>
        <v>689.2580645</v>
      </c>
      <c r="T17" s="84">
        <v>1.0</v>
      </c>
      <c r="U17" s="84">
        <f t="shared" si="5"/>
        <v>712.2333333</v>
      </c>
      <c r="V17" s="84">
        <v>1.0</v>
      </c>
      <c r="W17" s="84">
        <f t="shared" si="6"/>
        <v>689.2580645</v>
      </c>
      <c r="X17" s="84">
        <v>1.0</v>
      </c>
      <c r="Y17" s="84">
        <f t="shared" si="7"/>
        <v>689.2580645</v>
      </c>
      <c r="Z17" s="84">
        <v>1.0</v>
      </c>
      <c r="AA17" s="84">
        <f t="shared" si="8"/>
        <v>763.1071429</v>
      </c>
      <c r="AB17" s="84">
        <v>1.0</v>
      </c>
      <c r="AC17" s="84">
        <f t="shared" si="9"/>
        <v>689.2580645</v>
      </c>
    </row>
    <row r="18">
      <c r="A18" s="84"/>
      <c r="B18" s="84"/>
      <c r="C18" s="84"/>
      <c r="D18" s="220">
        <v>21367.0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689.2580645</v>
      </c>
      <c r="N18" s="84">
        <v>1.0</v>
      </c>
      <c r="O18" s="84">
        <f t="shared" si="2"/>
        <v>689.2580645</v>
      </c>
      <c r="P18" s="181">
        <v>0.0</v>
      </c>
      <c r="Q18" s="84">
        <f t="shared" si="3"/>
        <v>0</v>
      </c>
      <c r="R18" s="84">
        <v>1.0</v>
      </c>
      <c r="S18" s="84">
        <f t="shared" si="4"/>
        <v>689.2580645</v>
      </c>
      <c r="T18" s="84">
        <v>1.0</v>
      </c>
      <c r="U18" s="84">
        <f t="shared" si="5"/>
        <v>712.2333333</v>
      </c>
      <c r="V18" s="84">
        <v>1.0</v>
      </c>
      <c r="W18" s="84">
        <f t="shared" si="6"/>
        <v>689.2580645</v>
      </c>
      <c r="X18" s="84">
        <v>1.0</v>
      </c>
      <c r="Y18" s="84">
        <f t="shared" si="7"/>
        <v>689.2580645</v>
      </c>
      <c r="Z18" s="84">
        <v>1.0</v>
      </c>
      <c r="AA18" s="84">
        <f t="shared" si="8"/>
        <v>763.1071429</v>
      </c>
      <c r="AB18" s="84">
        <v>1.0</v>
      </c>
      <c r="AC18" s="84">
        <f t="shared" si="9"/>
        <v>689.2580645</v>
      </c>
    </row>
    <row r="19">
      <c r="A19" s="84"/>
      <c r="B19" s="84"/>
      <c r="C19" s="84"/>
      <c r="D19" s="220">
        <v>21367.0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689.2580645</v>
      </c>
      <c r="N19" s="84">
        <v>1.0</v>
      </c>
      <c r="O19" s="84">
        <f t="shared" si="2"/>
        <v>689.2580645</v>
      </c>
      <c r="P19" s="181">
        <v>0.0</v>
      </c>
      <c r="Q19" s="84">
        <f t="shared" si="3"/>
        <v>0</v>
      </c>
      <c r="R19" s="84">
        <v>1.0</v>
      </c>
      <c r="S19" s="84">
        <f t="shared" si="4"/>
        <v>689.2580645</v>
      </c>
      <c r="T19" s="84">
        <v>1.0</v>
      </c>
      <c r="U19" s="84">
        <f t="shared" si="5"/>
        <v>712.2333333</v>
      </c>
      <c r="V19" s="84">
        <v>1.0</v>
      </c>
      <c r="W19" s="84">
        <f t="shared" si="6"/>
        <v>689.2580645</v>
      </c>
      <c r="X19" s="84">
        <v>1.0</v>
      </c>
      <c r="Y19" s="84">
        <f t="shared" si="7"/>
        <v>689.2580645</v>
      </c>
      <c r="Z19" s="84">
        <v>1.0</v>
      </c>
      <c r="AA19" s="84">
        <f t="shared" si="8"/>
        <v>763.1071429</v>
      </c>
      <c r="AB19" s="84">
        <v>1.0</v>
      </c>
      <c r="AC19" s="84">
        <f t="shared" si="9"/>
        <v>689.2580645</v>
      </c>
    </row>
    <row r="20">
      <c r="A20" s="84"/>
      <c r="B20" s="84"/>
      <c r="C20" s="84"/>
      <c r="D20" s="220">
        <v>21367.0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689.2580645</v>
      </c>
      <c r="N20" s="181">
        <v>0.0</v>
      </c>
      <c r="O20" s="84">
        <f t="shared" si="2"/>
        <v>0</v>
      </c>
      <c r="P20" s="84">
        <v>1.0</v>
      </c>
      <c r="Q20" s="84">
        <f t="shared" si="3"/>
        <v>712.2333333</v>
      </c>
      <c r="R20" s="84">
        <v>1.0</v>
      </c>
      <c r="S20" s="84">
        <f t="shared" si="4"/>
        <v>689.2580645</v>
      </c>
      <c r="T20" s="84">
        <v>1.0</v>
      </c>
      <c r="U20" s="84">
        <f t="shared" si="5"/>
        <v>712.2333333</v>
      </c>
      <c r="V20" s="84">
        <v>1.0</v>
      </c>
      <c r="W20" s="84">
        <f t="shared" si="6"/>
        <v>689.2580645</v>
      </c>
      <c r="X20" s="84">
        <v>1.0</v>
      </c>
      <c r="Y20" s="84">
        <f t="shared" si="7"/>
        <v>689.2580645</v>
      </c>
      <c r="Z20" s="84">
        <v>1.0</v>
      </c>
      <c r="AA20" s="84">
        <f t="shared" si="8"/>
        <v>763.1071429</v>
      </c>
      <c r="AB20" s="84">
        <v>1.0</v>
      </c>
      <c r="AC20" s="84">
        <f t="shared" si="9"/>
        <v>689.2580645</v>
      </c>
    </row>
    <row r="21" ht="15.75" customHeight="1">
      <c r="A21" s="84"/>
      <c r="B21" s="84"/>
      <c r="C21" s="84"/>
      <c r="D21" s="220">
        <v>21367.0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84">
        <v>1.0</v>
      </c>
      <c r="O21" s="84">
        <f t="shared" si="2"/>
        <v>689.2580645</v>
      </c>
      <c r="P21" s="84">
        <v>1.0</v>
      </c>
      <c r="Q21" s="84">
        <f t="shared" si="3"/>
        <v>712.2333333</v>
      </c>
      <c r="R21" s="84">
        <v>1.0</v>
      </c>
      <c r="S21" s="84">
        <f t="shared" si="4"/>
        <v>689.2580645</v>
      </c>
      <c r="T21" s="84">
        <v>1.0</v>
      </c>
      <c r="U21" s="84">
        <f t="shared" si="5"/>
        <v>712.2333333</v>
      </c>
      <c r="V21" s="84">
        <v>1.0</v>
      </c>
      <c r="W21" s="84">
        <f t="shared" si="6"/>
        <v>689.2580645</v>
      </c>
      <c r="X21" s="84">
        <v>1.0</v>
      </c>
      <c r="Y21" s="84">
        <f t="shared" si="7"/>
        <v>689.2580645</v>
      </c>
      <c r="Z21" s="84">
        <v>1.0</v>
      </c>
      <c r="AA21" s="84">
        <f t="shared" si="8"/>
        <v>763.1071429</v>
      </c>
      <c r="AB21" s="84">
        <v>1.0</v>
      </c>
      <c r="AC21" s="84">
        <f t="shared" si="9"/>
        <v>689.2580645</v>
      </c>
    </row>
    <row r="22" ht="15.75" customHeight="1">
      <c r="A22" s="84"/>
      <c r="B22" s="84"/>
      <c r="C22" s="84"/>
      <c r="D22" s="220">
        <v>21367.0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689.2580645</v>
      </c>
      <c r="N22" s="84">
        <v>1.0</v>
      </c>
      <c r="O22" s="84">
        <f t="shared" si="2"/>
        <v>689.2580645</v>
      </c>
      <c r="P22" s="84">
        <v>1.0</v>
      </c>
      <c r="Q22" s="84">
        <f t="shared" si="3"/>
        <v>712.2333333</v>
      </c>
      <c r="R22" s="84">
        <v>1.0</v>
      </c>
      <c r="S22" s="84">
        <f t="shared" si="4"/>
        <v>689.2580645</v>
      </c>
      <c r="T22" s="84">
        <v>1.0</v>
      </c>
      <c r="U22" s="84">
        <f t="shared" si="5"/>
        <v>712.2333333</v>
      </c>
      <c r="V22" s="84">
        <v>1.0</v>
      </c>
      <c r="W22" s="84">
        <f t="shared" si="6"/>
        <v>689.2580645</v>
      </c>
      <c r="X22" s="84">
        <v>1.0</v>
      </c>
      <c r="Y22" s="84">
        <f t="shared" si="7"/>
        <v>689.2580645</v>
      </c>
      <c r="Z22" s="84">
        <v>1.0</v>
      </c>
      <c r="AA22" s="84">
        <f t="shared" si="8"/>
        <v>763.1071429</v>
      </c>
      <c r="AB22" s="84">
        <v>1.0</v>
      </c>
      <c r="AC22" s="84">
        <f t="shared" si="9"/>
        <v>689.2580645</v>
      </c>
    </row>
    <row r="23" ht="15.75" customHeight="1">
      <c r="A23" s="84"/>
      <c r="B23" s="84"/>
      <c r="C23" s="84"/>
      <c r="D23" s="220">
        <v>21367.0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689.2580645</v>
      </c>
      <c r="N23" s="84">
        <v>1.0</v>
      </c>
      <c r="O23" s="84">
        <f t="shared" si="2"/>
        <v>689.2580645</v>
      </c>
      <c r="P23" s="84">
        <v>1.0</v>
      </c>
      <c r="Q23" s="84">
        <f t="shared" si="3"/>
        <v>712.2333333</v>
      </c>
      <c r="R23" s="84">
        <v>1.0</v>
      </c>
      <c r="S23" s="84">
        <f t="shared" si="4"/>
        <v>689.2580645</v>
      </c>
      <c r="T23" s="84">
        <v>1.0</v>
      </c>
      <c r="U23" s="84">
        <f t="shared" si="5"/>
        <v>712.2333333</v>
      </c>
      <c r="V23" s="84">
        <v>1.0</v>
      </c>
      <c r="W23" s="84">
        <f t="shared" si="6"/>
        <v>689.2580645</v>
      </c>
      <c r="X23" s="84">
        <v>1.0</v>
      </c>
      <c r="Y23" s="84">
        <f t="shared" si="7"/>
        <v>689.2580645</v>
      </c>
      <c r="Z23" s="84">
        <v>1.0</v>
      </c>
      <c r="AA23" s="84">
        <f t="shared" si="8"/>
        <v>763.1071429</v>
      </c>
      <c r="AB23" s="84">
        <v>1.0</v>
      </c>
      <c r="AC23" s="84">
        <f t="shared" si="9"/>
        <v>689.2580645</v>
      </c>
    </row>
    <row r="24" ht="15.75" customHeight="1">
      <c r="A24" s="84"/>
      <c r="B24" s="84"/>
      <c r="C24" s="84"/>
      <c r="D24" s="220">
        <v>21367.0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689.2580645</v>
      </c>
      <c r="N24" s="84">
        <v>1.0</v>
      </c>
      <c r="O24" s="84">
        <f t="shared" si="2"/>
        <v>689.2580645</v>
      </c>
      <c r="P24" s="84">
        <v>1.0</v>
      </c>
      <c r="Q24" s="84">
        <f t="shared" si="3"/>
        <v>712.2333333</v>
      </c>
      <c r="R24" s="84">
        <v>1.0</v>
      </c>
      <c r="S24" s="84">
        <f t="shared" si="4"/>
        <v>689.2580645</v>
      </c>
      <c r="T24" s="84">
        <v>1.0</v>
      </c>
      <c r="U24" s="84">
        <f t="shared" si="5"/>
        <v>712.2333333</v>
      </c>
      <c r="V24" s="84">
        <v>1.0</v>
      </c>
      <c r="W24" s="84">
        <f t="shared" si="6"/>
        <v>689.2580645</v>
      </c>
      <c r="X24" s="84">
        <v>1.0</v>
      </c>
      <c r="Y24" s="84">
        <f t="shared" si="7"/>
        <v>689.2580645</v>
      </c>
      <c r="Z24" s="84">
        <v>1.0</v>
      </c>
      <c r="AA24" s="84">
        <f t="shared" si="8"/>
        <v>763.1071429</v>
      </c>
      <c r="AB24" s="84">
        <v>1.0</v>
      </c>
      <c r="AC24" s="84">
        <f t="shared" si="9"/>
        <v>689.2580645</v>
      </c>
    </row>
    <row r="25" ht="15.75" customHeight="1">
      <c r="A25" s="84"/>
      <c r="B25" s="84"/>
      <c r="C25" s="84"/>
      <c r="D25" s="220">
        <v>21367.0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689.2580645</v>
      </c>
      <c r="N25" s="84">
        <v>1.0</v>
      </c>
      <c r="O25" s="84">
        <f t="shared" si="2"/>
        <v>689.2580645</v>
      </c>
      <c r="P25" s="84">
        <v>1.0</v>
      </c>
      <c r="Q25" s="84">
        <f t="shared" si="3"/>
        <v>712.2333333</v>
      </c>
      <c r="R25" s="84">
        <v>1.0</v>
      </c>
      <c r="S25" s="84">
        <f t="shared" si="4"/>
        <v>689.2580645</v>
      </c>
      <c r="T25" s="84">
        <v>1.0</v>
      </c>
      <c r="U25" s="84">
        <f t="shared" si="5"/>
        <v>712.2333333</v>
      </c>
      <c r="V25" s="84">
        <v>1.0</v>
      </c>
      <c r="W25" s="84">
        <f t="shared" si="6"/>
        <v>689.2580645</v>
      </c>
      <c r="X25" s="84">
        <v>1.0</v>
      </c>
      <c r="Y25" s="84">
        <f t="shared" si="7"/>
        <v>689.2580645</v>
      </c>
      <c r="Z25" s="84">
        <v>1.0</v>
      </c>
      <c r="AA25" s="84">
        <f t="shared" si="8"/>
        <v>763.1071429</v>
      </c>
      <c r="AB25" s="84">
        <v>1.0</v>
      </c>
      <c r="AC25" s="84">
        <f t="shared" si="9"/>
        <v>689.2580645</v>
      </c>
    </row>
    <row r="26" ht="15.75" customHeight="1">
      <c r="A26" s="84"/>
      <c r="B26" s="84"/>
      <c r="C26" s="84"/>
      <c r="D26" s="220">
        <v>21367.0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689.2580645</v>
      </c>
      <c r="N26" s="84">
        <v>1.0</v>
      </c>
      <c r="O26" s="84">
        <f t="shared" si="2"/>
        <v>689.2580645</v>
      </c>
      <c r="P26" s="84">
        <v>1.0</v>
      </c>
      <c r="Q26" s="84">
        <f t="shared" si="3"/>
        <v>712.2333333</v>
      </c>
      <c r="R26" s="84">
        <v>1.0</v>
      </c>
      <c r="S26" s="84">
        <f t="shared" si="4"/>
        <v>689.2580645</v>
      </c>
      <c r="T26" s="84">
        <v>1.0</v>
      </c>
      <c r="U26" s="84">
        <f t="shared" si="5"/>
        <v>712.2333333</v>
      </c>
      <c r="V26" s="84">
        <v>1.0</v>
      </c>
      <c r="W26" s="84">
        <f t="shared" si="6"/>
        <v>689.2580645</v>
      </c>
      <c r="X26" s="84">
        <v>1.0</v>
      </c>
      <c r="Y26" s="84">
        <f t="shared" si="7"/>
        <v>689.2580645</v>
      </c>
      <c r="Z26" s="84">
        <v>1.0</v>
      </c>
      <c r="AA26" s="84">
        <f t="shared" si="8"/>
        <v>763.1071429</v>
      </c>
      <c r="AB26" s="84">
        <v>1.0</v>
      </c>
      <c r="AC26" s="84">
        <f t="shared" si="9"/>
        <v>689.2580645</v>
      </c>
    </row>
    <row r="27" ht="15.75" customHeight="1">
      <c r="A27" s="84"/>
      <c r="B27" s="84"/>
      <c r="C27" s="84"/>
      <c r="D27" s="220">
        <v>21367.0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689.2580645</v>
      </c>
      <c r="P27" s="84">
        <v>1.0</v>
      </c>
      <c r="Q27" s="84">
        <f t="shared" si="3"/>
        <v>712.2333333</v>
      </c>
      <c r="R27" s="84">
        <v>1.0</v>
      </c>
      <c r="S27" s="84">
        <f t="shared" si="4"/>
        <v>689.2580645</v>
      </c>
      <c r="T27" s="84">
        <v>1.0</v>
      </c>
      <c r="U27" s="84">
        <f t="shared" si="5"/>
        <v>712.2333333</v>
      </c>
      <c r="V27" s="84">
        <v>1.0</v>
      </c>
      <c r="W27" s="84">
        <f t="shared" si="6"/>
        <v>689.2580645</v>
      </c>
      <c r="X27" s="84">
        <v>1.0</v>
      </c>
      <c r="Y27" s="84">
        <f t="shared" si="7"/>
        <v>689.2580645</v>
      </c>
      <c r="Z27" s="84">
        <v>1.0</v>
      </c>
      <c r="AA27" s="84">
        <f t="shared" si="8"/>
        <v>763.1071429</v>
      </c>
      <c r="AB27" s="84">
        <v>1.0</v>
      </c>
      <c r="AC27" s="84">
        <f t="shared" si="9"/>
        <v>689.2580645</v>
      </c>
    </row>
    <row r="28" ht="15.75" customHeight="1">
      <c r="A28" s="84"/>
      <c r="B28" s="84"/>
      <c r="C28" s="84"/>
      <c r="D28" s="220">
        <v>21367.0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689.2580645</v>
      </c>
      <c r="N28" s="84">
        <v>1.0</v>
      </c>
      <c r="O28" s="84">
        <f t="shared" si="2"/>
        <v>689.2580645</v>
      </c>
      <c r="P28" s="84">
        <v>1.0</v>
      </c>
      <c r="Q28" s="84">
        <f t="shared" si="3"/>
        <v>712.2333333</v>
      </c>
      <c r="R28" s="84">
        <v>1.0</v>
      </c>
      <c r="S28" s="84">
        <f t="shared" si="4"/>
        <v>689.2580645</v>
      </c>
      <c r="T28" s="84">
        <v>1.0</v>
      </c>
      <c r="U28" s="84">
        <f t="shared" si="5"/>
        <v>712.2333333</v>
      </c>
      <c r="V28" s="84">
        <v>1.0</v>
      </c>
      <c r="W28" s="84">
        <f t="shared" si="6"/>
        <v>689.2580645</v>
      </c>
      <c r="X28" s="84">
        <v>1.0</v>
      </c>
      <c r="Y28" s="84">
        <f t="shared" si="7"/>
        <v>689.2580645</v>
      </c>
      <c r="Z28" s="84">
        <v>1.0</v>
      </c>
      <c r="AA28" s="84">
        <f t="shared" si="8"/>
        <v>763.1071429</v>
      </c>
      <c r="AB28" s="84">
        <v>1.0</v>
      </c>
      <c r="AC28" s="84">
        <f t="shared" si="9"/>
        <v>689.2580645</v>
      </c>
    </row>
    <row r="29" ht="15.75" customHeight="1">
      <c r="A29" s="84"/>
      <c r="B29" s="84"/>
      <c r="C29" s="84"/>
      <c r="D29" s="220">
        <v>21367.0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689.2580645</v>
      </c>
      <c r="N29" s="84">
        <v>1.0</v>
      </c>
      <c r="O29" s="84">
        <f t="shared" si="2"/>
        <v>689.2580645</v>
      </c>
      <c r="P29" s="84">
        <v>1.0</v>
      </c>
      <c r="Q29" s="84">
        <f t="shared" si="3"/>
        <v>712.2333333</v>
      </c>
      <c r="R29" s="84">
        <v>1.0</v>
      </c>
      <c r="S29" s="84">
        <f t="shared" si="4"/>
        <v>689.2580645</v>
      </c>
      <c r="T29" s="84">
        <v>1.0</v>
      </c>
      <c r="U29" s="84">
        <f t="shared" si="5"/>
        <v>712.2333333</v>
      </c>
      <c r="V29" s="84">
        <v>1.0</v>
      </c>
      <c r="W29" s="84">
        <f t="shared" si="6"/>
        <v>689.2580645</v>
      </c>
      <c r="X29" s="84">
        <v>1.0</v>
      </c>
      <c r="Y29" s="84">
        <f t="shared" si="7"/>
        <v>689.2580645</v>
      </c>
      <c r="Z29" s="84">
        <v>1.0</v>
      </c>
      <c r="AA29" s="84">
        <f t="shared" si="8"/>
        <v>763.1071429</v>
      </c>
      <c r="AB29" s="84">
        <v>1.0</v>
      </c>
      <c r="AC29" s="84">
        <f t="shared" si="9"/>
        <v>689.2580645</v>
      </c>
    </row>
    <row r="30" ht="15.75" customHeight="1">
      <c r="A30" s="84"/>
      <c r="B30" s="84"/>
      <c r="C30" s="84"/>
      <c r="D30" s="220">
        <v>21367.0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689.2580645</v>
      </c>
      <c r="N30" s="84">
        <v>1.0</v>
      </c>
      <c r="O30" s="84">
        <f t="shared" si="2"/>
        <v>689.2580645</v>
      </c>
      <c r="P30" s="84">
        <v>1.0</v>
      </c>
      <c r="Q30" s="84">
        <f t="shared" si="3"/>
        <v>712.2333333</v>
      </c>
      <c r="R30" s="84">
        <v>1.0</v>
      </c>
      <c r="S30" s="84">
        <f t="shared" si="4"/>
        <v>689.2580645</v>
      </c>
      <c r="T30" s="84">
        <v>1.0</v>
      </c>
      <c r="U30" s="84">
        <f t="shared" si="5"/>
        <v>712.2333333</v>
      </c>
      <c r="V30" s="84">
        <v>1.0</v>
      </c>
      <c r="W30" s="84">
        <f t="shared" si="6"/>
        <v>689.2580645</v>
      </c>
      <c r="X30" s="84">
        <v>1.0</v>
      </c>
      <c r="Y30" s="84">
        <f t="shared" si="7"/>
        <v>689.2580645</v>
      </c>
      <c r="Z30" s="84">
        <v>1.0</v>
      </c>
      <c r="AA30" s="84">
        <f t="shared" si="8"/>
        <v>763.1071429</v>
      </c>
      <c r="AB30" s="84">
        <v>1.0</v>
      </c>
      <c r="AC30" s="84">
        <f t="shared" si="9"/>
        <v>689.2580645</v>
      </c>
    </row>
    <row r="31" ht="15.75" customHeight="1">
      <c r="A31" s="84"/>
      <c r="B31" s="84"/>
      <c r="C31" s="84"/>
      <c r="D31" s="220">
        <v>21367.0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689.2580645</v>
      </c>
      <c r="N31" s="84">
        <v>1.0</v>
      </c>
      <c r="O31" s="84">
        <f t="shared" si="2"/>
        <v>689.2580645</v>
      </c>
      <c r="P31" s="84">
        <v>1.0</v>
      </c>
      <c r="Q31" s="84">
        <f t="shared" si="3"/>
        <v>712.2333333</v>
      </c>
      <c r="R31" s="84">
        <v>1.0</v>
      </c>
      <c r="S31" s="84">
        <f t="shared" si="4"/>
        <v>689.2580645</v>
      </c>
      <c r="T31" s="84">
        <v>1.0</v>
      </c>
      <c r="U31" s="84">
        <f t="shared" si="5"/>
        <v>712.2333333</v>
      </c>
      <c r="V31" s="84">
        <v>1.0</v>
      </c>
      <c r="W31" s="84">
        <f t="shared" si="6"/>
        <v>689.2580645</v>
      </c>
      <c r="X31" s="84">
        <v>1.0</v>
      </c>
      <c r="Y31" s="84">
        <f t="shared" si="7"/>
        <v>689.2580645</v>
      </c>
      <c r="Z31" s="84"/>
      <c r="AA31" s="84"/>
      <c r="AB31" s="84">
        <v>1.0</v>
      </c>
      <c r="AC31" s="84">
        <f t="shared" si="9"/>
        <v>689.2580645</v>
      </c>
    </row>
    <row r="32" ht="15.75" customHeight="1">
      <c r="A32" s="84"/>
      <c r="B32" s="84"/>
      <c r="C32" s="84"/>
      <c r="D32" s="220">
        <v>21367.0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689.2580645</v>
      </c>
      <c r="N32" s="181">
        <v>0.0</v>
      </c>
      <c r="O32" s="84">
        <f t="shared" si="2"/>
        <v>0</v>
      </c>
      <c r="P32" s="84">
        <v>1.0</v>
      </c>
      <c r="Q32" s="84">
        <f t="shared" si="3"/>
        <v>712.2333333</v>
      </c>
      <c r="R32" s="84">
        <v>1.0</v>
      </c>
      <c r="S32" s="84">
        <f t="shared" si="4"/>
        <v>689.2580645</v>
      </c>
      <c r="T32" s="84">
        <v>1.0</v>
      </c>
      <c r="U32" s="84">
        <f t="shared" si="5"/>
        <v>712.2333333</v>
      </c>
      <c r="V32" s="84">
        <v>1.0</v>
      </c>
      <c r="W32" s="84">
        <f t="shared" si="6"/>
        <v>689.2580645</v>
      </c>
      <c r="X32" s="84">
        <v>1.0</v>
      </c>
      <c r="Y32" s="84">
        <f t="shared" si="7"/>
        <v>689.2580645</v>
      </c>
      <c r="Z32" s="84"/>
      <c r="AA32" s="84"/>
      <c r="AB32" s="84">
        <v>1.0</v>
      </c>
      <c r="AC32" s="84">
        <f t="shared" si="9"/>
        <v>689.2580645</v>
      </c>
    </row>
    <row r="33" ht="15.75" customHeight="1">
      <c r="A33" s="84"/>
      <c r="B33" s="84"/>
      <c r="C33" s="84"/>
      <c r="D33" s="220">
        <v>21367.0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689.2580645</v>
      </c>
      <c r="N33" s="84">
        <v>1.0</v>
      </c>
      <c r="O33" s="84">
        <f t="shared" si="2"/>
        <v>689.2580645</v>
      </c>
      <c r="P33" s="84"/>
      <c r="Q33" s="84"/>
      <c r="R33" s="84">
        <v>1.0</v>
      </c>
      <c r="S33" s="84">
        <f t="shared" si="4"/>
        <v>689.2580645</v>
      </c>
      <c r="T33" s="84"/>
      <c r="U33" s="84"/>
      <c r="V33" s="84">
        <v>1.0</v>
      </c>
      <c r="W33" s="84">
        <f t="shared" si="6"/>
        <v>689.2580645</v>
      </c>
      <c r="X33" s="84">
        <v>1.0</v>
      </c>
      <c r="Y33" s="84">
        <f t="shared" si="7"/>
        <v>689.2580645</v>
      </c>
      <c r="Z33" s="84"/>
      <c r="AA33" s="84"/>
      <c r="AB33" s="84">
        <v>1.0</v>
      </c>
      <c r="AC33" s="84">
        <f t="shared" si="9"/>
        <v>689.2580645</v>
      </c>
    </row>
    <row r="34" ht="15.75" customHeight="1">
      <c r="A34" s="160"/>
      <c r="B34" s="160"/>
      <c r="C34" s="162" t="s">
        <v>316</v>
      </c>
      <c r="D34" s="220">
        <v>21367.0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1378.516129</v>
      </c>
      <c r="N34" s="165">
        <v>1.0</v>
      </c>
      <c r="O34" s="84">
        <f t="shared" si="2"/>
        <v>689.2580645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21367.0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689.2580645</v>
      </c>
      <c r="N35" s="165">
        <v>1.0</v>
      </c>
      <c r="O35" s="84">
        <f t="shared" si="2"/>
        <v>689.2580645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21367.0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20677.74194</v>
      </c>
      <c r="N37" s="160">
        <f t="shared" si="10"/>
        <v>27.5</v>
      </c>
      <c r="O37" s="160">
        <f t="shared" si="10"/>
        <v>18954.59677</v>
      </c>
      <c r="P37" s="160">
        <f t="shared" si="10"/>
        <v>25</v>
      </c>
      <c r="Q37" s="160">
        <f t="shared" si="10"/>
        <v>17805.83333</v>
      </c>
      <c r="R37" s="160">
        <f t="shared" si="10"/>
        <v>29.5</v>
      </c>
      <c r="S37" s="160">
        <f t="shared" si="10"/>
        <v>20333.1129</v>
      </c>
      <c r="T37" s="160">
        <f t="shared" si="10"/>
        <v>30</v>
      </c>
      <c r="U37" s="160">
        <f t="shared" si="10"/>
        <v>21367</v>
      </c>
      <c r="V37" s="160">
        <f t="shared" si="10"/>
        <v>31</v>
      </c>
      <c r="W37" s="160">
        <f t="shared" si="10"/>
        <v>21367</v>
      </c>
      <c r="X37" s="160">
        <f t="shared" si="10"/>
        <v>31</v>
      </c>
      <c r="Y37" s="160">
        <f t="shared" si="10"/>
        <v>21367</v>
      </c>
      <c r="Z37" s="160">
        <f t="shared" si="10"/>
        <v>28</v>
      </c>
      <c r="AA37" s="160">
        <f t="shared" si="10"/>
        <v>21367</v>
      </c>
      <c r="AB37" s="160">
        <f t="shared" si="10"/>
        <v>31</v>
      </c>
      <c r="AC37" s="160">
        <f t="shared" si="10"/>
        <v>21367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6.29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323</v>
      </c>
      <c r="B3" s="84" t="s">
        <v>321</v>
      </c>
      <c r="C3" s="84" t="s">
        <v>162</v>
      </c>
      <c r="D3" s="215">
        <v>23980.0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773.5483871</v>
      </c>
      <c r="N3" s="181">
        <v>0.5</v>
      </c>
      <c r="O3" s="84">
        <f t="shared" ref="O3:O35" si="2">D3/31*N3</f>
        <v>386.7741935</v>
      </c>
      <c r="P3" s="84">
        <v>1.0</v>
      </c>
      <c r="Q3" s="84">
        <f t="shared" ref="Q3:Q32" si="3">D3/30*P3</f>
        <v>799.3333333</v>
      </c>
      <c r="R3" s="84">
        <v>1.0</v>
      </c>
      <c r="S3" s="84">
        <f t="shared" ref="S3:S33" si="4">D3/31*R3</f>
        <v>773.5483871</v>
      </c>
      <c r="T3" s="84">
        <v>1.0</v>
      </c>
      <c r="U3" s="84">
        <f t="shared" ref="U3:U32" si="5">D3/30*T3</f>
        <v>799.3333333</v>
      </c>
      <c r="V3" s="84">
        <v>1.0</v>
      </c>
      <c r="W3" s="84">
        <f t="shared" ref="W3:W33" si="6">D3/31*V3</f>
        <v>773.5483871</v>
      </c>
      <c r="X3" s="84">
        <v>1.0</v>
      </c>
      <c r="Y3" s="84">
        <f t="shared" ref="Y3:Y33" si="7">D3/31*X3</f>
        <v>773.5483871</v>
      </c>
      <c r="Z3" s="84">
        <v>1.0</v>
      </c>
      <c r="AA3" s="84">
        <f t="shared" ref="AA3:AA30" si="8">D3/28*Z3</f>
        <v>856.4285714</v>
      </c>
      <c r="AB3" s="84">
        <v>1.0</v>
      </c>
      <c r="AC3" s="84">
        <f t="shared" ref="AC3:AC33" si="9">D3/31*AB3</f>
        <v>773.5483871</v>
      </c>
    </row>
    <row r="4">
      <c r="A4" s="84"/>
      <c r="B4" s="84"/>
      <c r="C4" s="84"/>
      <c r="D4" s="215">
        <v>23980.0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773.5483871</v>
      </c>
      <c r="N4" s="181">
        <v>0.0</v>
      </c>
      <c r="O4" s="84">
        <f t="shared" si="2"/>
        <v>0</v>
      </c>
      <c r="P4" s="84">
        <v>1.0</v>
      </c>
      <c r="Q4" s="84">
        <f t="shared" si="3"/>
        <v>799.3333333</v>
      </c>
      <c r="R4" s="84">
        <v>1.0</v>
      </c>
      <c r="S4" s="84">
        <f t="shared" si="4"/>
        <v>773.5483871</v>
      </c>
      <c r="T4" s="84">
        <v>1.0</v>
      </c>
      <c r="U4" s="84">
        <f t="shared" si="5"/>
        <v>799.3333333</v>
      </c>
      <c r="V4" s="84">
        <v>1.0</v>
      </c>
      <c r="W4" s="84">
        <f t="shared" si="6"/>
        <v>773.5483871</v>
      </c>
      <c r="X4" s="84">
        <v>1.0</v>
      </c>
      <c r="Y4" s="84">
        <f t="shared" si="7"/>
        <v>773.5483871</v>
      </c>
      <c r="Z4" s="84">
        <v>1.0</v>
      </c>
      <c r="AA4" s="84">
        <f t="shared" si="8"/>
        <v>856.4285714</v>
      </c>
      <c r="AB4" s="84">
        <v>1.0</v>
      </c>
      <c r="AC4" s="84">
        <f t="shared" si="9"/>
        <v>773.5483871</v>
      </c>
    </row>
    <row r="5">
      <c r="A5" s="84"/>
      <c r="B5" s="84"/>
      <c r="C5" s="84"/>
      <c r="D5" s="215">
        <v>23980.0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773.5483871</v>
      </c>
      <c r="P5" s="181">
        <v>0.5</v>
      </c>
      <c r="Q5" s="84">
        <f t="shared" si="3"/>
        <v>399.6666667</v>
      </c>
      <c r="R5" s="84">
        <v>1.0</v>
      </c>
      <c r="S5" s="84">
        <f t="shared" si="4"/>
        <v>773.5483871</v>
      </c>
      <c r="T5" s="84">
        <v>1.0</v>
      </c>
      <c r="U5" s="84">
        <f t="shared" si="5"/>
        <v>799.3333333</v>
      </c>
      <c r="V5" s="84">
        <v>1.0</v>
      </c>
      <c r="W5" s="84">
        <f t="shared" si="6"/>
        <v>773.5483871</v>
      </c>
      <c r="X5" s="84">
        <v>1.0</v>
      </c>
      <c r="Y5" s="84">
        <f t="shared" si="7"/>
        <v>773.5483871</v>
      </c>
      <c r="Z5" s="84">
        <v>1.0</v>
      </c>
      <c r="AA5" s="84">
        <f t="shared" si="8"/>
        <v>856.4285714</v>
      </c>
      <c r="AB5" s="84">
        <v>1.0</v>
      </c>
      <c r="AC5" s="84">
        <f t="shared" si="9"/>
        <v>773.5483871</v>
      </c>
    </row>
    <row r="6">
      <c r="A6" s="84"/>
      <c r="B6" s="84"/>
      <c r="C6" s="84"/>
      <c r="D6" s="215">
        <v>23980.0</v>
      </c>
      <c r="E6" s="217">
        <v>4.0</v>
      </c>
      <c r="F6" s="84"/>
      <c r="G6" s="84"/>
      <c r="H6" s="84"/>
      <c r="I6" s="84"/>
      <c r="J6" s="84"/>
      <c r="K6" s="84"/>
      <c r="L6" s="181">
        <v>0.5</v>
      </c>
      <c r="M6" s="84">
        <f t="shared" si="1"/>
        <v>386.7741935</v>
      </c>
      <c r="N6" s="84">
        <v>1.0</v>
      </c>
      <c r="O6" s="84">
        <f t="shared" si="2"/>
        <v>773.5483871</v>
      </c>
      <c r="P6" s="84">
        <v>1.0</v>
      </c>
      <c r="Q6" s="84">
        <f t="shared" si="3"/>
        <v>799.3333333</v>
      </c>
      <c r="R6" s="84">
        <v>1.0</v>
      </c>
      <c r="S6" s="84">
        <f t="shared" si="4"/>
        <v>773.5483871</v>
      </c>
      <c r="T6" s="84">
        <v>1.0</v>
      </c>
      <c r="U6" s="84">
        <f t="shared" si="5"/>
        <v>799.3333333</v>
      </c>
      <c r="V6" s="84">
        <v>1.0</v>
      </c>
      <c r="W6" s="84">
        <f t="shared" si="6"/>
        <v>773.5483871</v>
      </c>
      <c r="X6" s="84">
        <v>1.0</v>
      </c>
      <c r="Y6" s="84">
        <f t="shared" si="7"/>
        <v>773.5483871</v>
      </c>
      <c r="Z6" s="84">
        <v>1.0</v>
      </c>
      <c r="AA6" s="84">
        <f t="shared" si="8"/>
        <v>856.4285714</v>
      </c>
      <c r="AB6" s="84">
        <v>1.0</v>
      </c>
      <c r="AC6" s="84">
        <f t="shared" si="9"/>
        <v>773.5483871</v>
      </c>
    </row>
    <row r="7">
      <c r="A7" s="84"/>
      <c r="B7" s="84"/>
      <c r="C7" s="84"/>
      <c r="D7" s="215">
        <v>23980.0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773.5483871</v>
      </c>
      <c r="N7" s="181">
        <v>0.0</v>
      </c>
      <c r="O7" s="84">
        <f t="shared" si="2"/>
        <v>0</v>
      </c>
      <c r="P7" s="84">
        <v>1.0</v>
      </c>
      <c r="Q7" s="84">
        <f t="shared" si="3"/>
        <v>799.3333333</v>
      </c>
      <c r="R7" s="84">
        <v>1.0</v>
      </c>
      <c r="S7" s="84">
        <f t="shared" si="4"/>
        <v>773.5483871</v>
      </c>
      <c r="T7" s="84">
        <v>1.0</v>
      </c>
      <c r="U7" s="84">
        <f t="shared" si="5"/>
        <v>799.3333333</v>
      </c>
      <c r="V7" s="84">
        <v>1.0</v>
      </c>
      <c r="W7" s="84">
        <f t="shared" si="6"/>
        <v>773.5483871</v>
      </c>
      <c r="X7" s="84">
        <v>1.0</v>
      </c>
      <c r="Y7" s="84">
        <f t="shared" si="7"/>
        <v>773.5483871</v>
      </c>
      <c r="Z7" s="84">
        <v>1.0</v>
      </c>
      <c r="AA7" s="84">
        <f t="shared" si="8"/>
        <v>856.4285714</v>
      </c>
      <c r="AB7" s="84">
        <v>1.0</v>
      </c>
      <c r="AC7" s="84">
        <f t="shared" si="9"/>
        <v>773.5483871</v>
      </c>
    </row>
    <row r="8">
      <c r="A8" s="84"/>
      <c r="B8" s="84"/>
      <c r="C8" s="84"/>
      <c r="D8" s="215">
        <v>23980.0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773.5483871</v>
      </c>
      <c r="N8" s="84">
        <v>1.0</v>
      </c>
      <c r="O8" s="84">
        <f t="shared" si="2"/>
        <v>773.5483871</v>
      </c>
      <c r="P8" s="84">
        <v>1.0</v>
      </c>
      <c r="Q8" s="84">
        <f t="shared" si="3"/>
        <v>799.3333333</v>
      </c>
      <c r="R8" s="84">
        <v>1.0</v>
      </c>
      <c r="S8" s="84">
        <f t="shared" si="4"/>
        <v>773.5483871</v>
      </c>
      <c r="T8" s="84">
        <v>1.0</v>
      </c>
      <c r="U8" s="84">
        <f t="shared" si="5"/>
        <v>799.3333333</v>
      </c>
      <c r="V8" s="84">
        <v>1.0</v>
      </c>
      <c r="W8" s="84">
        <f t="shared" si="6"/>
        <v>773.5483871</v>
      </c>
      <c r="X8" s="84">
        <v>1.0</v>
      </c>
      <c r="Y8" s="84">
        <f t="shared" si="7"/>
        <v>773.5483871</v>
      </c>
      <c r="Z8" s="84">
        <v>1.0</v>
      </c>
      <c r="AA8" s="84">
        <f t="shared" si="8"/>
        <v>856.4285714</v>
      </c>
      <c r="AB8" s="84">
        <v>1.0</v>
      </c>
      <c r="AC8" s="84">
        <f t="shared" si="9"/>
        <v>773.5483871</v>
      </c>
    </row>
    <row r="9">
      <c r="A9" s="84"/>
      <c r="B9" s="84"/>
      <c r="C9" s="84"/>
      <c r="D9" s="215">
        <v>23980.0</v>
      </c>
      <c r="E9" s="216">
        <v>7.0</v>
      </c>
      <c r="F9" s="84"/>
      <c r="G9" s="84"/>
      <c r="H9" s="84"/>
      <c r="I9" s="84"/>
      <c r="J9" s="84"/>
      <c r="K9" s="84"/>
      <c r="L9" s="181">
        <v>0.0</v>
      </c>
      <c r="M9" s="84">
        <f t="shared" si="1"/>
        <v>0</v>
      </c>
      <c r="N9" s="84">
        <v>1.0</v>
      </c>
      <c r="O9" s="84">
        <f t="shared" si="2"/>
        <v>773.5483871</v>
      </c>
      <c r="P9" s="84">
        <v>1.0</v>
      </c>
      <c r="Q9" s="84">
        <f t="shared" si="3"/>
        <v>799.3333333</v>
      </c>
      <c r="R9" s="84">
        <v>1.0</v>
      </c>
      <c r="S9" s="84">
        <f t="shared" si="4"/>
        <v>773.5483871</v>
      </c>
      <c r="T9" s="84">
        <v>1.0</v>
      </c>
      <c r="U9" s="84">
        <f t="shared" si="5"/>
        <v>799.3333333</v>
      </c>
      <c r="V9" s="84">
        <v>1.0</v>
      </c>
      <c r="W9" s="84">
        <f t="shared" si="6"/>
        <v>773.5483871</v>
      </c>
      <c r="X9" s="84">
        <v>1.0</v>
      </c>
      <c r="Y9" s="84">
        <f t="shared" si="7"/>
        <v>773.5483871</v>
      </c>
      <c r="Z9" s="84">
        <v>1.0</v>
      </c>
      <c r="AA9" s="84">
        <f t="shared" si="8"/>
        <v>856.4285714</v>
      </c>
      <c r="AB9" s="84">
        <v>1.0</v>
      </c>
      <c r="AC9" s="84">
        <f t="shared" si="9"/>
        <v>773.5483871</v>
      </c>
    </row>
    <row r="10">
      <c r="A10" s="84"/>
      <c r="B10" s="84"/>
      <c r="C10" s="84"/>
      <c r="D10" s="215">
        <v>23980.0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773.5483871</v>
      </c>
      <c r="N10" s="84">
        <v>1.0</v>
      </c>
      <c r="O10" s="84">
        <f t="shared" si="2"/>
        <v>773.5483871</v>
      </c>
      <c r="P10" s="181">
        <v>0.0</v>
      </c>
      <c r="Q10" s="84">
        <f t="shared" si="3"/>
        <v>0</v>
      </c>
      <c r="R10" s="84">
        <v>1.0</v>
      </c>
      <c r="S10" s="84">
        <f t="shared" si="4"/>
        <v>773.5483871</v>
      </c>
      <c r="T10" s="84">
        <v>1.0</v>
      </c>
      <c r="U10" s="84">
        <f t="shared" si="5"/>
        <v>799.3333333</v>
      </c>
      <c r="V10" s="84">
        <v>1.0</v>
      </c>
      <c r="W10" s="84">
        <f t="shared" si="6"/>
        <v>773.5483871</v>
      </c>
      <c r="X10" s="84">
        <v>1.0</v>
      </c>
      <c r="Y10" s="84">
        <f t="shared" si="7"/>
        <v>773.5483871</v>
      </c>
      <c r="Z10" s="84">
        <v>1.0</v>
      </c>
      <c r="AA10" s="84">
        <f t="shared" si="8"/>
        <v>856.4285714</v>
      </c>
      <c r="AB10" s="84">
        <v>1.0</v>
      </c>
      <c r="AC10" s="84">
        <f t="shared" si="9"/>
        <v>773.5483871</v>
      </c>
    </row>
    <row r="11">
      <c r="A11" s="84"/>
      <c r="B11" s="84"/>
      <c r="C11" s="84"/>
      <c r="D11" s="215">
        <v>23980.0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773.5483871</v>
      </c>
      <c r="P11" s="84">
        <v>1.0</v>
      </c>
      <c r="Q11" s="84">
        <f t="shared" si="3"/>
        <v>799.3333333</v>
      </c>
      <c r="R11" s="84">
        <v>1.0</v>
      </c>
      <c r="S11" s="84">
        <f t="shared" si="4"/>
        <v>773.5483871</v>
      </c>
      <c r="T11" s="84">
        <v>1.0</v>
      </c>
      <c r="U11" s="84">
        <f t="shared" si="5"/>
        <v>799.3333333</v>
      </c>
      <c r="V11" s="84">
        <v>1.0</v>
      </c>
      <c r="W11" s="84">
        <f t="shared" si="6"/>
        <v>773.5483871</v>
      </c>
      <c r="X11" s="84">
        <v>1.0</v>
      </c>
      <c r="Y11" s="84">
        <f t="shared" si="7"/>
        <v>773.5483871</v>
      </c>
      <c r="Z11" s="84">
        <v>1.0</v>
      </c>
      <c r="AA11" s="84">
        <f t="shared" si="8"/>
        <v>856.4285714</v>
      </c>
      <c r="AB11" s="84">
        <v>1.0</v>
      </c>
      <c r="AC11" s="84">
        <f t="shared" si="9"/>
        <v>773.5483871</v>
      </c>
    </row>
    <row r="12">
      <c r="A12" s="84"/>
      <c r="B12" s="84"/>
      <c r="C12" s="84"/>
      <c r="D12" s="215">
        <v>23980.0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773.5483871</v>
      </c>
      <c r="N12" s="84">
        <v>1.0</v>
      </c>
      <c r="O12" s="84">
        <f t="shared" si="2"/>
        <v>773.5483871</v>
      </c>
      <c r="P12" s="84">
        <v>1.0</v>
      </c>
      <c r="Q12" s="84">
        <f t="shared" si="3"/>
        <v>799.3333333</v>
      </c>
      <c r="R12" s="84">
        <v>1.0</v>
      </c>
      <c r="S12" s="84">
        <f t="shared" si="4"/>
        <v>773.5483871</v>
      </c>
      <c r="T12" s="84">
        <v>1.0</v>
      </c>
      <c r="U12" s="84">
        <f t="shared" si="5"/>
        <v>799.3333333</v>
      </c>
      <c r="V12" s="84">
        <v>1.0</v>
      </c>
      <c r="W12" s="84">
        <f t="shared" si="6"/>
        <v>773.5483871</v>
      </c>
      <c r="X12" s="84">
        <v>1.0</v>
      </c>
      <c r="Y12" s="84">
        <f t="shared" si="7"/>
        <v>773.5483871</v>
      </c>
      <c r="Z12" s="84">
        <v>1.0</v>
      </c>
      <c r="AA12" s="84">
        <f t="shared" si="8"/>
        <v>856.4285714</v>
      </c>
      <c r="AB12" s="84">
        <v>1.0</v>
      </c>
      <c r="AC12" s="84">
        <f t="shared" si="9"/>
        <v>773.5483871</v>
      </c>
    </row>
    <row r="13">
      <c r="A13" s="84"/>
      <c r="B13" s="84"/>
      <c r="C13" s="84"/>
      <c r="D13" s="215">
        <v>23980.0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773.5483871</v>
      </c>
      <c r="N13" s="84">
        <v>1.0</v>
      </c>
      <c r="O13" s="84">
        <f t="shared" si="2"/>
        <v>773.5483871</v>
      </c>
      <c r="P13" s="84">
        <v>1.0</v>
      </c>
      <c r="Q13" s="84">
        <f t="shared" si="3"/>
        <v>799.3333333</v>
      </c>
      <c r="R13" s="84">
        <v>1.0</v>
      </c>
      <c r="S13" s="84">
        <f t="shared" si="4"/>
        <v>773.5483871</v>
      </c>
      <c r="T13" s="84">
        <v>1.0</v>
      </c>
      <c r="U13" s="84">
        <f t="shared" si="5"/>
        <v>799.3333333</v>
      </c>
      <c r="V13" s="84">
        <v>1.0</v>
      </c>
      <c r="W13" s="84">
        <f t="shared" si="6"/>
        <v>773.5483871</v>
      </c>
      <c r="X13" s="84">
        <v>1.0</v>
      </c>
      <c r="Y13" s="84">
        <f t="shared" si="7"/>
        <v>773.5483871</v>
      </c>
      <c r="Z13" s="84">
        <v>1.0</v>
      </c>
      <c r="AA13" s="84">
        <f t="shared" si="8"/>
        <v>856.4285714</v>
      </c>
      <c r="AB13" s="84">
        <v>1.0</v>
      </c>
      <c r="AC13" s="84">
        <f t="shared" si="9"/>
        <v>773.5483871</v>
      </c>
    </row>
    <row r="14">
      <c r="A14" s="84"/>
      <c r="B14" s="84"/>
      <c r="C14" s="84"/>
      <c r="D14" s="215">
        <v>23980.0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773.5483871</v>
      </c>
      <c r="N14" s="84">
        <v>1.0</v>
      </c>
      <c r="O14" s="84">
        <f t="shared" si="2"/>
        <v>773.5483871</v>
      </c>
      <c r="P14" s="181">
        <v>0.5</v>
      </c>
      <c r="Q14" s="84">
        <f t="shared" si="3"/>
        <v>399.6666667</v>
      </c>
      <c r="R14" s="84">
        <v>1.0</v>
      </c>
      <c r="S14" s="84">
        <f t="shared" si="4"/>
        <v>773.5483871</v>
      </c>
      <c r="T14" s="84">
        <v>1.0</v>
      </c>
      <c r="U14" s="84">
        <f t="shared" si="5"/>
        <v>799.3333333</v>
      </c>
      <c r="V14" s="84">
        <v>1.0</v>
      </c>
      <c r="W14" s="84">
        <f t="shared" si="6"/>
        <v>773.5483871</v>
      </c>
      <c r="X14" s="84">
        <v>1.0</v>
      </c>
      <c r="Y14" s="84">
        <f t="shared" si="7"/>
        <v>773.5483871</v>
      </c>
      <c r="Z14" s="84">
        <v>1.0</v>
      </c>
      <c r="AA14" s="84">
        <f t="shared" si="8"/>
        <v>856.4285714</v>
      </c>
      <c r="AB14" s="84">
        <v>1.0</v>
      </c>
      <c r="AC14" s="84">
        <f t="shared" si="9"/>
        <v>773.5483871</v>
      </c>
    </row>
    <row r="15">
      <c r="A15" s="84"/>
      <c r="B15" s="84"/>
      <c r="C15" s="84"/>
      <c r="D15" s="215">
        <v>23980.0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773.5483871</v>
      </c>
      <c r="N15" s="84">
        <v>1.0</v>
      </c>
      <c r="O15" s="84">
        <f t="shared" si="2"/>
        <v>773.5483871</v>
      </c>
      <c r="P15" s="84">
        <v>1.0</v>
      </c>
      <c r="Q15" s="84">
        <f t="shared" si="3"/>
        <v>799.3333333</v>
      </c>
      <c r="R15" s="84">
        <v>1.0</v>
      </c>
      <c r="S15" s="84">
        <f t="shared" si="4"/>
        <v>773.5483871</v>
      </c>
      <c r="T15" s="84">
        <v>1.0</v>
      </c>
      <c r="U15" s="84">
        <f t="shared" si="5"/>
        <v>799.3333333</v>
      </c>
      <c r="V15" s="84">
        <v>1.0</v>
      </c>
      <c r="W15" s="84">
        <f t="shared" si="6"/>
        <v>773.5483871</v>
      </c>
      <c r="X15" s="84">
        <v>1.0</v>
      </c>
      <c r="Y15" s="84">
        <f t="shared" si="7"/>
        <v>773.5483871</v>
      </c>
      <c r="Z15" s="84">
        <v>1.0</v>
      </c>
      <c r="AA15" s="84">
        <f t="shared" si="8"/>
        <v>856.4285714</v>
      </c>
      <c r="AB15" s="84">
        <v>1.0</v>
      </c>
      <c r="AC15" s="84">
        <f t="shared" si="9"/>
        <v>773.5483871</v>
      </c>
    </row>
    <row r="16">
      <c r="A16" s="84"/>
      <c r="B16" s="84"/>
      <c r="C16" s="84"/>
      <c r="D16" s="215">
        <v>23980.0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773.5483871</v>
      </c>
      <c r="N16" s="181">
        <v>0.0</v>
      </c>
      <c r="O16" s="84">
        <f t="shared" si="2"/>
        <v>0</v>
      </c>
      <c r="P16" s="84">
        <v>1.0</v>
      </c>
      <c r="Q16" s="84">
        <f t="shared" si="3"/>
        <v>799.3333333</v>
      </c>
      <c r="R16" s="84">
        <v>1.0</v>
      </c>
      <c r="S16" s="84">
        <f t="shared" si="4"/>
        <v>773.5483871</v>
      </c>
      <c r="T16" s="84">
        <v>1.0</v>
      </c>
      <c r="U16" s="84">
        <f t="shared" si="5"/>
        <v>799.3333333</v>
      </c>
      <c r="V16" s="84">
        <v>1.0</v>
      </c>
      <c r="W16" s="84">
        <f t="shared" si="6"/>
        <v>773.5483871</v>
      </c>
      <c r="X16" s="84">
        <v>1.0</v>
      </c>
      <c r="Y16" s="84">
        <f t="shared" si="7"/>
        <v>773.5483871</v>
      </c>
      <c r="Z16" s="84">
        <v>1.0</v>
      </c>
      <c r="AA16" s="84">
        <f t="shared" si="8"/>
        <v>856.4285714</v>
      </c>
      <c r="AB16" s="84">
        <v>1.0</v>
      </c>
      <c r="AC16" s="84">
        <f t="shared" si="9"/>
        <v>773.5483871</v>
      </c>
    </row>
    <row r="17">
      <c r="A17" s="84"/>
      <c r="B17" s="84"/>
      <c r="C17" s="84"/>
      <c r="D17" s="215">
        <v>23980.0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773.5483871</v>
      </c>
      <c r="N17" s="84">
        <v>1.0</v>
      </c>
      <c r="O17" s="84">
        <f t="shared" si="2"/>
        <v>773.5483871</v>
      </c>
      <c r="P17" s="84">
        <v>1.0</v>
      </c>
      <c r="Q17" s="84">
        <f t="shared" si="3"/>
        <v>799.3333333</v>
      </c>
      <c r="R17" s="84">
        <v>1.0</v>
      </c>
      <c r="S17" s="84">
        <f t="shared" si="4"/>
        <v>773.5483871</v>
      </c>
      <c r="T17" s="84">
        <v>1.0</v>
      </c>
      <c r="U17" s="84">
        <f t="shared" si="5"/>
        <v>799.3333333</v>
      </c>
      <c r="V17" s="84">
        <v>1.0</v>
      </c>
      <c r="W17" s="84">
        <f t="shared" si="6"/>
        <v>773.5483871</v>
      </c>
      <c r="X17" s="84">
        <v>1.0</v>
      </c>
      <c r="Y17" s="84">
        <f t="shared" si="7"/>
        <v>773.5483871</v>
      </c>
      <c r="Z17" s="84">
        <v>1.0</v>
      </c>
      <c r="AA17" s="84">
        <f t="shared" si="8"/>
        <v>856.4285714</v>
      </c>
      <c r="AB17" s="84">
        <v>1.0</v>
      </c>
      <c r="AC17" s="84">
        <f t="shared" si="9"/>
        <v>773.5483871</v>
      </c>
    </row>
    <row r="18">
      <c r="A18" s="84"/>
      <c r="B18" s="84"/>
      <c r="C18" s="84"/>
      <c r="D18" s="215">
        <v>23980.0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773.5483871</v>
      </c>
      <c r="N18" s="84">
        <v>1.0</v>
      </c>
      <c r="O18" s="84">
        <f t="shared" si="2"/>
        <v>773.5483871</v>
      </c>
      <c r="P18" s="181">
        <v>0.0</v>
      </c>
      <c r="Q18" s="84">
        <f t="shared" si="3"/>
        <v>0</v>
      </c>
      <c r="R18" s="84">
        <v>1.0</v>
      </c>
      <c r="S18" s="84">
        <f t="shared" si="4"/>
        <v>773.5483871</v>
      </c>
      <c r="T18" s="84">
        <v>1.0</v>
      </c>
      <c r="U18" s="84">
        <f t="shared" si="5"/>
        <v>799.3333333</v>
      </c>
      <c r="V18" s="84">
        <v>1.0</v>
      </c>
      <c r="W18" s="84">
        <f t="shared" si="6"/>
        <v>773.5483871</v>
      </c>
      <c r="X18" s="84">
        <v>1.0</v>
      </c>
      <c r="Y18" s="84">
        <f t="shared" si="7"/>
        <v>773.5483871</v>
      </c>
      <c r="Z18" s="84">
        <v>1.0</v>
      </c>
      <c r="AA18" s="84">
        <f t="shared" si="8"/>
        <v>856.4285714</v>
      </c>
      <c r="AB18" s="84">
        <v>1.0</v>
      </c>
      <c r="AC18" s="84">
        <f t="shared" si="9"/>
        <v>773.5483871</v>
      </c>
    </row>
    <row r="19">
      <c r="A19" s="84"/>
      <c r="B19" s="84"/>
      <c r="C19" s="84"/>
      <c r="D19" s="215">
        <v>23980.0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773.5483871</v>
      </c>
      <c r="N19" s="84">
        <v>1.0</v>
      </c>
      <c r="O19" s="84">
        <f t="shared" si="2"/>
        <v>773.5483871</v>
      </c>
      <c r="P19" s="84">
        <v>1.0</v>
      </c>
      <c r="Q19" s="84">
        <f t="shared" si="3"/>
        <v>799.3333333</v>
      </c>
      <c r="R19" s="181">
        <v>0.0</v>
      </c>
      <c r="S19" s="84">
        <f t="shared" si="4"/>
        <v>0</v>
      </c>
      <c r="T19" s="84">
        <v>1.0</v>
      </c>
      <c r="U19" s="84">
        <f t="shared" si="5"/>
        <v>799.3333333</v>
      </c>
      <c r="V19" s="84">
        <v>1.0</v>
      </c>
      <c r="W19" s="84">
        <f t="shared" si="6"/>
        <v>773.5483871</v>
      </c>
      <c r="X19" s="84">
        <v>1.0</v>
      </c>
      <c r="Y19" s="84">
        <f t="shared" si="7"/>
        <v>773.5483871</v>
      </c>
      <c r="Z19" s="84">
        <v>1.0</v>
      </c>
      <c r="AA19" s="84">
        <f t="shared" si="8"/>
        <v>856.4285714</v>
      </c>
      <c r="AB19" s="84">
        <v>1.0</v>
      </c>
      <c r="AC19" s="84">
        <f t="shared" si="9"/>
        <v>773.5483871</v>
      </c>
    </row>
    <row r="20">
      <c r="A20" s="84"/>
      <c r="B20" s="84"/>
      <c r="C20" s="84"/>
      <c r="D20" s="215">
        <v>23980.0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773.5483871</v>
      </c>
      <c r="N20" s="84">
        <v>1.0</v>
      </c>
      <c r="O20" s="84">
        <f t="shared" si="2"/>
        <v>773.5483871</v>
      </c>
      <c r="P20" s="84">
        <v>1.0</v>
      </c>
      <c r="Q20" s="84">
        <f t="shared" si="3"/>
        <v>799.3333333</v>
      </c>
      <c r="R20" s="84">
        <v>1.0</v>
      </c>
      <c r="S20" s="84">
        <f t="shared" si="4"/>
        <v>773.5483871</v>
      </c>
      <c r="T20" s="84">
        <v>1.0</v>
      </c>
      <c r="U20" s="84">
        <f t="shared" si="5"/>
        <v>799.3333333</v>
      </c>
      <c r="V20" s="84">
        <v>1.0</v>
      </c>
      <c r="W20" s="84">
        <f t="shared" si="6"/>
        <v>773.5483871</v>
      </c>
      <c r="X20" s="84">
        <v>1.0</v>
      </c>
      <c r="Y20" s="84">
        <f t="shared" si="7"/>
        <v>773.5483871</v>
      </c>
      <c r="Z20" s="84">
        <v>1.0</v>
      </c>
      <c r="AA20" s="84">
        <f t="shared" si="8"/>
        <v>856.4285714</v>
      </c>
      <c r="AB20" s="84">
        <v>1.0</v>
      </c>
      <c r="AC20" s="84">
        <f t="shared" si="9"/>
        <v>773.5483871</v>
      </c>
    </row>
    <row r="21" ht="15.75" customHeight="1">
      <c r="A21" s="84"/>
      <c r="B21" s="84"/>
      <c r="C21" s="84"/>
      <c r="D21" s="215">
        <v>23980.0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773.5483871</v>
      </c>
      <c r="N21" s="181">
        <v>0.5</v>
      </c>
      <c r="O21" s="84">
        <f t="shared" si="2"/>
        <v>386.7741935</v>
      </c>
      <c r="P21" s="84">
        <v>1.0</v>
      </c>
      <c r="Q21" s="84">
        <f t="shared" si="3"/>
        <v>799.3333333</v>
      </c>
      <c r="R21" s="84">
        <v>1.0</v>
      </c>
      <c r="S21" s="84">
        <f t="shared" si="4"/>
        <v>773.5483871</v>
      </c>
      <c r="T21" s="84">
        <v>1.0</v>
      </c>
      <c r="U21" s="84">
        <f t="shared" si="5"/>
        <v>799.3333333</v>
      </c>
      <c r="V21" s="84">
        <v>1.0</v>
      </c>
      <c r="W21" s="84">
        <f t="shared" si="6"/>
        <v>773.5483871</v>
      </c>
      <c r="X21" s="84">
        <v>1.0</v>
      </c>
      <c r="Y21" s="84">
        <f t="shared" si="7"/>
        <v>773.5483871</v>
      </c>
      <c r="Z21" s="84">
        <v>1.0</v>
      </c>
      <c r="AA21" s="84">
        <f t="shared" si="8"/>
        <v>856.4285714</v>
      </c>
      <c r="AB21" s="84">
        <v>1.0</v>
      </c>
      <c r="AC21" s="84">
        <f t="shared" si="9"/>
        <v>773.5483871</v>
      </c>
    </row>
    <row r="22" ht="15.75" customHeight="1">
      <c r="A22" s="84"/>
      <c r="B22" s="84"/>
      <c r="C22" s="84"/>
      <c r="D22" s="215">
        <v>23980.0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773.5483871</v>
      </c>
      <c r="N22" s="181">
        <v>0.0</v>
      </c>
      <c r="O22" s="84">
        <f t="shared" si="2"/>
        <v>0</v>
      </c>
      <c r="P22" s="84">
        <v>1.0</v>
      </c>
      <c r="Q22" s="84">
        <f t="shared" si="3"/>
        <v>799.3333333</v>
      </c>
      <c r="R22" s="84">
        <v>1.0</v>
      </c>
      <c r="S22" s="84">
        <f t="shared" si="4"/>
        <v>773.5483871</v>
      </c>
      <c r="T22" s="84">
        <v>1.0</v>
      </c>
      <c r="U22" s="84">
        <f t="shared" si="5"/>
        <v>799.3333333</v>
      </c>
      <c r="V22" s="84">
        <v>1.0</v>
      </c>
      <c r="W22" s="84">
        <f t="shared" si="6"/>
        <v>773.5483871</v>
      </c>
      <c r="X22" s="84">
        <v>1.0</v>
      </c>
      <c r="Y22" s="84">
        <f t="shared" si="7"/>
        <v>773.5483871</v>
      </c>
      <c r="Z22" s="84">
        <v>1.0</v>
      </c>
      <c r="AA22" s="84">
        <f t="shared" si="8"/>
        <v>856.4285714</v>
      </c>
      <c r="AB22" s="84">
        <v>1.0</v>
      </c>
      <c r="AC22" s="84">
        <f t="shared" si="9"/>
        <v>773.5483871</v>
      </c>
    </row>
    <row r="23" ht="15.75" customHeight="1">
      <c r="A23" s="84"/>
      <c r="B23" s="84"/>
      <c r="C23" s="84"/>
      <c r="D23" s="215">
        <v>23980.0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773.5483871</v>
      </c>
      <c r="N23" s="84">
        <v>1.0</v>
      </c>
      <c r="O23" s="84">
        <f t="shared" si="2"/>
        <v>773.5483871</v>
      </c>
      <c r="P23" s="84">
        <v>1.0</v>
      </c>
      <c r="Q23" s="84">
        <f t="shared" si="3"/>
        <v>799.3333333</v>
      </c>
      <c r="R23" s="84">
        <v>1.0</v>
      </c>
      <c r="S23" s="84">
        <f t="shared" si="4"/>
        <v>773.5483871</v>
      </c>
      <c r="T23" s="84">
        <v>1.0</v>
      </c>
      <c r="U23" s="84">
        <f t="shared" si="5"/>
        <v>799.3333333</v>
      </c>
      <c r="V23" s="84">
        <v>1.0</v>
      </c>
      <c r="W23" s="84">
        <f t="shared" si="6"/>
        <v>773.5483871</v>
      </c>
      <c r="X23" s="84">
        <v>1.0</v>
      </c>
      <c r="Y23" s="84">
        <f t="shared" si="7"/>
        <v>773.5483871</v>
      </c>
      <c r="Z23" s="84">
        <v>1.0</v>
      </c>
      <c r="AA23" s="84">
        <f t="shared" si="8"/>
        <v>856.4285714</v>
      </c>
      <c r="AB23" s="84">
        <v>1.0</v>
      </c>
      <c r="AC23" s="84">
        <f t="shared" si="9"/>
        <v>773.5483871</v>
      </c>
    </row>
    <row r="24" ht="15.75" customHeight="1">
      <c r="A24" s="84"/>
      <c r="B24" s="84"/>
      <c r="C24" s="84"/>
      <c r="D24" s="215">
        <v>23980.0</v>
      </c>
      <c r="E24" s="217">
        <v>22.0</v>
      </c>
      <c r="F24" s="84"/>
      <c r="G24" s="84"/>
      <c r="H24" s="84"/>
      <c r="I24" s="84"/>
      <c r="J24" s="84"/>
      <c r="K24" s="84"/>
      <c r="L24" s="181">
        <v>0.0</v>
      </c>
      <c r="M24" s="84">
        <f t="shared" si="1"/>
        <v>0</v>
      </c>
      <c r="N24" s="181">
        <v>0.0</v>
      </c>
      <c r="O24" s="84">
        <f t="shared" si="2"/>
        <v>0</v>
      </c>
      <c r="P24" s="84">
        <v>1.0</v>
      </c>
      <c r="Q24" s="84">
        <f t="shared" si="3"/>
        <v>799.3333333</v>
      </c>
      <c r="R24" s="84">
        <v>1.0</v>
      </c>
      <c r="S24" s="84">
        <f t="shared" si="4"/>
        <v>773.5483871</v>
      </c>
      <c r="T24" s="84">
        <v>1.0</v>
      </c>
      <c r="U24" s="84">
        <f t="shared" si="5"/>
        <v>799.3333333</v>
      </c>
      <c r="V24" s="84">
        <v>1.0</v>
      </c>
      <c r="W24" s="84">
        <f t="shared" si="6"/>
        <v>773.5483871</v>
      </c>
      <c r="X24" s="84">
        <v>1.0</v>
      </c>
      <c r="Y24" s="84">
        <f t="shared" si="7"/>
        <v>773.5483871</v>
      </c>
      <c r="Z24" s="84">
        <v>1.0</v>
      </c>
      <c r="AA24" s="84">
        <f t="shared" si="8"/>
        <v>856.4285714</v>
      </c>
      <c r="AB24" s="84">
        <v>1.0</v>
      </c>
      <c r="AC24" s="84">
        <f t="shared" si="9"/>
        <v>773.5483871</v>
      </c>
    </row>
    <row r="25" ht="15.75" customHeight="1">
      <c r="A25" s="84"/>
      <c r="B25" s="84"/>
      <c r="C25" s="84"/>
      <c r="D25" s="215">
        <v>23980.0</v>
      </c>
      <c r="E25" s="216">
        <v>23.0</v>
      </c>
      <c r="F25" s="84"/>
      <c r="G25" s="84"/>
      <c r="H25" s="84"/>
      <c r="I25" s="84"/>
      <c r="J25" s="84"/>
      <c r="K25" s="84"/>
      <c r="L25" s="181">
        <v>1.0</v>
      </c>
      <c r="M25" s="84">
        <f t="shared" si="1"/>
        <v>773.5483871</v>
      </c>
      <c r="N25" s="84">
        <v>1.0</v>
      </c>
      <c r="O25" s="84">
        <f t="shared" si="2"/>
        <v>773.5483871</v>
      </c>
      <c r="P25" s="84">
        <v>1.0</v>
      </c>
      <c r="Q25" s="84">
        <f t="shared" si="3"/>
        <v>799.3333333</v>
      </c>
      <c r="R25" s="84">
        <v>1.0</v>
      </c>
      <c r="S25" s="84">
        <f t="shared" si="4"/>
        <v>773.5483871</v>
      </c>
      <c r="T25" s="84">
        <v>1.0</v>
      </c>
      <c r="U25" s="84">
        <f t="shared" si="5"/>
        <v>799.3333333</v>
      </c>
      <c r="V25" s="84">
        <v>1.0</v>
      </c>
      <c r="W25" s="84">
        <f t="shared" si="6"/>
        <v>773.5483871</v>
      </c>
      <c r="X25" s="84">
        <v>1.0</v>
      </c>
      <c r="Y25" s="84">
        <f t="shared" si="7"/>
        <v>773.5483871</v>
      </c>
      <c r="Z25" s="84">
        <v>1.0</v>
      </c>
      <c r="AA25" s="84">
        <f t="shared" si="8"/>
        <v>856.4285714</v>
      </c>
      <c r="AB25" s="84">
        <v>1.0</v>
      </c>
      <c r="AC25" s="84">
        <f t="shared" si="9"/>
        <v>773.5483871</v>
      </c>
    </row>
    <row r="26" ht="15.75" customHeight="1">
      <c r="A26" s="84"/>
      <c r="B26" s="84"/>
      <c r="C26" s="84"/>
      <c r="D26" s="215">
        <v>23980.0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773.5483871</v>
      </c>
      <c r="N26" s="84">
        <v>1.0</v>
      </c>
      <c r="O26" s="84">
        <f t="shared" si="2"/>
        <v>773.5483871</v>
      </c>
      <c r="P26" s="84">
        <v>1.0</v>
      </c>
      <c r="Q26" s="84">
        <f t="shared" si="3"/>
        <v>799.3333333</v>
      </c>
      <c r="R26" s="84">
        <v>1.0</v>
      </c>
      <c r="S26" s="84">
        <f t="shared" si="4"/>
        <v>773.5483871</v>
      </c>
      <c r="T26" s="84">
        <v>1.0</v>
      </c>
      <c r="U26" s="84">
        <f t="shared" si="5"/>
        <v>799.3333333</v>
      </c>
      <c r="V26" s="84">
        <v>1.0</v>
      </c>
      <c r="W26" s="84">
        <f t="shared" si="6"/>
        <v>773.5483871</v>
      </c>
      <c r="X26" s="84">
        <v>1.0</v>
      </c>
      <c r="Y26" s="84">
        <f t="shared" si="7"/>
        <v>773.5483871</v>
      </c>
      <c r="Z26" s="84">
        <v>1.0</v>
      </c>
      <c r="AA26" s="84">
        <f t="shared" si="8"/>
        <v>856.4285714</v>
      </c>
      <c r="AB26" s="84">
        <v>1.0</v>
      </c>
      <c r="AC26" s="84">
        <f t="shared" si="9"/>
        <v>773.5483871</v>
      </c>
    </row>
    <row r="27" ht="15.75" customHeight="1">
      <c r="A27" s="84"/>
      <c r="B27" s="84"/>
      <c r="C27" s="84"/>
      <c r="D27" s="215">
        <v>23980.0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773.5483871</v>
      </c>
      <c r="N27" s="181">
        <v>0.5</v>
      </c>
      <c r="O27" s="84">
        <f t="shared" si="2"/>
        <v>386.7741935</v>
      </c>
      <c r="P27" s="84">
        <v>1.0</v>
      </c>
      <c r="Q27" s="84">
        <f t="shared" si="3"/>
        <v>799.3333333</v>
      </c>
      <c r="R27" s="84">
        <v>1.0</v>
      </c>
      <c r="S27" s="84">
        <f t="shared" si="4"/>
        <v>773.5483871</v>
      </c>
      <c r="T27" s="84">
        <v>1.0</v>
      </c>
      <c r="U27" s="84">
        <f t="shared" si="5"/>
        <v>799.3333333</v>
      </c>
      <c r="V27" s="84">
        <v>1.0</v>
      </c>
      <c r="W27" s="84">
        <f t="shared" si="6"/>
        <v>773.5483871</v>
      </c>
      <c r="X27" s="84">
        <v>1.0</v>
      </c>
      <c r="Y27" s="84">
        <f t="shared" si="7"/>
        <v>773.5483871</v>
      </c>
      <c r="Z27" s="84">
        <v>1.0</v>
      </c>
      <c r="AA27" s="84">
        <f t="shared" si="8"/>
        <v>856.4285714</v>
      </c>
      <c r="AB27" s="84">
        <v>1.0</v>
      </c>
      <c r="AC27" s="84">
        <f t="shared" si="9"/>
        <v>773.5483871</v>
      </c>
    </row>
    <row r="28" ht="15.75" customHeight="1">
      <c r="A28" s="84"/>
      <c r="B28" s="84"/>
      <c r="C28" s="84"/>
      <c r="D28" s="215">
        <v>23980.0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773.5483871</v>
      </c>
      <c r="N28" s="84">
        <v>1.0</v>
      </c>
      <c r="O28" s="84">
        <f t="shared" si="2"/>
        <v>773.5483871</v>
      </c>
      <c r="P28" s="181">
        <v>0.5</v>
      </c>
      <c r="Q28" s="84">
        <f t="shared" si="3"/>
        <v>399.6666667</v>
      </c>
      <c r="R28" s="84">
        <v>1.0</v>
      </c>
      <c r="S28" s="84">
        <f t="shared" si="4"/>
        <v>773.5483871</v>
      </c>
      <c r="T28" s="84">
        <v>1.0</v>
      </c>
      <c r="U28" s="84">
        <f t="shared" si="5"/>
        <v>799.3333333</v>
      </c>
      <c r="V28" s="84">
        <v>1.0</v>
      </c>
      <c r="W28" s="84">
        <f t="shared" si="6"/>
        <v>773.5483871</v>
      </c>
      <c r="X28" s="84">
        <v>1.0</v>
      </c>
      <c r="Y28" s="84">
        <f t="shared" si="7"/>
        <v>773.5483871</v>
      </c>
      <c r="Z28" s="84">
        <v>1.0</v>
      </c>
      <c r="AA28" s="84">
        <f t="shared" si="8"/>
        <v>856.4285714</v>
      </c>
      <c r="AB28" s="84">
        <v>1.0</v>
      </c>
      <c r="AC28" s="84">
        <f t="shared" si="9"/>
        <v>773.5483871</v>
      </c>
    </row>
    <row r="29" ht="15.75" customHeight="1">
      <c r="A29" s="84"/>
      <c r="B29" s="84"/>
      <c r="C29" s="84"/>
      <c r="D29" s="215">
        <v>23980.0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773.5483871</v>
      </c>
      <c r="N29" s="84">
        <v>1.0</v>
      </c>
      <c r="O29" s="84">
        <f t="shared" si="2"/>
        <v>773.5483871</v>
      </c>
      <c r="P29" s="84">
        <v>1.0</v>
      </c>
      <c r="Q29" s="84">
        <f t="shared" si="3"/>
        <v>799.3333333</v>
      </c>
      <c r="R29" s="84">
        <v>1.0</v>
      </c>
      <c r="S29" s="84">
        <f t="shared" si="4"/>
        <v>773.5483871</v>
      </c>
      <c r="T29" s="84">
        <v>1.0</v>
      </c>
      <c r="U29" s="84">
        <f t="shared" si="5"/>
        <v>799.3333333</v>
      </c>
      <c r="V29" s="84">
        <v>1.0</v>
      </c>
      <c r="W29" s="84">
        <f t="shared" si="6"/>
        <v>773.5483871</v>
      </c>
      <c r="X29" s="84">
        <v>1.0</v>
      </c>
      <c r="Y29" s="84">
        <f t="shared" si="7"/>
        <v>773.5483871</v>
      </c>
      <c r="Z29" s="84">
        <v>1.0</v>
      </c>
      <c r="AA29" s="84">
        <f t="shared" si="8"/>
        <v>856.4285714</v>
      </c>
      <c r="AB29" s="84">
        <v>1.0</v>
      </c>
      <c r="AC29" s="84">
        <f t="shared" si="9"/>
        <v>773.5483871</v>
      </c>
    </row>
    <row r="30" ht="15.75" customHeight="1">
      <c r="A30" s="84"/>
      <c r="B30" s="84"/>
      <c r="C30" s="84"/>
      <c r="D30" s="215">
        <v>23980.0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773.5483871</v>
      </c>
      <c r="N30" s="84">
        <v>1.0</v>
      </c>
      <c r="O30" s="84">
        <f t="shared" si="2"/>
        <v>773.5483871</v>
      </c>
      <c r="P30" s="84">
        <v>1.0</v>
      </c>
      <c r="Q30" s="84">
        <f t="shared" si="3"/>
        <v>799.3333333</v>
      </c>
      <c r="R30" s="84">
        <v>1.0</v>
      </c>
      <c r="S30" s="84">
        <f t="shared" si="4"/>
        <v>773.5483871</v>
      </c>
      <c r="T30" s="84">
        <v>1.0</v>
      </c>
      <c r="U30" s="84">
        <f t="shared" si="5"/>
        <v>799.3333333</v>
      </c>
      <c r="V30" s="84">
        <v>1.0</v>
      </c>
      <c r="W30" s="84">
        <f t="shared" si="6"/>
        <v>773.5483871</v>
      </c>
      <c r="X30" s="84">
        <v>1.0</v>
      </c>
      <c r="Y30" s="84">
        <f t="shared" si="7"/>
        <v>773.5483871</v>
      </c>
      <c r="Z30" s="84">
        <v>1.0</v>
      </c>
      <c r="AA30" s="84">
        <f t="shared" si="8"/>
        <v>856.4285714</v>
      </c>
      <c r="AB30" s="84">
        <v>1.0</v>
      </c>
      <c r="AC30" s="84">
        <f t="shared" si="9"/>
        <v>773.5483871</v>
      </c>
    </row>
    <row r="31" ht="15.75" customHeight="1">
      <c r="A31" s="84"/>
      <c r="B31" s="84"/>
      <c r="C31" s="84"/>
      <c r="D31" s="215">
        <v>23980.0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773.5483871</v>
      </c>
      <c r="N31" s="84">
        <v>1.0</v>
      </c>
      <c r="O31" s="84">
        <f t="shared" si="2"/>
        <v>773.5483871</v>
      </c>
      <c r="P31" s="84">
        <v>1.0</v>
      </c>
      <c r="Q31" s="84">
        <f t="shared" si="3"/>
        <v>799.3333333</v>
      </c>
      <c r="R31" s="84">
        <v>1.0</v>
      </c>
      <c r="S31" s="84">
        <f t="shared" si="4"/>
        <v>773.5483871</v>
      </c>
      <c r="T31" s="84">
        <v>1.0</v>
      </c>
      <c r="U31" s="84">
        <f t="shared" si="5"/>
        <v>799.3333333</v>
      </c>
      <c r="V31" s="84">
        <v>1.0</v>
      </c>
      <c r="W31" s="84">
        <f t="shared" si="6"/>
        <v>773.5483871</v>
      </c>
      <c r="X31" s="84">
        <v>1.0</v>
      </c>
      <c r="Y31" s="84">
        <f t="shared" si="7"/>
        <v>773.5483871</v>
      </c>
      <c r="Z31" s="84"/>
      <c r="AA31" s="84"/>
      <c r="AB31" s="84">
        <v>1.0</v>
      </c>
      <c r="AC31" s="84">
        <f t="shared" si="9"/>
        <v>773.5483871</v>
      </c>
    </row>
    <row r="32" ht="15.75" customHeight="1">
      <c r="A32" s="84"/>
      <c r="B32" s="84"/>
      <c r="C32" s="84"/>
      <c r="D32" s="215">
        <v>23980.0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773.5483871</v>
      </c>
      <c r="N32" s="84">
        <v>1.0</v>
      </c>
      <c r="O32" s="84">
        <f t="shared" si="2"/>
        <v>773.5483871</v>
      </c>
      <c r="P32" s="84">
        <v>1.0</v>
      </c>
      <c r="Q32" s="84">
        <f t="shared" si="3"/>
        <v>799.3333333</v>
      </c>
      <c r="R32" s="84">
        <v>1.0</v>
      </c>
      <c r="S32" s="84">
        <f t="shared" si="4"/>
        <v>773.5483871</v>
      </c>
      <c r="T32" s="84">
        <v>1.0</v>
      </c>
      <c r="U32" s="84">
        <f t="shared" si="5"/>
        <v>799.3333333</v>
      </c>
      <c r="V32" s="84">
        <v>1.0</v>
      </c>
      <c r="W32" s="84">
        <f t="shared" si="6"/>
        <v>773.5483871</v>
      </c>
      <c r="X32" s="84">
        <v>1.0</v>
      </c>
      <c r="Y32" s="84">
        <f t="shared" si="7"/>
        <v>773.5483871</v>
      </c>
      <c r="Z32" s="84"/>
      <c r="AA32" s="84"/>
      <c r="AB32" s="84">
        <v>1.0</v>
      </c>
      <c r="AC32" s="84">
        <f t="shared" si="9"/>
        <v>773.5483871</v>
      </c>
    </row>
    <row r="33" ht="15.75" customHeight="1">
      <c r="A33" s="84"/>
      <c r="B33" s="84"/>
      <c r="C33" s="84"/>
      <c r="D33" s="215">
        <v>23980.0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773.5483871</v>
      </c>
      <c r="N33" s="84">
        <v>1.0</v>
      </c>
      <c r="O33" s="84">
        <f t="shared" si="2"/>
        <v>773.5483871</v>
      </c>
      <c r="P33" s="84"/>
      <c r="Q33" s="84"/>
      <c r="R33" s="84">
        <v>1.0</v>
      </c>
      <c r="S33" s="84">
        <f t="shared" si="4"/>
        <v>773.5483871</v>
      </c>
      <c r="T33" s="84"/>
      <c r="U33" s="84"/>
      <c r="V33" s="84">
        <v>1.0</v>
      </c>
      <c r="W33" s="84">
        <f t="shared" si="6"/>
        <v>773.5483871</v>
      </c>
      <c r="X33" s="84">
        <v>1.0</v>
      </c>
      <c r="Y33" s="84">
        <f t="shared" si="7"/>
        <v>773.5483871</v>
      </c>
      <c r="Z33" s="84"/>
      <c r="AA33" s="84"/>
      <c r="AB33" s="84">
        <v>1.0</v>
      </c>
      <c r="AC33" s="84">
        <f t="shared" si="9"/>
        <v>773.5483871</v>
      </c>
    </row>
    <row r="34" ht="15.75" customHeight="1">
      <c r="A34" s="160"/>
      <c r="B34" s="160"/>
      <c r="C34" s="162" t="s">
        <v>316</v>
      </c>
      <c r="D34" s="215">
        <v>23980.0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773.5483871</v>
      </c>
      <c r="N34" s="165">
        <v>1.0</v>
      </c>
      <c r="O34" s="84">
        <f t="shared" si="2"/>
        <v>773.5483871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15">
        <v>23980.0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5">
        <v>1.0</v>
      </c>
      <c r="O35" s="84">
        <f t="shared" si="2"/>
        <v>773.5483871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15">
        <v>23980.0</v>
      </c>
      <c r="E36" s="160"/>
      <c r="F36" s="160"/>
      <c r="G36" s="160"/>
      <c r="H36" s="160"/>
      <c r="I36" s="160"/>
      <c r="J36" s="160"/>
      <c r="K36" s="160"/>
      <c r="L36" s="165">
        <v>1.0</v>
      </c>
      <c r="M36" s="84">
        <f t="shared" si="1"/>
        <v>773.5483871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28.5</v>
      </c>
      <c r="M37" s="160">
        <f t="shared" si="10"/>
        <v>22046.12903</v>
      </c>
      <c r="N37" s="160">
        <f t="shared" si="10"/>
        <v>26.5</v>
      </c>
      <c r="O37" s="160">
        <f t="shared" si="10"/>
        <v>20499.03226</v>
      </c>
      <c r="P37" s="160">
        <f t="shared" si="10"/>
        <v>26.5</v>
      </c>
      <c r="Q37" s="160">
        <f t="shared" si="10"/>
        <v>21182.33333</v>
      </c>
      <c r="R37" s="160">
        <f t="shared" si="10"/>
        <v>30</v>
      </c>
      <c r="S37" s="160">
        <f t="shared" si="10"/>
        <v>23206.45161</v>
      </c>
      <c r="T37" s="160">
        <f t="shared" si="10"/>
        <v>30</v>
      </c>
      <c r="U37" s="160">
        <f t="shared" si="10"/>
        <v>23980</v>
      </c>
      <c r="V37" s="160">
        <f t="shared" si="10"/>
        <v>31</v>
      </c>
      <c r="W37" s="160">
        <f t="shared" si="10"/>
        <v>23980</v>
      </c>
      <c r="X37" s="160">
        <f t="shared" si="10"/>
        <v>31</v>
      </c>
      <c r="Y37" s="160">
        <f t="shared" si="10"/>
        <v>23980</v>
      </c>
      <c r="Z37" s="160">
        <f t="shared" si="10"/>
        <v>28</v>
      </c>
      <c r="AA37" s="160">
        <f t="shared" si="10"/>
        <v>23980</v>
      </c>
      <c r="AB37" s="160">
        <f t="shared" si="10"/>
        <v>31</v>
      </c>
      <c r="AC37" s="160">
        <f t="shared" si="10"/>
        <v>23980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324</v>
      </c>
      <c r="B3" s="84" t="s">
        <v>325</v>
      </c>
      <c r="C3" s="84" t="s">
        <v>162</v>
      </c>
      <c r="D3" s="220">
        <v>22689.0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5" si="1">D3/31*L3</f>
        <v>0</v>
      </c>
      <c r="N3" s="84">
        <v>1.0</v>
      </c>
      <c r="O3" s="84">
        <f t="shared" ref="O3:O35" si="2">D3/31*N3</f>
        <v>731.9032258</v>
      </c>
      <c r="P3" s="84">
        <v>1.0</v>
      </c>
      <c r="Q3" s="84">
        <f t="shared" ref="Q3:Q32" si="3">D3/30*P3</f>
        <v>756.3</v>
      </c>
      <c r="R3" s="84">
        <v>1.0</v>
      </c>
      <c r="S3" s="84">
        <f t="shared" ref="S3:S33" si="4">D3/31*R3</f>
        <v>731.9032258</v>
      </c>
      <c r="T3" s="84">
        <v>1.0</v>
      </c>
      <c r="U3" s="84">
        <f t="shared" ref="U3:U32" si="5">D3/30*T3</f>
        <v>756.3</v>
      </c>
      <c r="V3" s="84">
        <v>1.0</v>
      </c>
      <c r="W3" s="84">
        <f t="shared" ref="W3:W33" si="6">D3/31*V3</f>
        <v>731.9032258</v>
      </c>
      <c r="X3" s="84">
        <v>1.0</v>
      </c>
      <c r="Y3" s="84">
        <f t="shared" ref="Y3:Y33" si="7">D3/31*X3</f>
        <v>731.9032258</v>
      </c>
      <c r="Z3" s="84">
        <v>1.0</v>
      </c>
      <c r="AA3" s="84">
        <f t="shared" ref="AA3:AA30" si="8">D3/28*Z3</f>
        <v>810.3214286</v>
      </c>
      <c r="AB3" s="84">
        <v>1.0</v>
      </c>
      <c r="AC3" s="84">
        <f t="shared" ref="AC3:AC33" si="9">D3/31*AB3</f>
        <v>731.9032258</v>
      </c>
    </row>
    <row r="4">
      <c r="A4" s="84"/>
      <c r="B4" s="84"/>
      <c r="C4" s="84"/>
      <c r="D4" s="220">
        <v>22689.0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731.9032258</v>
      </c>
      <c r="P4" s="84">
        <v>1.0</v>
      </c>
      <c r="Q4" s="84">
        <f t="shared" si="3"/>
        <v>756.3</v>
      </c>
      <c r="R4" s="84">
        <v>1.0</v>
      </c>
      <c r="S4" s="84">
        <f t="shared" si="4"/>
        <v>731.9032258</v>
      </c>
      <c r="T4" s="84">
        <v>1.0</v>
      </c>
      <c r="U4" s="84">
        <f t="shared" si="5"/>
        <v>756.3</v>
      </c>
      <c r="V4" s="84">
        <v>1.0</v>
      </c>
      <c r="W4" s="84">
        <f t="shared" si="6"/>
        <v>731.9032258</v>
      </c>
      <c r="X4" s="84">
        <v>1.0</v>
      </c>
      <c r="Y4" s="84">
        <f t="shared" si="7"/>
        <v>731.9032258</v>
      </c>
      <c r="Z4" s="84">
        <v>1.0</v>
      </c>
      <c r="AA4" s="84">
        <f t="shared" si="8"/>
        <v>810.3214286</v>
      </c>
      <c r="AB4" s="84">
        <v>1.0</v>
      </c>
      <c r="AC4" s="84">
        <f t="shared" si="9"/>
        <v>731.9032258</v>
      </c>
    </row>
    <row r="5">
      <c r="A5" s="84"/>
      <c r="B5" s="84"/>
      <c r="C5" s="84"/>
      <c r="D5" s="220">
        <v>22689.0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731.9032258</v>
      </c>
      <c r="P5" s="84">
        <v>1.0</v>
      </c>
      <c r="Q5" s="84">
        <f t="shared" si="3"/>
        <v>756.3</v>
      </c>
      <c r="R5" s="84">
        <v>1.0</v>
      </c>
      <c r="S5" s="84">
        <f t="shared" si="4"/>
        <v>731.9032258</v>
      </c>
      <c r="T5" s="84">
        <v>1.0</v>
      </c>
      <c r="U5" s="84">
        <f t="shared" si="5"/>
        <v>756.3</v>
      </c>
      <c r="V5" s="84">
        <v>1.0</v>
      </c>
      <c r="W5" s="84">
        <f t="shared" si="6"/>
        <v>731.9032258</v>
      </c>
      <c r="X5" s="84">
        <v>1.0</v>
      </c>
      <c r="Y5" s="84">
        <f t="shared" si="7"/>
        <v>731.9032258</v>
      </c>
      <c r="Z5" s="84">
        <v>1.0</v>
      </c>
      <c r="AA5" s="84">
        <f t="shared" si="8"/>
        <v>810.3214286</v>
      </c>
      <c r="AB5" s="84">
        <v>1.0</v>
      </c>
      <c r="AC5" s="84">
        <f t="shared" si="9"/>
        <v>731.9032258</v>
      </c>
    </row>
    <row r="6">
      <c r="A6" s="84"/>
      <c r="B6" s="84"/>
      <c r="C6" s="84"/>
      <c r="D6" s="220">
        <v>22689.0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731.9032258</v>
      </c>
      <c r="P6" s="84">
        <v>1.0</v>
      </c>
      <c r="Q6" s="84">
        <f t="shared" si="3"/>
        <v>756.3</v>
      </c>
      <c r="R6" s="84">
        <v>1.0</v>
      </c>
      <c r="S6" s="84">
        <f t="shared" si="4"/>
        <v>731.9032258</v>
      </c>
      <c r="T6" s="84">
        <v>1.0</v>
      </c>
      <c r="U6" s="84">
        <f t="shared" si="5"/>
        <v>756.3</v>
      </c>
      <c r="V6" s="84">
        <v>1.0</v>
      </c>
      <c r="W6" s="84">
        <f t="shared" si="6"/>
        <v>731.9032258</v>
      </c>
      <c r="X6" s="84">
        <v>1.0</v>
      </c>
      <c r="Y6" s="84">
        <f t="shared" si="7"/>
        <v>731.9032258</v>
      </c>
      <c r="Z6" s="84">
        <v>1.0</v>
      </c>
      <c r="AA6" s="84">
        <f t="shared" si="8"/>
        <v>810.3214286</v>
      </c>
      <c r="AB6" s="84">
        <v>1.0</v>
      </c>
      <c r="AC6" s="84">
        <f t="shared" si="9"/>
        <v>731.9032258</v>
      </c>
    </row>
    <row r="7">
      <c r="A7" s="84"/>
      <c r="B7" s="84"/>
      <c r="C7" s="84"/>
      <c r="D7" s="220">
        <v>22689.0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731.9032258</v>
      </c>
      <c r="N7" s="84">
        <v>1.0</v>
      </c>
      <c r="O7" s="84">
        <f t="shared" si="2"/>
        <v>731.9032258</v>
      </c>
      <c r="P7" s="84">
        <v>1.0</v>
      </c>
      <c r="Q7" s="84">
        <f t="shared" si="3"/>
        <v>756.3</v>
      </c>
      <c r="R7" s="84">
        <v>1.0</v>
      </c>
      <c r="S7" s="84">
        <f t="shared" si="4"/>
        <v>731.9032258</v>
      </c>
      <c r="T7" s="84">
        <v>1.0</v>
      </c>
      <c r="U7" s="84">
        <f t="shared" si="5"/>
        <v>756.3</v>
      </c>
      <c r="V7" s="84">
        <v>1.0</v>
      </c>
      <c r="W7" s="84">
        <f t="shared" si="6"/>
        <v>731.9032258</v>
      </c>
      <c r="X7" s="84">
        <v>1.0</v>
      </c>
      <c r="Y7" s="84">
        <f t="shared" si="7"/>
        <v>731.9032258</v>
      </c>
      <c r="Z7" s="84">
        <v>1.0</v>
      </c>
      <c r="AA7" s="84">
        <f t="shared" si="8"/>
        <v>810.3214286</v>
      </c>
      <c r="AB7" s="84">
        <v>1.0</v>
      </c>
      <c r="AC7" s="84">
        <f t="shared" si="9"/>
        <v>731.9032258</v>
      </c>
    </row>
    <row r="8">
      <c r="A8" s="84"/>
      <c r="B8" s="84"/>
      <c r="C8" s="84"/>
      <c r="D8" s="220">
        <v>22689.0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731.9032258</v>
      </c>
      <c r="N8" s="84">
        <v>1.0</v>
      </c>
      <c r="O8" s="84">
        <f t="shared" si="2"/>
        <v>731.9032258</v>
      </c>
      <c r="P8" s="84">
        <v>1.0</v>
      </c>
      <c r="Q8" s="84">
        <f t="shared" si="3"/>
        <v>756.3</v>
      </c>
      <c r="R8" s="84">
        <v>1.0</v>
      </c>
      <c r="S8" s="84">
        <f t="shared" si="4"/>
        <v>731.9032258</v>
      </c>
      <c r="T8" s="84">
        <v>1.0</v>
      </c>
      <c r="U8" s="84">
        <f t="shared" si="5"/>
        <v>756.3</v>
      </c>
      <c r="V8" s="84">
        <v>1.0</v>
      </c>
      <c r="W8" s="84">
        <f t="shared" si="6"/>
        <v>731.9032258</v>
      </c>
      <c r="X8" s="84">
        <v>1.0</v>
      </c>
      <c r="Y8" s="84">
        <f t="shared" si="7"/>
        <v>731.9032258</v>
      </c>
      <c r="Z8" s="84">
        <v>1.0</v>
      </c>
      <c r="AA8" s="84">
        <f t="shared" si="8"/>
        <v>810.3214286</v>
      </c>
      <c r="AB8" s="84">
        <v>1.0</v>
      </c>
      <c r="AC8" s="84">
        <f t="shared" si="9"/>
        <v>731.9032258</v>
      </c>
    </row>
    <row r="9">
      <c r="A9" s="84"/>
      <c r="B9" s="84"/>
      <c r="C9" s="84"/>
      <c r="D9" s="220">
        <v>22689.0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731.9032258</v>
      </c>
      <c r="N9" s="84">
        <v>1.0</v>
      </c>
      <c r="O9" s="84">
        <f t="shared" si="2"/>
        <v>731.9032258</v>
      </c>
      <c r="P9" s="84">
        <v>1.0</v>
      </c>
      <c r="Q9" s="84">
        <f t="shared" si="3"/>
        <v>756.3</v>
      </c>
      <c r="R9" s="84">
        <v>1.0</v>
      </c>
      <c r="S9" s="84">
        <f t="shared" si="4"/>
        <v>731.9032258</v>
      </c>
      <c r="T9" s="84">
        <v>1.0</v>
      </c>
      <c r="U9" s="84">
        <f t="shared" si="5"/>
        <v>756.3</v>
      </c>
      <c r="V9" s="84">
        <v>1.0</v>
      </c>
      <c r="W9" s="84">
        <f t="shared" si="6"/>
        <v>731.9032258</v>
      </c>
      <c r="X9" s="84">
        <v>1.0</v>
      </c>
      <c r="Y9" s="84">
        <f t="shared" si="7"/>
        <v>731.9032258</v>
      </c>
      <c r="Z9" s="84">
        <v>1.0</v>
      </c>
      <c r="AA9" s="84">
        <f t="shared" si="8"/>
        <v>810.3214286</v>
      </c>
      <c r="AB9" s="84">
        <v>1.0</v>
      </c>
      <c r="AC9" s="84">
        <f t="shared" si="9"/>
        <v>731.9032258</v>
      </c>
    </row>
    <row r="10">
      <c r="A10" s="84"/>
      <c r="B10" s="84"/>
      <c r="C10" s="84"/>
      <c r="D10" s="220">
        <v>22689.0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731.9032258</v>
      </c>
      <c r="N10" s="84">
        <v>1.0</v>
      </c>
      <c r="O10" s="84">
        <f t="shared" si="2"/>
        <v>731.9032258</v>
      </c>
      <c r="P10" s="84">
        <v>1.0</v>
      </c>
      <c r="Q10" s="84">
        <f t="shared" si="3"/>
        <v>756.3</v>
      </c>
      <c r="R10" s="84">
        <v>1.0</v>
      </c>
      <c r="S10" s="84">
        <f t="shared" si="4"/>
        <v>731.9032258</v>
      </c>
      <c r="T10" s="84">
        <v>1.0</v>
      </c>
      <c r="U10" s="84">
        <f t="shared" si="5"/>
        <v>756.3</v>
      </c>
      <c r="V10" s="84">
        <v>1.0</v>
      </c>
      <c r="W10" s="84">
        <f t="shared" si="6"/>
        <v>731.9032258</v>
      </c>
      <c r="X10" s="84">
        <v>1.0</v>
      </c>
      <c r="Y10" s="84">
        <f t="shared" si="7"/>
        <v>731.9032258</v>
      </c>
      <c r="Z10" s="84">
        <v>1.0</v>
      </c>
      <c r="AA10" s="84">
        <f t="shared" si="8"/>
        <v>810.3214286</v>
      </c>
      <c r="AB10" s="84">
        <v>1.0</v>
      </c>
      <c r="AC10" s="84">
        <f t="shared" si="9"/>
        <v>731.9032258</v>
      </c>
    </row>
    <row r="11">
      <c r="A11" s="84"/>
      <c r="B11" s="84"/>
      <c r="C11" s="84"/>
      <c r="D11" s="220">
        <v>22689.0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731.9032258</v>
      </c>
      <c r="N11" s="84">
        <v>1.0</v>
      </c>
      <c r="O11" s="84">
        <f t="shared" si="2"/>
        <v>731.9032258</v>
      </c>
      <c r="P11" s="84">
        <v>1.0</v>
      </c>
      <c r="Q11" s="84">
        <f t="shared" si="3"/>
        <v>756.3</v>
      </c>
      <c r="R11" s="84">
        <v>1.0</v>
      </c>
      <c r="S11" s="84">
        <f t="shared" si="4"/>
        <v>731.9032258</v>
      </c>
      <c r="T11" s="84">
        <v>1.0</v>
      </c>
      <c r="U11" s="84">
        <f t="shared" si="5"/>
        <v>756.3</v>
      </c>
      <c r="V11" s="84">
        <v>1.0</v>
      </c>
      <c r="W11" s="84">
        <f t="shared" si="6"/>
        <v>731.9032258</v>
      </c>
      <c r="X11" s="84">
        <v>1.0</v>
      </c>
      <c r="Y11" s="84">
        <f t="shared" si="7"/>
        <v>731.9032258</v>
      </c>
      <c r="Z11" s="84">
        <v>1.0</v>
      </c>
      <c r="AA11" s="84">
        <f t="shared" si="8"/>
        <v>810.3214286</v>
      </c>
      <c r="AB11" s="84">
        <v>1.0</v>
      </c>
      <c r="AC11" s="84">
        <f t="shared" si="9"/>
        <v>731.9032258</v>
      </c>
    </row>
    <row r="12">
      <c r="A12" s="84"/>
      <c r="B12" s="84"/>
      <c r="C12" s="84"/>
      <c r="D12" s="220">
        <v>22689.0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731.9032258</v>
      </c>
      <c r="N12" s="84">
        <v>1.0</v>
      </c>
      <c r="O12" s="84">
        <f t="shared" si="2"/>
        <v>731.9032258</v>
      </c>
      <c r="P12" s="84">
        <v>1.0</v>
      </c>
      <c r="Q12" s="84">
        <f t="shared" si="3"/>
        <v>756.3</v>
      </c>
      <c r="R12" s="84">
        <v>1.0</v>
      </c>
      <c r="S12" s="84">
        <f t="shared" si="4"/>
        <v>731.9032258</v>
      </c>
      <c r="T12" s="84">
        <v>1.0</v>
      </c>
      <c r="U12" s="84">
        <f t="shared" si="5"/>
        <v>756.3</v>
      </c>
      <c r="V12" s="84">
        <v>1.0</v>
      </c>
      <c r="W12" s="84">
        <f t="shared" si="6"/>
        <v>731.9032258</v>
      </c>
      <c r="X12" s="84">
        <v>1.0</v>
      </c>
      <c r="Y12" s="84">
        <f t="shared" si="7"/>
        <v>731.9032258</v>
      </c>
      <c r="Z12" s="84">
        <v>1.0</v>
      </c>
      <c r="AA12" s="84">
        <f t="shared" si="8"/>
        <v>810.3214286</v>
      </c>
      <c r="AB12" s="84">
        <v>1.0</v>
      </c>
      <c r="AC12" s="84">
        <f t="shared" si="9"/>
        <v>731.9032258</v>
      </c>
    </row>
    <row r="13">
      <c r="A13" s="84"/>
      <c r="B13" s="84"/>
      <c r="C13" s="84"/>
      <c r="D13" s="220">
        <v>22689.0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731.9032258</v>
      </c>
      <c r="N13" s="84">
        <v>1.0</v>
      </c>
      <c r="O13" s="84">
        <f t="shared" si="2"/>
        <v>731.9032258</v>
      </c>
      <c r="P13" s="84">
        <v>1.0</v>
      </c>
      <c r="Q13" s="84">
        <f t="shared" si="3"/>
        <v>756.3</v>
      </c>
      <c r="R13" s="84">
        <v>1.0</v>
      </c>
      <c r="S13" s="84">
        <f t="shared" si="4"/>
        <v>731.9032258</v>
      </c>
      <c r="T13" s="84">
        <v>1.0</v>
      </c>
      <c r="U13" s="84">
        <f t="shared" si="5"/>
        <v>756.3</v>
      </c>
      <c r="V13" s="84">
        <v>1.0</v>
      </c>
      <c r="W13" s="84">
        <f t="shared" si="6"/>
        <v>731.9032258</v>
      </c>
      <c r="X13" s="84">
        <v>1.0</v>
      </c>
      <c r="Y13" s="84">
        <f t="shared" si="7"/>
        <v>731.9032258</v>
      </c>
      <c r="Z13" s="84">
        <v>1.0</v>
      </c>
      <c r="AA13" s="84">
        <f t="shared" si="8"/>
        <v>810.3214286</v>
      </c>
      <c r="AB13" s="84">
        <v>1.0</v>
      </c>
      <c r="AC13" s="84">
        <f t="shared" si="9"/>
        <v>731.9032258</v>
      </c>
    </row>
    <row r="14">
      <c r="A14" s="84"/>
      <c r="B14" s="84"/>
      <c r="C14" s="84"/>
      <c r="D14" s="220">
        <v>22689.0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731.9032258</v>
      </c>
      <c r="N14" s="84">
        <v>1.0</v>
      </c>
      <c r="O14" s="84">
        <f t="shared" si="2"/>
        <v>731.9032258</v>
      </c>
      <c r="P14" s="84">
        <v>1.0</v>
      </c>
      <c r="Q14" s="84">
        <f t="shared" si="3"/>
        <v>756.3</v>
      </c>
      <c r="R14" s="84">
        <v>1.0</v>
      </c>
      <c r="S14" s="84">
        <f t="shared" si="4"/>
        <v>731.9032258</v>
      </c>
      <c r="T14" s="84">
        <v>1.0</v>
      </c>
      <c r="U14" s="84">
        <f t="shared" si="5"/>
        <v>756.3</v>
      </c>
      <c r="V14" s="84">
        <v>1.0</v>
      </c>
      <c r="W14" s="84">
        <f t="shared" si="6"/>
        <v>731.9032258</v>
      </c>
      <c r="X14" s="84">
        <v>1.0</v>
      </c>
      <c r="Y14" s="84">
        <f t="shared" si="7"/>
        <v>731.9032258</v>
      </c>
      <c r="Z14" s="84">
        <v>1.0</v>
      </c>
      <c r="AA14" s="84">
        <f t="shared" si="8"/>
        <v>810.3214286</v>
      </c>
      <c r="AB14" s="84">
        <v>1.0</v>
      </c>
      <c r="AC14" s="84">
        <f t="shared" si="9"/>
        <v>731.9032258</v>
      </c>
    </row>
    <row r="15">
      <c r="A15" s="84"/>
      <c r="B15" s="84"/>
      <c r="C15" s="84"/>
      <c r="D15" s="220">
        <v>22689.0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731.9032258</v>
      </c>
      <c r="N15" s="84">
        <v>1.0</v>
      </c>
      <c r="O15" s="84">
        <f t="shared" si="2"/>
        <v>731.9032258</v>
      </c>
      <c r="P15" s="84">
        <v>1.0</v>
      </c>
      <c r="Q15" s="84">
        <f t="shared" si="3"/>
        <v>756.3</v>
      </c>
      <c r="R15" s="84">
        <v>1.0</v>
      </c>
      <c r="S15" s="84">
        <f t="shared" si="4"/>
        <v>731.9032258</v>
      </c>
      <c r="T15" s="84">
        <v>1.0</v>
      </c>
      <c r="U15" s="84">
        <f t="shared" si="5"/>
        <v>756.3</v>
      </c>
      <c r="V15" s="84">
        <v>1.0</v>
      </c>
      <c r="W15" s="84">
        <f t="shared" si="6"/>
        <v>731.9032258</v>
      </c>
      <c r="X15" s="84">
        <v>1.0</v>
      </c>
      <c r="Y15" s="84">
        <f t="shared" si="7"/>
        <v>731.9032258</v>
      </c>
      <c r="Z15" s="84">
        <v>1.0</v>
      </c>
      <c r="AA15" s="84">
        <f t="shared" si="8"/>
        <v>810.3214286</v>
      </c>
      <c r="AB15" s="84">
        <v>1.0</v>
      </c>
      <c r="AC15" s="84">
        <f t="shared" si="9"/>
        <v>731.9032258</v>
      </c>
    </row>
    <row r="16">
      <c r="A16" s="84"/>
      <c r="B16" s="84"/>
      <c r="C16" s="84"/>
      <c r="D16" s="220">
        <v>22689.0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731.9032258</v>
      </c>
      <c r="N16" s="84">
        <v>1.0</v>
      </c>
      <c r="O16" s="84">
        <f t="shared" si="2"/>
        <v>731.9032258</v>
      </c>
      <c r="P16" s="84">
        <v>1.0</v>
      </c>
      <c r="Q16" s="84">
        <f t="shared" si="3"/>
        <v>756.3</v>
      </c>
      <c r="R16" s="84">
        <v>1.0</v>
      </c>
      <c r="S16" s="84">
        <f t="shared" si="4"/>
        <v>731.9032258</v>
      </c>
      <c r="T16" s="84">
        <v>1.0</v>
      </c>
      <c r="U16" s="84">
        <f t="shared" si="5"/>
        <v>756.3</v>
      </c>
      <c r="V16" s="84">
        <v>1.0</v>
      </c>
      <c r="W16" s="84">
        <f t="shared" si="6"/>
        <v>731.9032258</v>
      </c>
      <c r="X16" s="84">
        <v>1.0</v>
      </c>
      <c r="Y16" s="84">
        <f t="shared" si="7"/>
        <v>731.9032258</v>
      </c>
      <c r="Z16" s="84">
        <v>1.0</v>
      </c>
      <c r="AA16" s="84">
        <f t="shared" si="8"/>
        <v>810.3214286</v>
      </c>
      <c r="AB16" s="84">
        <v>1.0</v>
      </c>
      <c r="AC16" s="84">
        <f t="shared" si="9"/>
        <v>731.9032258</v>
      </c>
    </row>
    <row r="17">
      <c r="A17" s="84"/>
      <c r="B17" s="84"/>
      <c r="C17" s="84"/>
      <c r="D17" s="220">
        <v>22689.0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731.9032258</v>
      </c>
      <c r="N17" s="84">
        <v>1.0</v>
      </c>
      <c r="O17" s="84">
        <f t="shared" si="2"/>
        <v>731.9032258</v>
      </c>
      <c r="P17" s="84">
        <v>1.0</v>
      </c>
      <c r="Q17" s="84">
        <f t="shared" si="3"/>
        <v>756.3</v>
      </c>
      <c r="R17" s="84">
        <v>1.0</v>
      </c>
      <c r="S17" s="84">
        <f t="shared" si="4"/>
        <v>731.9032258</v>
      </c>
      <c r="T17" s="84">
        <v>1.0</v>
      </c>
      <c r="U17" s="84">
        <f t="shared" si="5"/>
        <v>756.3</v>
      </c>
      <c r="V17" s="84">
        <v>1.0</v>
      </c>
      <c r="W17" s="84">
        <f t="shared" si="6"/>
        <v>731.9032258</v>
      </c>
      <c r="X17" s="84">
        <v>1.0</v>
      </c>
      <c r="Y17" s="84">
        <f t="shared" si="7"/>
        <v>731.9032258</v>
      </c>
      <c r="Z17" s="84">
        <v>1.0</v>
      </c>
      <c r="AA17" s="84">
        <f t="shared" si="8"/>
        <v>810.3214286</v>
      </c>
      <c r="AB17" s="84">
        <v>1.0</v>
      </c>
      <c r="AC17" s="84">
        <f t="shared" si="9"/>
        <v>731.9032258</v>
      </c>
    </row>
    <row r="18">
      <c r="A18" s="84"/>
      <c r="B18" s="84"/>
      <c r="C18" s="84"/>
      <c r="D18" s="220">
        <v>22689.0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731.9032258</v>
      </c>
      <c r="N18" s="84">
        <v>1.0</v>
      </c>
      <c r="O18" s="84">
        <f t="shared" si="2"/>
        <v>731.9032258</v>
      </c>
      <c r="P18" s="84">
        <v>1.0</v>
      </c>
      <c r="Q18" s="84">
        <f t="shared" si="3"/>
        <v>756.3</v>
      </c>
      <c r="R18" s="84">
        <v>1.0</v>
      </c>
      <c r="S18" s="84">
        <f t="shared" si="4"/>
        <v>731.9032258</v>
      </c>
      <c r="T18" s="84">
        <v>1.0</v>
      </c>
      <c r="U18" s="84">
        <f t="shared" si="5"/>
        <v>756.3</v>
      </c>
      <c r="V18" s="84">
        <v>1.0</v>
      </c>
      <c r="W18" s="84">
        <f t="shared" si="6"/>
        <v>731.9032258</v>
      </c>
      <c r="X18" s="84">
        <v>1.0</v>
      </c>
      <c r="Y18" s="84">
        <f t="shared" si="7"/>
        <v>731.9032258</v>
      </c>
      <c r="Z18" s="84">
        <v>1.0</v>
      </c>
      <c r="AA18" s="84">
        <f t="shared" si="8"/>
        <v>810.3214286</v>
      </c>
      <c r="AB18" s="84">
        <v>1.0</v>
      </c>
      <c r="AC18" s="84">
        <f t="shared" si="9"/>
        <v>731.9032258</v>
      </c>
    </row>
    <row r="19">
      <c r="A19" s="84"/>
      <c r="B19" s="84"/>
      <c r="C19" s="84"/>
      <c r="D19" s="220">
        <v>22689.0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731.9032258</v>
      </c>
      <c r="N19" s="84">
        <v>1.0</v>
      </c>
      <c r="O19" s="84">
        <f t="shared" si="2"/>
        <v>731.9032258</v>
      </c>
      <c r="P19" s="84">
        <v>1.0</v>
      </c>
      <c r="Q19" s="84">
        <f t="shared" si="3"/>
        <v>756.3</v>
      </c>
      <c r="R19" s="84">
        <v>1.0</v>
      </c>
      <c r="S19" s="84">
        <f t="shared" si="4"/>
        <v>731.9032258</v>
      </c>
      <c r="T19" s="84">
        <v>1.0</v>
      </c>
      <c r="U19" s="84">
        <f t="shared" si="5"/>
        <v>756.3</v>
      </c>
      <c r="V19" s="84">
        <v>1.0</v>
      </c>
      <c r="W19" s="84">
        <f t="shared" si="6"/>
        <v>731.9032258</v>
      </c>
      <c r="X19" s="84">
        <v>1.0</v>
      </c>
      <c r="Y19" s="84">
        <f t="shared" si="7"/>
        <v>731.9032258</v>
      </c>
      <c r="Z19" s="84">
        <v>1.0</v>
      </c>
      <c r="AA19" s="84">
        <f t="shared" si="8"/>
        <v>810.3214286</v>
      </c>
      <c r="AB19" s="84">
        <v>1.0</v>
      </c>
      <c r="AC19" s="84">
        <f t="shared" si="9"/>
        <v>731.9032258</v>
      </c>
    </row>
    <row r="20">
      <c r="A20" s="84"/>
      <c r="B20" s="84"/>
      <c r="C20" s="84"/>
      <c r="D20" s="220">
        <v>22689.0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731.9032258</v>
      </c>
      <c r="N20" s="84">
        <v>1.0</v>
      </c>
      <c r="O20" s="84">
        <f t="shared" si="2"/>
        <v>731.9032258</v>
      </c>
      <c r="P20" s="84">
        <v>1.0</v>
      </c>
      <c r="Q20" s="84">
        <f t="shared" si="3"/>
        <v>756.3</v>
      </c>
      <c r="R20" s="84">
        <v>1.0</v>
      </c>
      <c r="S20" s="84">
        <f t="shared" si="4"/>
        <v>731.9032258</v>
      </c>
      <c r="T20" s="84">
        <v>1.0</v>
      </c>
      <c r="U20" s="84">
        <f t="shared" si="5"/>
        <v>756.3</v>
      </c>
      <c r="V20" s="84">
        <v>1.0</v>
      </c>
      <c r="W20" s="84">
        <f t="shared" si="6"/>
        <v>731.9032258</v>
      </c>
      <c r="X20" s="84">
        <v>1.0</v>
      </c>
      <c r="Y20" s="84">
        <f t="shared" si="7"/>
        <v>731.9032258</v>
      </c>
      <c r="Z20" s="84">
        <v>1.0</v>
      </c>
      <c r="AA20" s="84">
        <f t="shared" si="8"/>
        <v>810.3214286</v>
      </c>
      <c r="AB20" s="84">
        <v>1.0</v>
      </c>
      <c r="AC20" s="84">
        <f t="shared" si="9"/>
        <v>731.9032258</v>
      </c>
    </row>
    <row r="21" ht="15.75" customHeight="1">
      <c r="A21" s="84"/>
      <c r="B21" s="84"/>
      <c r="C21" s="84"/>
      <c r="D21" s="220">
        <v>22689.0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731.9032258</v>
      </c>
      <c r="N21" s="84">
        <v>1.0</v>
      </c>
      <c r="O21" s="84">
        <f t="shared" si="2"/>
        <v>731.9032258</v>
      </c>
      <c r="P21" s="84">
        <v>1.0</v>
      </c>
      <c r="Q21" s="84">
        <f t="shared" si="3"/>
        <v>756.3</v>
      </c>
      <c r="R21" s="84">
        <v>1.0</v>
      </c>
      <c r="S21" s="84">
        <f t="shared" si="4"/>
        <v>731.9032258</v>
      </c>
      <c r="T21" s="84">
        <v>1.0</v>
      </c>
      <c r="U21" s="84">
        <f t="shared" si="5"/>
        <v>756.3</v>
      </c>
      <c r="V21" s="84">
        <v>1.0</v>
      </c>
      <c r="W21" s="84">
        <f t="shared" si="6"/>
        <v>731.9032258</v>
      </c>
      <c r="X21" s="84">
        <v>1.0</v>
      </c>
      <c r="Y21" s="84">
        <f t="shared" si="7"/>
        <v>731.9032258</v>
      </c>
      <c r="Z21" s="84">
        <v>1.0</v>
      </c>
      <c r="AA21" s="84">
        <f t="shared" si="8"/>
        <v>810.3214286</v>
      </c>
      <c r="AB21" s="84">
        <v>1.0</v>
      </c>
      <c r="AC21" s="84">
        <f t="shared" si="9"/>
        <v>731.9032258</v>
      </c>
    </row>
    <row r="22" ht="15.75" customHeight="1">
      <c r="A22" s="84"/>
      <c r="B22" s="84"/>
      <c r="C22" s="84"/>
      <c r="D22" s="220">
        <v>22689.0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731.9032258</v>
      </c>
      <c r="N22" s="84">
        <v>1.0</v>
      </c>
      <c r="O22" s="84">
        <f t="shared" si="2"/>
        <v>731.9032258</v>
      </c>
      <c r="P22" s="84">
        <v>1.0</v>
      </c>
      <c r="Q22" s="84">
        <f t="shared" si="3"/>
        <v>756.3</v>
      </c>
      <c r="R22" s="84">
        <v>1.0</v>
      </c>
      <c r="S22" s="84">
        <f t="shared" si="4"/>
        <v>731.9032258</v>
      </c>
      <c r="T22" s="84">
        <v>1.0</v>
      </c>
      <c r="U22" s="84">
        <f t="shared" si="5"/>
        <v>756.3</v>
      </c>
      <c r="V22" s="84">
        <v>1.0</v>
      </c>
      <c r="W22" s="84">
        <f t="shared" si="6"/>
        <v>731.9032258</v>
      </c>
      <c r="X22" s="84">
        <v>1.0</v>
      </c>
      <c r="Y22" s="84">
        <f t="shared" si="7"/>
        <v>731.9032258</v>
      </c>
      <c r="Z22" s="84">
        <v>1.0</v>
      </c>
      <c r="AA22" s="84">
        <f t="shared" si="8"/>
        <v>810.3214286</v>
      </c>
      <c r="AB22" s="84">
        <v>1.0</v>
      </c>
      <c r="AC22" s="84">
        <f t="shared" si="9"/>
        <v>731.9032258</v>
      </c>
    </row>
    <row r="23" ht="15.75" customHeight="1">
      <c r="A23" s="84"/>
      <c r="B23" s="84"/>
      <c r="C23" s="84"/>
      <c r="D23" s="220">
        <v>22689.0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731.9032258</v>
      </c>
      <c r="N23" s="84">
        <v>1.0</v>
      </c>
      <c r="O23" s="84">
        <f t="shared" si="2"/>
        <v>731.9032258</v>
      </c>
      <c r="P23" s="84">
        <v>1.0</v>
      </c>
      <c r="Q23" s="84">
        <f t="shared" si="3"/>
        <v>756.3</v>
      </c>
      <c r="R23" s="84">
        <v>1.0</v>
      </c>
      <c r="S23" s="84">
        <f t="shared" si="4"/>
        <v>731.9032258</v>
      </c>
      <c r="T23" s="84">
        <v>1.0</v>
      </c>
      <c r="U23" s="84">
        <f t="shared" si="5"/>
        <v>756.3</v>
      </c>
      <c r="V23" s="84">
        <v>1.0</v>
      </c>
      <c r="W23" s="84">
        <f t="shared" si="6"/>
        <v>731.9032258</v>
      </c>
      <c r="X23" s="84">
        <v>1.0</v>
      </c>
      <c r="Y23" s="84">
        <f t="shared" si="7"/>
        <v>731.9032258</v>
      </c>
      <c r="Z23" s="84">
        <v>1.0</v>
      </c>
      <c r="AA23" s="84">
        <f t="shared" si="8"/>
        <v>810.3214286</v>
      </c>
      <c r="AB23" s="84">
        <v>1.0</v>
      </c>
      <c r="AC23" s="84">
        <f t="shared" si="9"/>
        <v>731.9032258</v>
      </c>
    </row>
    <row r="24" ht="15.75" customHeight="1">
      <c r="A24" s="84"/>
      <c r="B24" s="84"/>
      <c r="C24" s="84"/>
      <c r="D24" s="220">
        <v>22689.0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731.9032258</v>
      </c>
      <c r="N24" s="84">
        <v>1.0</v>
      </c>
      <c r="O24" s="84">
        <f t="shared" si="2"/>
        <v>731.9032258</v>
      </c>
      <c r="P24" s="84">
        <v>1.0</v>
      </c>
      <c r="Q24" s="84">
        <f t="shared" si="3"/>
        <v>756.3</v>
      </c>
      <c r="R24" s="84">
        <v>1.0</v>
      </c>
      <c r="S24" s="84">
        <f t="shared" si="4"/>
        <v>731.9032258</v>
      </c>
      <c r="T24" s="84">
        <v>1.0</v>
      </c>
      <c r="U24" s="84">
        <f t="shared" si="5"/>
        <v>756.3</v>
      </c>
      <c r="V24" s="84">
        <v>1.0</v>
      </c>
      <c r="W24" s="84">
        <f t="shared" si="6"/>
        <v>731.9032258</v>
      </c>
      <c r="X24" s="84">
        <v>1.0</v>
      </c>
      <c r="Y24" s="84">
        <f t="shared" si="7"/>
        <v>731.9032258</v>
      </c>
      <c r="Z24" s="84">
        <v>1.0</v>
      </c>
      <c r="AA24" s="84">
        <f t="shared" si="8"/>
        <v>810.3214286</v>
      </c>
      <c r="AB24" s="84">
        <v>1.0</v>
      </c>
      <c r="AC24" s="84">
        <f t="shared" si="9"/>
        <v>731.9032258</v>
      </c>
    </row>
    <row r="25" ht="15.75" customHeight="1">
      <c r="A25" s="84"/>
      <c r="B25" s="84"/>
      <c r="C25" s="84"/>
      <c r="D25" s="220">
        <v>22689.0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731.9032258</v>
      </c>
      <c r="N25" s="84">
        <v>1.0</v>
      </c>
      <c r="O25" s="84">
        <f t="shared" si="2"/>
        <v>731.9032258</v>
      </c>
      <c r="P25" s="84">
        <v>1.0</v>
      </c>
      <c r="Q25" s="84">
        <f t="shared" si="3"/>
        <v>756.3</v>
      </c>
      <c r="R25" s="84">
        <v>1.0</v>
      </c>
      <c r="S25" s="84">
        <f t="shared" si="4"/>
        <v>731.9032258</v>
      </c>
      <c r="T25" s="84">
        <v>1.0</v>
      </c>
      <c r="U25" s="84">
        <f t="shared" si="5"/>
        <v>756.3</v>
      </c>
      <c r="V25" s="84">
        <v>1.0</v>
      </c>
      <c r="W25" s="84">
        <f t="shared" si="6"/>
        <v>731.9032258</v>
      </c>
      <c r="X25" s="84">
        <v>1.0</v>
      </c>
      <c r="Y25" s="84">
        <f t="shared" si="7"/>
        <v>731.9032258</v>
      </c>
      <c r="Z25" s="84">
        <v>1.0</v>
      </c>
      <c r="AA25" s="84">
        <f t="shared" si="8"/>
        <v>810.3214286</v>
      </c>
      <c r="AB25" s="84">
        <v>1.0</v>
      </c>
      <c r="AC25" s="84">
        <f t="shared" si="9"/>
        <v>731.9032258</v>
      </c>
    </row>
    <row r="26" ht="15.75" customHeight="1">
      <c r="A26" s="84"/>
      <c r="B26" s="84"/>
      <c r="C26" s="84"/>
      <c r="D26" s="220">
        <v>22689.0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731.9032258</v>
      </c>
      <c r="N26" s="84">
        <v>1.0</v>
      </c>
      <c r="O26" s="84">
        <f t="shared" si="2"/>
        <v>731.9032258</v>
      </c>
      <c r="P26" s="84">
        <v>1.0</v>
      </c>
      <c r="Q26" s="84">
        <f t="shared" si="3"/>
        <v>756.3</v>
      </c>
      <c r="R26" s="84">
        <v>1.0</v>
      </c>
      <c r="S26" s="84">
        <f t="shared" si="4"/>
        <v>731.9032258</v>
      </c>
      <c r="T26" s="84">
        <v>1.0</v>
      </c>
      <c r="U26" s="84">
        <f t="shared" si="5"/>
        <v>756.3</v>
      </c>
      <c r="V26" s="84">
        <v>1.0</v>
      </c>
      <c r="W26" s="84">
        <f t="shared" si="6"/>
        <v>731.9032258</v>
      </c>
      <c r="X26" s="84">
        <v>1.0</v>
      </c>
      <c r="Y26" s="84">
        <f t="shared" si="7"/>
        <v>731.9032258</v>
      </c>
      <c r="Z26" s="84">
        <v>1.0</v>
      </c>
      <c r="AA26" s="84">
        <f t="shared" si="8"/>
        <v>810.3214286</v>
      </c>
      <c r="AB26" s="84">
        <v>1.0</v>
      </c>
      <c r="AC26" s="84">
        <f t="shared" si="9"/>
        <v>731.9032258</v>
      </c>
    </row>
    <row r="27" ht="15.75" customHeight="1">
      <c r="A27" s="84"/>
      <c r="B27" s="84"/>
      <c r="C27" s="84"/>
      <c r="D27" s="220">
        <v>22689.0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731.9032258</v>
      </c>
      <c r="N27" s="181">
        <v>0.0</v>
      </c>
      <c r="O27" s="84">
        <f t="shared" si="2"/>
        <v>0</v>
      </c>
      <c r="P27" s="84">
        <v>1.0</v>
      </c>
      <c r="Q27" s="84">
        <f t="shared" si="3"/>
        <v>756.3</v>
      </c>
      <c r="R27" s="84">
        <v>1.0</v>
      </c>
      <c r="S27" s="84">
        <f t="shared" si="4"/>
        <v>731.9032258</v>
      </c>
      <c r="T27" s="84">
        <v>1.0</v>
      </c>
      <c r="U27" s="84">
        <f t="shared" si="5"/>
        <v>756.3</v>
      </c>
      <c r="V27" s="84">
        <v>1.0</v>
      </c>
      <c r="W27" s="84">
        <f t="shared" si="6"/>
        <v>731.9032258</v>
      </c>
      <c r="X27" s="84">
        <v>1.0</v>
      </c>
      <c r="Y27" s="84">
        <f t="shared" si="7"/>
        <v>731.9032258</v>
      </c>
      <c r="Z27" s="84">
        <v>1.0</v>
      </c>
      <c r="AA27" s="84">
        <f t="shared" si="8"/>
        <v>810.3214286</v>
      </c>
      <c r="AB27" s="84">
        <v>1.0</v>
      </c>
      <c r="AC27" s="84">
        <f t="shared" si="9"/>
        <v>731.9032258</v>
      </c>
    </row>
    <row r="28" ht="15.75" customHeight="1">
      <c r="A28" s="84"/>
      <c r="B28" s="84"/>
      <c r="C28" s="84"/>
      <c r="D28" s="220">
        <v>22689.0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731.9032258</v>
      </c>
      <c r="N28" s="181">
        <v>0.0</v>
      </c>
      <c r="O28" s="84">
        <f t="shared" si="2"/>
        <v>0</v>
      </c>
      <c r="P28" s="84">
        <v>1.0</v>
      </c>
      <c r="Q28" s="84">
        <f t="shared" si="3"/>
        <v>756.3</v>
      </c>
      <c r="R28" s="84">
        <v>1.0</v>
      </c>
      <c r="S28" s="84">
        <f t="shared" si="4"/>
        <v>731.9032258</v>
      </c>
      <c r="T28" s="84">
        <v>1.0</v>
      </c>
      <c r="U28" s="84">
        <f t="shared" si="5"/>
        <v>756.3</v>
      </c>
      <c r="V28" s="84">
        <v>1.0</v>
      </c>
      <c r="W28" s="84">
        <f t="shared" si="6"/>
        <v>731.9032258</v>
      </c>
      <c r="X28" s="84">
        <v>1.0</v>
      </c>
      <c r="Y28" s="84">
        <f t="shared" si="7"/>
        <v>731.9032258</v>
      </c>
      <c r="Z28" s="84">
        <v>1.0</v>
      </c>
      <c r="AA28" s="84">
        <f t="shared" si="8"/>
        <v>810.3214286</v>
      </c>
      <c r="AB28" s="84">
        <v>1.0</v>
      </c>
      <c r="AC28" s="84">
        <f t="shared" si="9"/>
        <v>731.9032258</v>
      </c>
    </row>
    <row r="29" ht="15.75" customHeight="1">
      <c r="A29" s="84"/>
      <c r="B29" s="84"/>
      <c r="C29" s="84"/>
      <c r="D29" s="220">
        <v>22689.0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731.9032258</v>
      </c>
      <c r="N29" s="84">
        <v>1.0</v>
      </c>
      <c r="O29" s="84">
        <f t="shared" si="2"/>
        <v>731.9032258</v>
      </c>
      <c r="P29" s="84">
        <v>1.0</v>
      </c>
      <c r="Q29" s="84">
        <f t="shared" si="3"/>
        <v>756.3</v>
      </c>
      <c r="R29" s="84">
        <v>1.0</v>
      </c>
      <c r="S29" s="84">
        <f t="shared" si="4"/>
        <v>731.9032258</v>
      </c>
      <c r="T29" s="84">
        <v>1.0</v>
      </c>
      <c r="U29" s="84">
        <f t="shared" si="5"/>
        <v>756.3</v>
      </c>
      <c r="V29" s="84">
        <v>1.0</v>
      </c>
      <c r="W29" s="84">
        <f t="shared" si="6"/>
        <v>731.9032258</v>
      </c>
      <c r="X29" s="84">
        <v>1.0</v>
      </c>
      <c r="Y29" s="84">
        <f t="shared" si="7"/>
        <v>731.9032258</v>
      </c>
      <c r="Z29" s="84">
        <v>1.0</v>
      </c>
      <c r="AA29" s="84">
        <f t="shared" si="8"/>
        <v>810.3214286</v>
      </c>
      <c r="AB29" s="84">
        <v>1.0</v>
      </c>
      <c r="AC29" s="84">
        <f t="shared" si="9"/>
        <v>731.9032258</v>
      </c>
    </row>
    <row r="30" ht="15.75" customHeight="1">
      <c r="A30" s="84"/>
      <c r="B30" s="84"/>
      <c r="C30" s="84"/>
      <c r="D30" s="220">
        <v>22689.0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731.9032258</v>
      </c>
      <c r="N30" s="84">
        <v>1.0</v>
      </c>
      <c r="O30" s="84">
        <f t="shared" si="2"/>
        <v>731.9032258</v>
      </c>
      <c r="P30" s="84">
        <v>1.0</v>
      </c>
      <c r="Q30" s="84">
        <f t="shared" si="3"/>
        <v>756.3</v>
      </c>
      <c r="R30" s="84">
        <v>1.0</v>
      </c>
      <c r="S30" s="84">
        <f t="shared" si="4"/>
        <v>731.9032258</v>
      </c>
      <c r="T30" s="84">
        <v>1.0</v>
      </c>
      <c r="U30" s="84">
        <f t="shared" si="5"/>
        <v>756.3</v>
      </c>
      <c r="V30" s="84">
        <v>1.0</v>
      </c>
      <c r="W30" s="84">
        <f t="shared" si="6"/>
        <v>731.9032258</v>
      </c>
      <c r="X30" s="84">
        <v>1.0</v>
      </c>
      <c r="Y30" s="84">
        <f t="shared" si="7"/>
        <v>731.9032258</v>
      </c>
      <c r="Z30" s="84">
        <v>1.0</v>
      </c>
      <c r="AA30" s="84">
        <f t="shared" si="8"/>
        <v>810.3214286</v>
      </c>
      <c r="AB30" s="84">
        <v>1.0</v>
      </c>
      <c r="AC30" s="84">
        <f t="shared" si="9"/>
        <v>731.9032258</v>
      </c>
    </row>
    <row r="31" ht="15.75" customHeight="1">
      <c r="A31" s="84"/>
      <c r="B31" s="84"/>
      <c r="C31" s="84"/>
      <c r="D31" s="220">
        <v>22689.0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731.9032258</v>
      </c>
      <c r="N31" s="84">
        <v>1.0</v>
      </c>
      <c r="O31" s="84">
        <f t="shared" si="2"/>
        <v>731.9032258</v>
      </c>
      <c r="P31" s="84">
        <v>1.0</v>
      </c>
      <c r="Q31" s="84">
        <f t="shared" si="3"/>
        <v>756.3</v>
      </c>
      <c r="R31" s="84">
        <v>1.0</v>
      </c>
      <c r="S31" s="84">
        <f t="shared" si="4"/>
        <v>731.9032258</v>
      </c>
      <c r="T31" s="84">
        <v>1.0</v>
      </c>
      <c r="U31" s="84">
        <f t="shared" si="5"/>
        <v>756.3</v>
      </c>
      <c r="V31" s="84">
        <v>1.0</v>
      </c>
      <c r="W31" s="84">
        <f t="shared" si="6"/>
        <v>731.9032258</v>
      </c>
      <c r="X31" s="84">
        <v>1.0</v>
      </c>
      <c r="Y31" s="84">
        <f t="shared" si="7"/>
        <v>731.9032258</v>
      </c>
      <c r="Z31" s="84"/>
      <c r="AA31" s="84"/>
      <c r="AB31" s="84">
        <v>1.0</v>
      </c>
      <c r="AC31" s="84">
        <f t="shared" si="9"/>
        <v>731.9032258</v>
      </c>
    </row>
    <row r="32" ht="15.75" customHeight="1">
      <c r="A32" s="84"/>
      <c r="B32" s="84"/>
      <c r="C32" s="84"/>
      <c r="D32" s="220">
        <v>22689.0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731.9032258</v>
      </c>
      <c r="N32" s="84">
        <v>1.0</v>
      </c>
      <c r="O32" s="84">
        <f t="shared" si="2"/>
        <v>731.9032258</v>
      </c>
      <c r="P32" s="84">
        <v>1.0</v>
      </c>
      <c r="Q32" s="84">
        <f t="shared" si="3"/>
        <v>756.3</v>
      </c>
      <c r="R32" s="84">
        <v>1.0</v>
      </c>
      <c r="S32" s="84">
        <f t="shared" si="4"/>
        <v>731.9032258</v>
      </c>
      <c r="T32" s="84">
        <v>1.0</v>
      </c>
      <c r="U32" s="84">
        <f t="shared" si="5"/>
        <v>756.3</v>
      </c>
      <c r="V32" s="84">
        <v>1.0</v>
      </c>
      <c r="W32" s="84">
        <f t="shared" si="6"/>
        <v>731.9032258</v>
      </c>
      <c r="X32" s="84">
        <v>1.0</v>
      </c>
      <c r="Y32" s="84">
        <f t="shared" si="7"/>
        <v>731.9032258</v>
      </c>
      <c r="Z32" s="84"/>
      <c r="AA32" s="84"/>
      <c r="AB32" s="84">
        <v>1.0</v>
      </c>
      <c r="AC32" s="84">
        <f t="shared" si="9"/>
        <v>731.9032258</v>
      </c>
    </row>
    <row r="33" ht="15.75" customHeight="1">
      <c r="A33" s="84"/>
      <c r="B33" s="84"/>
      <c r="C33" s="84"/>
      <c r="D33" s="220">
        <v>22689.0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731.9032258</v>
      </c>
      <c r="N33" s="84">
        <v>1.0</v>
      </c>
      <c r="O33" s="84">
        <f t="shared" si="2"/>
        <v>731.9032258</v>
      </c>
      <c r="P33" s="84"/>
      <c r="Q33" s="84"/>
      <c r="R33" s="84">
        <v>1.0</v>
      </c>
      <c r="S33" s="84">
        <f t="shared" si="4"/>
        <v>731.9032258</v>
      </c>
      <c r="T33" s="84"/>
      <c r="U33" s="84"/>
      <c r="V33" s="84">
        <v>1.0</v>
      </c>
      <c r="W33" s="84">
        <f t="shared" si="6"/>
        <v>731.9032258</v>
      </c>
      <c r="X33" s="84">
        <v>1.0</v>
      </c>
      <c r="Y33" s="84">
        <f t="shared" si="7"/>
        <v>731.9032258</v>
      </c>
      <c r="Z33" s="84"/>
      <c r="AA33" s="84"/>
      <c r="AB33" s="84">
        <v>1.0</v>
      </c>
      <c r="AC33" s="84">
        <f t="shared" si="9"/>
        <v>731.9032258</v>
      </c>
    </row>
    <row r="34" ht="15.75" customHeight="1">
      <c r="A34" s="160"/>
      <c r="B34" s="160"/>
      <c r="C34" s="162" t="s">
        <v>316</v>
      </c>
      <c r="D34" s="220">
        <v>22689.0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1463.806452</v>
      </c>
      <c r="N34" s="165">
        <v>1.0</v>
      </c>
      <c r="O34" s="84">
        <f t="shared" si="2"/>
        <v>731.9032258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22689.0</v>
      </c>
      <c r="E35" s="160"/>
      <c r="F35" s="160"/>
      <c r="G35" s="160"/>
      <c r="H35" s="160"/>
      <c r="I35" s="160"/>
      <c r="J35" s="160"/>
      <c r="K35" s="160"/>
      <c r="L35" s="165">
        <v>2.0</v>
      </c>
      <c r="M35" s="84">
        <f t="shared" si="1"/>
        <v>1463.806452</v>
      </c>
      <c r="N35" s="165">
        <v>1.0</v>
      </c>
      <c r="O35" s="84">
        <f t="shared" si="2"/>
        <v>731.9032258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22689.0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22689</v>
      </c>
      <c r="N37" s="160">
        <f t="shared" si="10"/>
        <v>31</v>
      </c>
      <c r="O37" s="160">
        <f t="shared" si="10"/>
        <v>22689</v>
      </c>
      <c r="P37" s="160">
        <f t="shared" si="10"/>
        <v>30</v>
      </c>
      <c r="Q37" s="160">
        <f t="shared" si="10"/>
        <v>22689</v>
      </c>
      <c r="R37" s="160">
        <f t="shared" si="10"/>
        <v>31</v>
      </c>
      <c r="S37" s="160">
        <f t="shared" si="10"/>
        <v>22689</v>
      </c>
      <c r="T37" s="160">
        <f t="shared" si="10"/>
        <v>30</v>
      </c>
      <c r="U37" s="160">
        <f t="shared" si="10"/>
        <v>22689</v>
      </c>
      <c r="V37" s="160">
        <f t="shared" si="10"/>
        <v>31</v>
      </c>
      <c r="W37" s="160">
        <f t="shared" si="10"/>
        <v>22689</v>
      </c>
      <c r="X37" s="160">
        <f t="shared" si="10"/>
        <v>31</v>
      </c>
      <c r="Y37" s="160">
        <f t="shared" si="10"/>
        <v>22689</v>
      </c>
      <c r="Z37" s="160">
        <f t="shared" si="10"/>
        <v>28</v>
      </c>
      <c r="AA37" s="160">
        <f t="shared" si="10"/>
        <v>22689</v>
      </c>
      <c r="AB37" s="160">
        <f t="shared" si="10"/>
        <v>31</v>
      </c>
      <c r="AC37" s="160">
        <f t="shared" si="10"/>
        <v>22689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326</v>
      </c>
      <c r="B3" s="84" t="s">
        <v>327</v>
      </c>
      <c r="C3" s="84" t="s">
        <v>162</v>
      </c>
      <c r="D3" s="220">
        <v>23309.0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751.9032258</v>
      </c>
      <c r="N3" s="84">
        <v>1.0</v>
      </c>
      <c r="O3" s="84">
        <f t="shared" ref="O3:O35" si="2">D3/31*N3</f>
        <v>751.9032258</v>
      </c>
      <c r="P3" s="84">
        <v>1.0</v>
      </c>
      <c r="Q3" s="84">
        <f t="shared" ref="Q3:Q32" si="3">D3/30*P3</f>
        <v>776.9666667</v>
      </c>
      <c r="R3" s="84">
        <v>1.0</v>
      </c>
      <c r="S3" s="84">
        <f t="shared" ref="S3:S33" si="4">D3/31*R3</f>
        <v>751.9032258</v>
      </c>
      <c r="T3" s="84">
        <v>1.0</v>
      </c>
      <c r="U3" s="84">
        <f t="shared" ref="U3:U32" si="5">D3/30*T3</f>
        <v>776.9666667</v>
      </c>
      <c r="V3" s="84">
        <v>1.0</v>
      </c>
      <c r="W3" s="84">
        <f t="shared" ref="W3:W33" si="6">D3/31*V3</f>
        <v>751.9032258</v>
      </c>
      <c r="X3" s="84">
        <v>1.0</v>
      </c>
      <c r="Y3" s="84">
        <f t="shared" ref="Y3:Y33" si="7">D3/31*X3</f>
        <v>751.9032258</v>
      </c>
      <c r="Z3" s="84">
        <v>1.0</v>
      </c>
      <c r="AA3" s="84">
        <f t="shared" ref="AA3:AA30" si="8">D3/28*Z3</f>
        <v>832.4642857</v>
      </c>
      <c r="AB3" s="84">
        <v>1.0</v>
      </c>
      <c r="AC3" s="84">
        <f t="shared" ref="AC3:AC33" si="9">D3/31*AB3</f>
        <v>751.9032258</v>
      </c>
    </row>
    <row r="4">
      <c r="A4" s="84"/>
      <c r="B4" s="84"/>
      <c r="C4" s="84"/>
      <c r="D4" s="220">
        <v>23309.0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751.9032258</v>
      </c>
      <c r="N4" s="84">
        <v>1.0</v>
      </c>
      <c r="O4" s="84">
        <f t="shared" si="2"/>
        <v>751.9032258</v>
      </c>
      <c r="P4" s="84">
        <v>1.0</v>
      </c>
      <c r="Q4" s="84">
        <f t="shared" si="3"/>
        <v>776.9666667</v>
      </c>
      <c r="R4" s="84">
        <v>1.0</v>
      </c>
      <c r="S4" s="84">
        <f t="shared" si="4"/>
        <v>751.9032258</v>
      </c>
      <c r="T4" s="84">
        <v>1.0</v>
      </c>
      <c r="U4" s="84">
        <f t="shared" si="5"/>
        <v>776.9666667</v>
      </c>
      <c r="V4" s="84">
        <v>1.0</v>
      </c>
      <c r="W4" s="84">
        <f t="shared" si="6"/>
        <v>751.9032258</v>
      </c>
      <c r="X4" s="84">
        <v>1.0</v>
      </c>
      <c r="Y4" s="84">
        <f t="shared" si="7"/>
        <v>751.9032258</v>
      </c>
      <c r="Z4" s="84">
        <v>1.0</v>
      </c>
      <c r="AA4" s="84">
        <f t="shared" si="8"/>
        <v>832.4642857</v>
      </c>
      <c r="AB4" s="84">
        <v>1.0</v>
      </c>
      <c r="AC4" s="84">
        <f t="shared" si="9"/>
        <v>751.9032258</v>
      </c>
    </row>
    <row r="5">
      <c r="A5" s="84"/>
      <c r="B5" s="84"/>
      <c r="C5" s="84"/>
      <c r="D5" s="220">
        <v>23309.0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751.9032258</v>
      </c>
      <c r="P5" s="84">
        <v>1.0</v>
      </c>
      <c r="Q5" s="84">
        <f t="shared" si="3"/>
        <v>776.9666667</v>
      </c>
      <c r="R5" s="84">
        <v>1.0</v>
      </c>
      <c r="S5" s="84">
        <f t="shared" si="4"/>
        <v>751.9032258</v>
      </c>
      <c r="T5" s="84">
        <v>1.0</v>
      </c>
      <c r="U5" s="84">
        <f t="shared" si="5"/>
        <v>776.9666667</v>
      </c>
      <c r="V5" s="84">
        <v>1.0</v>
      </c>
      <c r="W5" s="84">
        <f t="shared" si="6"/>
        <v>751.9032258</v>
      </c>
      <c r="X5" s="84">
        <v>1.0</v>
      </c>
      <c r="Y5" s="84">
        <f t="shared" si="7"/>
        <v>751.9032258</v>
      </c>
      <c r="Z5" s="84">
        <v>1.0</v>
      </c>
      <c r="AA5" s="84">
        <f t="shared" si="8"/>
        <v>832.4642857</v>
      </c>
      <c r="AB5" s="84">
        <v>1.0</v>
      </c>
      <c r="AC5" s="84">
        <f t="shared" si="9"/>
        <v>751.9032258</v>
      </c>
    </row>
    <row r="6">
      <c r="A6" s="84"/>
      <c r="B6" s="84"/>
      <c r="C6" s="84"/>
      <c r="D6" s="220">
        <v>23309.0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751.9032258</v>
      </c>
      <c r="N6" s="84">
        <v>1.0</v>
      </c>
      <c r="O6" s="84">
        <f t="shared" si="2"/>
        <v>751.9032258</v>
      </c>
      <c r="P6" s="84">
        <v>1.0</v>
      </c>
      <c r="Q6" s="84">
        <f t="shared" si="3"/>
        <v>776.9666667</v>
      </c>
      <c r="R6" s="84">
        <v>1.0</v>
      </c>
      <c r="S6" s="84">
        <f t="shared" si="4"/>
        <v>751.9032258</v>
      </c>
      <c r="T6" s="84">
        <v>1.0</v>
      </c>
      <c r="U6" s="84">
        <f t="shared" si="5"/>
        <v>776.9666667</v>
      </c>
      <c r="V6" s="84">
        <v>1.0</v>
      </c>
      <c r="W6" s="84">
        <f t="shared" si="6"/>
        <v>751.9032258</v>
      </c>
      <c r="X6" s="84">
        <v>1.0</v>
      </c>
      <c r="Y6" s="84">
        <f t="shared" si="7"/>
        <v>751.9032258</v>
      </c>
      <c r="Z6" s="84">
        <v>1.0</v>
      </c>
      <c r="AA6" s="84">
        <f t="shared" si="8"/>
        <v>832.4642857</v>
      </c>
      <c r="AB6" s="84">
        <v>1.0</v>
      </c>
      <c r="AC6" s="84">
        <f t="shared" si="9"/>
        <v>751.9032258</v>
      </c>
    </row>
    <row r="7">
      <c r="A7" s="84"/>
      <c r="B7" s="84"/>
      <c r="C7" s="84"/>
      <c r="D7" s="220">
        <v>23309.0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751.9032258</v>
      </c>
      <c r="N7" s="84">
        <v>1.0</v>
      </c>
      <c r="O7" s="84">
        <f t="shared" si="2"/>
        <v>751.9032258</v>
      </c>
      <c r="P7" s="84">
        <v>1.0</v>
      </c>
      <c r="Q7" s="84">
        <f t="shared" si="3"/>
        <v>776.9666667</v>
      </c>
      <c r="R7" s="84">
        <v>1.0</v>
      </c>
      <c r="S7" s="84">
        <f t="shared" si="4"/>
        <v>751.9032258</v>
      </c>
      <c r="T7" s="84">
        <v>1.0</v>
      </c>
      <c r="U7" s="84">
        <f t="shared" si="5"/>
        <v>776.9666667</v>
      </c>
      <c r="V7" s="84">
        <v>1.0</v>
      </c>
      <c r="W7" s="84">
        <f t="shared" si="6"/>
        <v>751.9032258</v>
      </c>
      <c r="X7" s="84">
        <v>1.0</v>
      </c>
      <c r="Y7" s="84">
        <f t="shared" si="7"/>
        <v>751.9032258</v>
      </c>
      <c r="Z7" s="84">
        <v>1.0</v>
      </c>
      <c r="AA7" s="84">
        <f t="shared" si="8"/>
        <v>832.4642857</v>
      </c>
      <c r="AB7" s="84">
        <v>1.0</v>
      </c>
      <c r="AC7" s="84">
        <f t="shared" si="9"/>
        <v>751.9032258</v>
      </c>
    </row>
    <row r="8">
      <c r="A8" s="84"/>
      <c r="B8" s="84"/>
      <c r="C8" s="84"/>
      <c r="D8" s="220">
        <v>23309.0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751.9032258</v>
      </c>
      <c r="N8" s="84">
        <v>1.0</v>
      </c>
      <c r="O8" s="84">
        <f t="shared" si="2"/>
        <v>751.9032258</v>
      </c>
      <c r="P8" s="84">
        <v>1.0</v>
      </c>
      <c r="Q8" s="84">
        <f t="shared" si="3"/>
        <v>776.9666667</v>
      </c>
      <c r="R8" s="84">
        <v>1.0</v>
      </c>
      <c r="S8" s="84">
        <f t="shared" si="4"/>
        <v>751.9032258</v>
      </c>
      <c r="T8" s="84">
        <v>1.0</v>
      </c>
      <c r="U8" s="84">
        <f t="shared" si="5"/>
        <v>776.9666667</v>
      </c>
      <c r="V8" s="84">
        <v>1.0</v>
      </c>
      <c r="W8" s="84">
        <f t="shared" si="6"/>
        <v>751.9032258</v>
      </c>
      <c r="X8" s="84">
        <v>1.0</v>
      </c>
      <c r="Y8" s="84">
        <f t="shared" si="7"/>
        <v>751.9032258</v>
      </c>
      <c r="Z8" s="84">
        <v>1.0</v>
      </c>
      <c r="AA8" s="84">
        <f t="shared" si="8"/>
        <v>832.4642857</v>
      </c>
      <c r="AB8" s="84">
        <v>1.0</v>
      </c>
      <c r="AC8" s="84">
        <f t="shared" si="9"/>
        <v>751.9032258</v>
      </c>
    </row>
    <row r="9">
      <c r="A9" s="84"/>
      <c r="B9" s="84"/>
      <c r="C9" s="84"/>
      <c r="D9" s="220">
        <v>23309.0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751.9032258</v>
      </c>
      <c r="N9" s="84">
        <v>1.0</v>
      </c>
      <c r="O9" s="84">
        <f t="shared" si="2"/>
        <v>751.9032258</v>
      </c>
      <c r="P9" s="84">
        <v>1.0</v>
      </c>
      <c r="Q9" s="84">
        <f t="shared" si="3"/>
        <v>776.9666667</v>
      </c>
      <c r="R9" s="84">
        <v>1.0</v>
      </c>
      <c r="S9" s="84">
        <f t="shared" si="4"/>
        <v>751.9032258</v>
      </c>
      <c r="T9" s="84">
        <v>1.0</v>
      </c>
      <c r="U9" s="84">
        <f t="shared" si="5"/>
        <v>776.9666667</v>
      </c>
      <c r="V9" s="84">
        <v>1.0</v>
      </c>
      <c r="W9" s="84">
        <f t="shared" si="6"/>
        <v>751.9032258</v>
      </c>
      <c r="X9" s="84">
        <v>1.0</v>
      </c>
      <c r="Y9" s="84">
        <f t="shared" si="7"/>
        <v>751.9032258</v>
      </c>
      <c r="Z9" s="84">
        <v>1.0</v>
      </c>
      <c r="AA9" s="84">
        <f t="shared" si="8"/>
        <v>832.4642857</v>
      </c>
      <c r="AB9" s="84">
        <v>1.0</v>
      </c>
      <c r="AC9" s="84">
        <f t="shared" si="9"/>
        <v>751.9032258</v>
      </c>
    </row>
    <row r="10">
      <c r="A10" s="84"/>
      <c r="B10" s="84"/>
      <c r="C10" s="84"/>
      <c r="D10" s="220">
        <v>23309.0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751.9032258</v>
      </c>
      <c r="N10" s="181">
        <v>0.0</v>
      </c>
      <c r="O10" s="84">
        <f t="shared" si="2"/>
        <v>0</v>
      </c>
      <c r="P10" s="84">
        <v>1.0</v>
      </c>
      <c r="Q10" s="84">
        <f t="shared" si="3"/>
        <v>776.9666667</v>
      </c>
      <c r="R10" s="84">
        <v>1.0</v>
      </c>
      <c r="S10" s="84">
        <f t="shared" si="4"/>
        <v>751.9032258</v>
      </c>
      <c r="T10" s="84">
        <v>1.0</v>
      </c>
      <c r="U10" s="84">
        <f t="shared" si="5"/>
        <v>776.9666667</v>
      </c>
      <c r="V10" s="84">
        <v>1.0</v>
      </c>
      <c r="W10" s="84">
        <f t="shared" si="6"/>
        <v>751.9032258</v>
      </c>
      <c r="X10" s="84">
        <v>1.0</v>
      </c>
      <c r="Y10" s="84">
        <f t="shared" si="7"/>
        <v>751.9032258</v>
      </c>
      <c r="Z10" s="84">
        <v>1.0</v>
      </c>
      <c r="AA10" s="84">
        <f t="shared" si="8"/>
        <v>832.4642857</v>
      </c>
      <c r="AB10" s="84">
        <v>1.0</v>
      </c>
      <c r="AC10" s="84">
        <f t="shared" si="9"/>
        <v>751.9032258</v>
      </c>
    </row>
    <row r="11">
      <c r="A11" s="84"/>
      <c r="B11" s="84"/>
      <c r="C11" s="84"/>
      <c r="D11" s="220">
        <v>23309.0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751.9032258</v>
      </c>
      <c r="P11" s="84">
        <v>1.0</v>
      </c>
      <c r="Q11" s="84">
        <f t="shared" si="3"/>
        <v>776.9666667</v>
      </c>
      <c r="R11" s="84">
        <v>1.0</v>
      </c>
      <c r="S11" s="84">
        <f t="shared" si="4"/>
        <v>751.9032258</v>
      </c>
      <c r="T11" s="84">
        <v>1.0</v>
      </c>
      <c r="U11" s="84">
        <f t="shared" si="5"/>
        <v>776.9666667</v>
      </c>
      <c r="V11" s="84">
        <v>1.0</v>
      </c>
      <c r="W11" s="84">
        <f t="shared" si="6"/>
        <v>751.9032258</v>
      </c>
      <c r="X11" s="84">
        <v>1.0</v>
      </c>
      <c r="Y11" s="84">
        <f t="shared" si="7"/>
        <v>751.9032258</v>
      </c>
      <c r="Z11" s="84">
        <v>1.0</v>
      </c>
      <c r="AA11" s="84">
        <f t="shared" si="8"/>
        <v>832.4642857</v>
      </c>
      <c r="AB11" s="84">
        <v>1.0</v>
      </c>
      <c r="AC11" s="84">
        <f t="shared" si="9"/>
        <v>751.9032258</v>
      </c>
    </row>
    <row r="12">
      <c r="A12" s="84"/>
      <c r="B12" s="84"/>
      <c r="C12" s="84"/>
      <c r="D12" s="220">
        <v>23309.0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751.9032258</v>
      </c>
      <c r="N12" s="84">
        <v>1.0</v>
      </c>
      <c r="O12" s="84">
        <f t="shared" si="2"/>
        <v>751.9032258</v>
      </c>
      <c r="P12" s="84">
        <v>1.0</v>
      </c>
      <c r="Q12" s="84">
        <f t="shared" si="3"/>
        <v>776.9666667</v>
      </c>
      <c r="R12" s="84">
        <v>1.0</v>
      </c>
      <c r="S12" s="84">
        <f t="shared" si="4"/>
        <v>751.9032258</v>
      </c>
      <c r="T12" s="84">
        <v>1.0</v>
      </c>
      <c r="U12" s="84">
        <f t="shared" si="5"/>
        <v>776.9666667</v>
      </c>
      <c r="V12" s="84">
        <v>1.0</v>
      </c>
      <c r="W12" s="84">
        <f t="shared" si="6"/>
        <v>751.9032258</v>
      </c>
      <c r="X12" s="84">
        <v>1.0</v>
      </c>
      <c r="Y12" s="84">
        <f t="shared" si="7"/>
        <v>751.9032258</v>
      </c>
      <c r="Z12" s="84">
        <v>1.0</v>
      </c>
      <c r="AA12" s="84">
        <f t="shared" si="8"/>
        <v>832.4642857</v>
      </c>
      <c r="AB12" s="84">
        <v>1.0</v>
      </c>
      <c r="AC12" s="84">
        <f t="shared" si="9"/>
        <v>751.9032258</v>
      </c>
    </row>
    <row r="13">
      <c r="A13" s="84"/>
      <c r="B13" s="84"/>
      <c r="C13" s="84"/>
      <c r="D13" s="220">
        <v>23309.0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751.9032258</v>
      </c>
      <c r="N13" s="181">
        <v>0.0</v>
      </c>
      <c r="O13" s="84">
        <f t="shared" si="2"/>
        <v>0</v>
      </c>
      <c r="P13" s="84">
        <v>1.0</v>
      </c>
      <c r="Q13" s="84">
        <f t="shared" si="3"/>
        <v>776.9666667</v>
      </c>
      <c r="R13" s="84">
        <v>1.0</v>
      </c>
      <c r="S13" s="84">
        <f t="shared" si="4"/>
        <v>751.9032258</v>
      </c>
      <c r="T13" s="84">
        <v>1.0</v>
      </c>
      <c r="U13" s="84">
        <f t="shared" si="5"/>
        <v>776.9666667</v>
      </c>
      <c r="V13" s="84">
        <v>1.0</v>
      </c>
      <c r="W13" s="84">
        <f t="shared" si="6"/>
        <v>751.9032258</v>
      </c>
      <c r="X13" s="84">
        <v>1.0</v>
      </c>
      <c r="Y13" s="84">
        <f t="shared" si="7"/>
        <v>751.9032258</v>
      </c>
      <c r="Z13" s="84">
        <v>1.0</v>
      </c>
      <c r="AA13" s="84">
        <f t="shared" si="8"/>
        <v>832.4642857</v>
      </c>
      <c r="AB13" s="84">
        <v>1.0</v>
      </c>
      <c r="AC13" s="84">
        <f t="shared" si="9"/>
        <v>751.9032258</v>
      </c>
    </row>
    <row r="14">
      <c r="A14" s="84"/>
      <c r="B14" s="84"/>
      <c r="C14" s="84"/>
      <c r="D14" s="220">
        <v>23309.0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751.9032258</v>
      </c>
      <c r="N14" s="181">
        <v>0.0</v>
      </c>
      <c r="O14" s="84">
        <f t="shared" si="2"/>
        <v>0</v>
      </c>
      <c r="P14" s="84">
        <v>1.0</v>
      </c>
      <c r="Q14" s="84">
        <f t="shared" si="3"/>
        <v>776.9666667</v>
      </c>
      <c r="R14" s="84">
        <v>1.0</v>
      </c>
      <c r="S14" s="84">
        <f t="shared" si="4"/>
        <v>751.9032258</v>
      </c>
      <c r="T14" s="84">
        <v>1.0</v>
      </c>
      <c r="U14" s="84">
        <f t="shared" si="5"/>
        <v>776.9666667</v>
      </c>
      <c r="V14" s="84">
        <v>1.0</v>
      </c>
      <c r="W14" s="84">
        <f t="shared" si="6"/>
        <v>751.9032258</v>
      </c>
      <c r="X14" s="84">
        <v>1.0</v>
      </c>
      <c r="Y14" s="84">
        <f t="shared" si="7"/>
        <v>751.9032258</v>
      </c>
      <c r="Z14" s="84">
        <v>1.0</v>
      </c>
      <c r="AA14" s="84">
        <f t="shared" si="8"/>
        <v>832.4642857</v>
      </c>
      <c r="AB14" s="84">
        <v>1.0</v>
      </c>
      <c r="AC14" s="84">
        <f t="shared" si="9"/>
        <v>751.9032258</v>
      </c>
    </row>
    <row r="15">
      <c r="A15" s="84"/>
      <c r="B15" s="84"/>
      <c r="C15" s="84"/>
      <c r="D15" s="220">
        <v>23309.0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751.9032258</v>
      </c>
      <c r="N15" s="84">
        <v>1.0</v>
      </c>
      <c r="O15" s="84">
        <f t="shared" si="2"/>
        <v>751.9032258</v>
      </c>
      <c r="P15" s="84">
        <v>1.0</v>
      </c>
      <c r="Q15" s="84">
        <f t="shared" si="3"/>
        <v>776.9666667</v>
      </c>
      <c r="R15" s="84">
        <v>1.0</v>
      </c>
      <c r="S15" s="84">
        <f t="shared" si="4"/>
        <v>751.9032258</v>
      </c>
      <c r="T15" s="84">
        <v>1.0</v>
      </c>
      <c r="U15" s="84">
        <f t="shared" si="5"/>
        <v>776.9666667</v>
      </c>
      <c r="V15" s="84">
        <v>1.0</v>
      </c>
      <c r="W15" s="84">
        <f t="shared" si="6"/>
        <v>751.9032258</v>
      </c>
      <c r="X15" s="84">
        <v>1.0</v>
      </c>
      <c r="Y15" s="84">
        <f t="shared" si="7"/>
        <v>751.9032258</v>
      </c>
      <c r="Z15" s="84">
        <v>1.0</v>
      </c>
      <c r="AA15" s="84">
        <f t="shared" si="8"/>
        <v>832.4642857</v>
      </c>
      <c r="AB15" s="84">
        <v>1.0</v>
      </c>
      <c r="AC15" s="84">
        <f t="shared" si="9"/>
        <v>751.9032258</v>
      </c>
    </row>
    <row r="16">
      <c r="A16" s="84"/>
      <c r="B16" s="84"/>
      <c r="C16" s="84"/>
      <c r="D16" s="220">
        <v>23309.0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751.9032258</v>
      </c>
      <c r="N16" s="84">
        <v>1.0</v>
      </c>
      <c r="O16" s="84">
        <f t="shared" si="2"/>
        <v>751.9032258</v>
      </c>
      <c r="P16" s="84">
        <v>1.0</v>
      </c>
      <c r="Q16" s="84">
        <f t="shared" si="3"/>
        <v>776.9666667</v>
      </c>
      <c r="R16" s="84">
        <v>1.0</v>
      </c>
      <c r="S16" s="84">
        <f t="shared" si="4"/>
        <v>751.9032258</v>
      </c>
      <c r="T16" s="84">
        <v>1.0</v>
      </c>
      <c r="U16" s="84">
        <f t="shared" si="5"/>
        <v>776.9666667</v>
      </c>
      <c r="V16" s="84">
        <v>1.0</v>
      </c>
      <c r="W16" s="84">
        <f t="shared" si="6"/>
        <v>751.9032258</v>
      </c>
      <c r="X16" s="84">
        <v>1.0</v>
      </c>
      <c r="Y16" s="84">
        <f t="shared" si="7"/>
        <v>751.9032258</v>
      </c>
      <c r="Z16" s="84">
        <v>1.0</v>
      </c>
      <c r="AA16" s="84">
        <f t="shared" si="8"/>
        <v>832.4642857</v>
      </c>
      <c r="AB16" s="84">
        <v>1.0</v>
      </c>
      <c r="AC16" s="84">
        <f t="shared" si="9"/>
        <v>751.9032258</v>
      </c>
    </row>
    <row r="17">
      <c r="A17" s="84"/>
      <c r="B17" s="84"/>
      <c r="C17" s="84"/>
      <c r="D17" s="220">
        <v>23309.0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751.9032258</v>
      </c>
      <c r="N17" s="84">
        <v>1.0</v>
      </c>
      <c r="O17" s="84">
        <f t="shared" si="2"/>
        <v>751.9032258</v>
      </c>
      <c r="P17" s="84">
        <v>1.0</v>
      </c>
      <c r="Q17" s="84">
        <f t="shared" si="3"/>
        <v>776.9666667</v>
      </c>
      <c r="R17" s="84">
        <v>1.0</v>
      </c>
      <c r="S17" s="84">
        <f t="shared" si="4"/>
        <v>751.9032258</v>
      </c>
      <c r="T17" s="84">
        <v>1.0</v>
      </c>
      <c r="U17" s="84">
        <f t="shared" si="5"/>
        <v>776.9666667</v>
      </c>
      <c r="V17" s="84">
        <v>1.0</v>
      </c>
      <c r="W17" s="84">
        <f t="shared" si="6"/>
        <v>751.9032258</v>
      </c>
      <c r="X17" s="84">
        <v>1.0</v>
      </c>
      <c r="Y17" s="84">
        <f t="shared" si="7"/>
        <v>751.9032258</v>
      </c>
      <c r="Z17" s="84">
        <v>1.0</v>
      </c>
      <c r="AA17" s="84">
        <f t="shared" si="8"/>
        <v>832.4642857</v>
      </c>
      <c r="AB17" s="84">
        <v>1.0</v>
      </c>
      <c r="AC17" s="84">
        <f t="shared" si="9"/>
        <v>751.9032258</v>
      </c>
    </row>
    <row r="18">
      <c r="A18" s="84"/>
      <c r="B18" s="84"/>
      <c r="C18" s="84"/>
      <c r="D18" s="220">
        <v>23309.0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751.9032258</v>
      </c>
      <c r="N18" s="84">
        <v>1.0</v>
      </c>
      <c r="O18" s="84">
        <f t="shared" si="2"/>
        <v>751.9032258</v>
      </c>
      <c r="P18" s="84">
        <v>1.0</v>
      </c>
      <c r="Q18" s="84">
        <f t="shared" si="3"/>
        <v>776.9666667</v>
      </c>
      <c r="R18" s="84">
        <v>1.0</v>
      </c>
      <c r="S18" s="84">
        <f t="shared" si="4"/>
        <v>751.9032258</v>
      </c>
      <c r="T18" s="84">
        <v>1.0</v>
      </c>
      <c r="U18" s="84">
        <f t="shared" si="5"/>
        <v>776.9666667</v>
      </c>
      <c r="V18" s="84">
        <v>1.0</v>
      </c>
      <c r="W18" s="84">
        <f t="shared" si="6"/>
        <v>751.9032258</v>
      </c>
      <c r="X18" s="84">
        <v>1.0</v>
      </c>
      <c r="Y18" s="84">
        <f t="shared" si="7"/>
        <v>751.9032258</v>
      </c>
      <c r="Z18" s="84">
        <v>1.0</v>
      </c>
      <c r="AA18" s="84">
        <f t="shared" si="8"/>
        <v>832.4642857</v>
      </c>
      <c r="AB18" s="84">
        <v>1.0</v>
      </c>
      <c r="AC18" s="84">
        <f t="shared" si="9"/>
        <v>751.9032258</v>
      </c>
    </row>
    <row r="19">
      <c r="A19" s="84"/>
      <c r="B19" s="84"/>
      <c r="C19" s="84"/>
      <c r="D19" s="220">
        <v>23309.0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751.9032258</v>
      </c>
      <c r="N19" s="84">
        <v>1.0</v>
      </c>
      <c r="O19" s="84">
        <f t="shared" si="2"/>
        <v>751.9032258</v>
      </c>
      <c r="P19" s="84">
        <v>1.0</v>
      </c>
      <c r="Q19" s="84">
        <f t="shared" si="3"/>
        <v>776.9666667</v>
      </c>
      <c r="R19" s="84">
        <v>1.0</v>
      </c>
      <c r="S19" s="84">
        <f t="shared" si="4"/>
        <v>751.9032258</v>
      </c>
      <c r="T19" s="84">
        <v>1.0</v>
      </c>
      <c r="U19" s="84">
        <f t="shared" si="5"/>
        <v>776.9666667</v>
      </c>
      <c r="V19" s="84">
        <v>1.0</v>
      </c>
      <c r="W19" s="84">
        <f t="shared" si="6"/>
        <v>751.9032258</v>
      </c>
      <c r="X19" s="84">
        <v>1.0</v>
      </c>
      <c r="Y19" s="84">
        <f t="shared" si="7"/>
        <v>751.9032258</v>
      </c>
      <c r="Z19" s="84">
        <v>1.0</v>
      </c>
      <c r="AA19" s="84">
        <f t="shared" si="8"/>
        <v>832.4642857</v>
      </c>
      <c r="AB19" s="84">
        <v>1.0</v>
      </c>
      <c r="AC19" s="84">
        <f t="shared" si="9"/>
        <v>751.9032258</v>
      </c>
    </row>
    <row r="20">
      <c r="A20" s="84"/>
      <c r="B20" s="84"/>
      <c r="C20" s="84"/>
      <c r="D20" s="220">
        <v>23309.0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751.9032258</v>
      </c>
      <c r="N20" s="84">
        <v>1.0</v>
      </c>
      <c r="O20" s="84">
        <f t="shared" si="2"/>
        <v>751.9032258</v>
      </c>
      <c r="P20" s="84">
        <v>1.0</v>
      </c>
      <c r="Q20" s="84">
        <f t="shared" si="3"/>
        <v>776.9666667</v>
      </c>
      <c r="R20" s="84">
        <v>1.0</v>
      </c>
      <c r="S20" s="84">
        <f t="shared" si="4"/>
        <v>751.9032258</v>
      </c>
      <c r="T20" s="84">
        <v>1.0</v>
      </c>
      <c r="U20" s="84">
        <f t="shared" si="5"/>
        <v>776.9666667</v>
      </c>
      <c r="V20" s="84">
        <v>1.0</v>
      </c>
      <c r="W20" s="84">
        <f t="shared" si="6"/>
        <v>751.9032258</v>
      </c>
      <c r="X20" s="84">
        <v>1.0</v>
      </c>
      <c r="Y20" s="84">
        <f t="shared" si="7"/>
        <v>751.9032258</v>
      </c>
      <c r="Z20" s="84">
        <v>1.0</v>
      </c>
      <c r="AA20" s="84">
        <f t="shared" si="8"/>
        <v>832.4642857</v>
      </c>
      <c r="AB20" s="84">
        <v>1.0</v>
      </c>
      <c r="AC20" s="84">
        <f t="shared" si="9"/>
        <v>751.9032258</v>
      </c>
    </row>
    <row r="21" ht="15.75" customHeight="1">
      <c r="A21" s="84"/>
      <c r="B21" s="84"/>
      <c r="C21" s="84"/>
      <c r="D21" s="220">
        <v>23309.0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181">
        <v>0.0</v>
      </c>
      <c r="O21" s="84">
        <f t="shared" si="2"/>
        <v>0</v>
      </c>
      <c r="P21" s="84">
        <v>1.0</v>
      </c>
      <c r="Q21" s="84">
        <f t="shared" si="3"/>
        <v>776.9666667</v>
      </c>
      <c r="R21" s="84">
        <v>1.0</v>
      </c>
      <c r="S21" s="84">
        <f t="shared" si="4"/>
        <v>751.9032258</v>
      </c>
      <c r="T21" s="84">
        <v>1.0</v>
      </c>
      <c r="U21" s="84">
        <f t="shared" si="5"/>
        <v>776.9666667</v>
      </c>
      <c r="V21" s="84">
        <v>1.0</v>
      </c>
      <c r="W21" s="84">
        <f t="shared" si="6"/>
        <v>751.9032258</v>
      </c>
      <c r="X21" s="84">
        <v>1.0</v>
      </c>
      <c r="Y21" s="84">
        <f t="shared" si="7"/>
        <v>751.9032258</v>
      </c>
      <c r="Z21" s="84">
        <v>1.0</v>
      </c>
      <c r="AA21" s="84">
        <f t="shared" si="8"/>
        <v>832.4642857</v>
      </c>
      <c r="AB21" s="84">
        <v>1.0</v>
      </c>
      <c r="AC21" s="84">
        <f t="shared" si="9"/>
        <v>751.9032258</v>
      </c>
    </row>
    <row r="22" ht="15.75" customHeight="1">
      <c r="A22" s="84"/>
      <c r="B22" s="84"/>
      <c r="C22" s="84"/>
      <c r="D22" s="220">
        <v>23309.0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751.9032258</v>
      </c>
      <c r="N22" s="84">
        <v>1.0</v>
      </c>
      <c r="O22" s="84">
        <f t="shared" si="2"/>
        <v>751.9032258</v>
      </c>
      <c r="P22" s="181">
        <v>0.0</v>
      </c>
      <c r="Q22" s="84">
        <f t="shared" si="3"/>
        <v>0</v>
      </c>
      <c r="R22" s="84">
        <v>1.0</v>
      </c>
      <c r="S22" s="84">
        <f t="shared" si="4"/>
        <v>751.9032258</v>
      </c>
      <c r="T22" s="84">
        <v>1.0</v>
      </c>
      <c r="U22" s="84">
        <f t="shared" si="5"/>
        <v>776.9666667</v>
      </c>
      <c r="V22" s="84">
        <v>1.0</v>
      </c>
      <c r="W22" s="84">
        <f t="shared" si="6"/>
        <v>751.9032258</v>
      </c>
      <c r="X22" s="84">
        <v>1.0</v>
      </c>
      <c r="Y22" s="84">
        <f t="shared" si="7"/>
        <v>751.9032258</v>
      </c>
      <c r="Z22" s="84">
        <v>1.0</v>
      </c>
      <c r="AA22" s="84">
        <f t="shared" si="8"/>
        <v>832.4642857</v>
      </c>
      <c r="AB22" s="84">
        <v>1.0</v>
      </c>
      <c r="AC22" s="84">
        <f t="shared" si="9"/>
        <v>751.9032258</v>
      </c>
    </row>
    <row r="23" ht="15.75" customHeight="1">
      <c r="A23" s="84"/>
      <c r="B23" s="84"/>
      <c r="C23" s="84"/>
      <c r="D23" s="220">
        <v>23309.0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751.9032258</v>
      </c>
      <c r="N23" s="84">
        <v>1.0</v>
      </c>
      <c r="O23" s="84">
        <f t="shared" si="2"/>
        <v>751.9032258</v>
      </c>
      <c r="P23" s="84">
        <v>1.0</v>
      </c>
      <c r="Q23" s="84">
        <f t="shared" si="3"/>
        <v>776.9666667</v>
      </c>
      <c r="R23" s="84">
        <v>1.0</v>
      </c>
      <c r="S23" s="84">
        <f t="shared" si="4"/>
        <v>751.9032258</v>
      </c>
      <c r="T23" s="84">
        <v>1.0</v>
      </c>
      <c r="U23" s="84">
        <f t="shared" si="5"/>
        <v>776.9666667</v>
      </c>
      <c r="V23" s="84">
        <v>1.0</v>
      </c>
      <c r="W23" s="84">
        <f t="shared" si="6"/>
        <v>751.9032258</v>
      </c>
      <c r="X23" s="84">
        <v>1.0</v>
      </c>
      <c r="Y23" s="84">
        <f t="shared" si="7"/>
        <v>751.9032258</v>
      </c>
      <c r="Z23" s="84">
        <v>1.0</v>
      </c>
      <c r="AA23" s="84">
        <f t="shared" si="8"/>
        <v>832.4642857</v>
      </c>
      <c r="AB23" s="84">
        <v>1.0</v>
      </c>
      <c r="AC23" s="84">
        <f t="shared" si="9"/>
        <v>751.9032258</v>
      </c>
    </row>
    <row r="24" ht="15.75" customHeight="1">
      <c r="A24" s="84"/>
      <c r="B24" s="84"/>
      <c r="C24" s="84"/>
      <c r="D24" s="220">
        <v>23309.0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751.9032258</v>
      </c>
      <c r="N24" s="84">
        <v>1.0</v>
      </c>
      <c r="O24" s="84">
        <f t="shared" si="2"/>
        <v>751.9032258</v>
      </c>
      <c r="P24" s="84">
        <v>1.0</v>
      </c>
      <c r="Q24" s="84">
        <f t="shared" si="3"/>
        <v>776.9666667</v>
      </c>
      <c r="R24" s="84">
        <v>1.0</v>
      </c>
      <c r="S24" s="84">
        <f t="shared" si="4"/>
        <v>751.9032258</v>
      </c>
      <c r="T24" s="84">
        <v>1.0</v>
      </c>
      <c r="U24" s="84">
        <f t="shared" si="5"/>
        <v>776.9666667</v>
      </c>
      <c r="V24" s="84">
        <v>1.0</v>
      </c>
      <c r="W24" s="84">
        <f t="shared" si="6"/>
        <v>751.9032258</v>
      </c>
      <c r="X24" s="84">
        <v>1.0</v>
      </c>
      <c r="Y24" s="84">
        <f t="shared" si="7"/>
        <v>751.9032258</v>
      </c>
      <c r="Z24" s="84">
        <v>1.0</v>
      </c>
      <c r="AA24" s="84">
        <f t="shared" si="8"/>
        <v>832.4642857</v>
      </c>
      <c r="AB24" s="84">
        <v>1.0</v>
      </c>
      <c r="AC24" s="84">
        <f t="shared" si="9"/>
        <v>751.9032258</v>
      </c>
    </row>
    <row r="25" ht="15.75" customHeight="1">
      <c r="A25" s="84"/>
      <c r="B25" s="84"/>
      <c r="C25" s="84"/>
      <c r="D25" s="220">
        <v>23309.0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751.9032258</v>
      </c>
      <c r="N25" s="84">
        <v>1.0</v>
      </c>
      <c r="O25" s="84">
        <f t="shared" si="2"/>
        <v>751.9032258</v>
      </c>
      <c r="P25" s="84">
        <v>1.0</v>
      </c>
      <c r="Q25" s="84">
        <f t="shared" si="3"/>
        <v>776.9666667</v>
      </c>
      <c r="R25" s="84">
        <v>1.0</v>
      </c>
      <c r="S25" s="84">
        <f t="shared" si="4"/>
        <v>751.9032258</v>
      </c>
      <c r="T25" s="84">
        <v>1.0</v>
      </c>
      <c r="U25" s="84">
        <f t="shared" si="5"/>
        <v>776.9666667</v>
      </c>
      <c r="V25" s="84">
        <v>1.0</v>
      </c>
      <c r="W25" s="84">
        <f t="shared" si="6"/>
        <v>751.9032258</v>
      </c>
      <c r="X25" s="84">
        <v>1.0</v>
      </c>
      <c r="Y25" s="84">
        <f t="shared" si="7"/>
        <v>751.9032258</v>
      </c>
      <c r="Z25" s="84">
        <v>1.0</v>
      </c>
      <c r="AA25" s="84">
        <f t="shared" si="8"/>
        <v>832.4642857</v>
      </c>
      <c r="AB25" s="84">
        <v>1.0</v>
      </c>
      <c r="AC25" s="84">
        <f t="shared" si="9"/>
        <v>751.9032258</v>
      </c>
    </row>
    <row r="26" ht="15.75" customHeight="1">
      <c r="A26" s="84"/>
      <c r="B26" s="84"/>
      <c r="C26" s="84"/>
      <c r="D26" s="220">
        <v>23309.0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751.9032258</v>
      </c>
      <c r="N26" s="84">
        <v>1.0</v>
      </c>
      <c r="O26" s="84">
        <f t="shared" si="2"/>
        <v>751.9032258</v>
      </c>
      <c r="P26" s="84">
        <v>1.0</v>
      </c>
      <c r="Q26" s="84">
        <f t="shared" si="3"/>
        <v>776.9666667</v>
      </c>
      <c r="R26" s="84">
        <v>1.0</v>
      </c>
      <c r="S26" s="84">
        <f t="shared" si="4"/>
        <v>751.9032258</v>
      </c>
      <c r="T26" s="84">
        <v>1.0</v>
      </c>
      <c r="U26" s="84">
        <f t="shared" si="5"/>
        <v>776.9666667</v>
      </c>
      <c r="V26" s="84">
        <v>1.0</v>
      </c>
      <c r="W26" s="84">
        <f t="shared" si="6"/>
        <v>751.9032258</v>
      </c>
      <c r="X26" s="84">
        <v>1.0</v>
      </c>
      <c r="Y26" s="84">
        <f t="shared" si="7"/>
        <v>751.9032258</v>
      </c>
      <c r="Z26" s="84">
        <v>1.0</v>
      </c>
      <c r="AA26" s="84">
        <f t="shared" si="8"/>
        <v>832.4642857</v>
      </c>
      <c r="AB26" s="84">
        <v>1.0</v>
      </c>
      <c r="AC26" s="84">
        <f t="shared" si="9"/>
        <v>751.9032258</v>
      </c>
    </row>
    <row r="27" ht="15.75" customHeight="1">
      <c r="A27" s="84"/>
      <c r="B27" s="84"/>
      <c r="C27" s="84"/>
      <c r="D27" s="220">
        <v>23309.0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751.9032258</v>
      </c>
      <c r="N27" s="84">
        <v>1.0</v>
      </c>
      <c r="O27" s="84">
        <f t="shared" si="2"/>
        <v>751.9032258</v>
      </c>
      <c r="P27" s="84">
        <v>1.0</v>
      </c>
      <c r="Q27" s="84">
        <f t="shared" si="3"/>
        <v>776.9666667</v>
      </c>
      <c r="R27" s="84">
        <v>1.0</v>
      </c>
      <c r="S27" s="84">
        <f t="shared" si="4"/>
        <v>751.9032258</v>
      </c>
      <c r="T27" s="84">
        <v>1.0</v>
      </c>
      <c r="U27" s="84">
        <f t="shared" si="5"/>
        <v>776.9666667</v>
      </c>
      <c r="V27" s="84">
        <v>1.0</v>
      </c>
      <c r="W27" s="84">
        <f t="shared" si="6"/>
        <v>751.9032258</v>
      </c>
      <c r="X27" s="84">
        <v>1.0</v>
      </c>
      <c r="Y27" s="84">
        <f t="shared" si="7"/>
        <v>751.9032258</v>
      </c>
      <c r="Z27" s="84">
        <v>1.0</v>
      </c>
      <c r="AA27" s="84">
        <f t="shared" si="8"/>
        <v>832.4642857</v>
      </c>
      <c r="AB27" s="84">
        <v>1.0</v>
      </c>
      <c r="AC27" s="84">
        <f t="shared" si="9"/>
        <v>751.9032258</v>
      </c>
    </row>
    <row r="28" ht="15.75" customHeight="1">
      <c r="A28" s="84"/>
      <c r="B28" s="84"/>
      <c r="C28" s="84"/>
      <c r="D28" s="220">
        <v>23309.0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751.9032258</v>
      </c>
      <c r="N28" s="84">
        <v>1.0</v>
      </c>
      <c r="O28" s="84">
        <f t="shared" si="2"/>
        <v>751.9032258</v>
      </c>
      <c r="P28" s="84">
        <v>1.0</v>
      </c>
      <c r="Q28" s="84">
        <f t="shared" si="3"/>
        <v>776.9666667</v>
      </c>
      <c r="R28" s="84">
        <v>1.0</v>
      </c>
      <c r="S28" s="84">
        <f t="shared" si="4"/>
        <v>751.9032258</v>
      </c>
      <c r="T28" s="84">
        <v>1.0</v>
      </c>
      <c r="U28" s="84">
        <f t="shared" si="5"/>
        <v>776.9666667</v>
      </c>
      <c r="V28" s="84">
        <v>1.0</v>
      </c>
      <c r="W28" s="84">
        <f t="shared" si="6"/>
        <v>751.9032258</v>
      </c>
      <c r="X28" s="84">
        <v>1.0</v>
      </c>
      <c r="Y28" s="84">
        <f t="shared" si="7"/>
        <v>751.9032258</v>
      </c>
      <c r="Z28" s="84">
        <v>1.0</v>
      </c>
      <c r="AA28" s="84">
        <f t="shared" si="8"/>
        <v>832.4642857</v>
      </c>
      <c r="AB28" s="84">
        <v>1.0</v>
      </c>
      <c r="AC28" s="84">
        <f t="shared" si="9"/>
        <v>751.9032258</v>
      </c>
    </row>
    <row r="29" ht="15.75" customHeight="1">
      <c r="A29" s="84"/>
      <c r="B29" s="84"/>
      <c r="C29" s="84"/>
      <c r="D29" s="220">
        <v>23309.0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751.9032258</v>
      </c>
      <c r="N29" s="181">
        <v>0.0</v>
      </c>
      <c r="O29" s="84">
        <f t="shared" si="2"/>
        <v>0</v>
      </c>
      <c r="P29" s="84">
        <v>1.0</v>
      </c>
      <c r="Q29" s="84">
        <f t="shared" si="3"/>
        <v>776.9666667</v>
      </c>
      <c r="R29" s="84">
        <v>1.0</v>
      </c>
      <c r="S29" s="84">
        <f t="shared" si="4"/>
        <v>751.9032258</v>
      </c>
      <c r="T29" s="84">
        <v>1.0</v>
      </c>
      <c r="U29" s="84">
        <f t="shared" si="5"/>
        <v>776.9666667</v>
      </c>
      <c r="V29" s="84">
        <v>1.0</v>
      </c>
      <c r="W29" s="84">
        <f t="shared" si="6"/>
        <v>751.9032258</v>
      </c>
      <c r="X29" s="84">
        <v>1.0</v>
      </c>
      <c r="Y29" s="84">
        <f t="shared" si="7"/>
        <v>751.9032258</v>
      </c>
      <c r="Z29" s="84">
        <v>1.0</v>
      </c>
      <c r="AA29" s="84">
        <f t="shared" si="8"/>
        <v>832.4642857</v>
      </c>
      <c r="AB29" s="84">
        <v>1.0</v>
      </c>
      <c r="AC29" s="84">
        <f t="shared" si="9"/>
        <v>751.9032258</v>
      </c>
    </row>
    <row r="30" ht="15.75" customHeight="1">
      <c r="A30" s="84"/>
      <c r="B30" s="84"/>
      <c r="C30" s="84"/>
      <c r="D30" s="220">
        <v>23309.0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751.9032258</v>
      </c>
      <c r="N30" s="84">
        <v>1.0</v>
      </c>
      <c r="O30" s="84">
        <f t="shared" si="2"/>
        <v>751.9032258</v>
      </c>
      <c r="P30" s="84">
        <v>1.0</v>
      </c>
      <c r="Q30" s="84">
        <f t="shared" si="3"/>
        <v>776.9666667</v>
      </c>
      <c r="R30" s="84">
        <v>1.0</v>
      </c>
      <c r="S30" s="84">
        <f t="shared" si="4"/>
        <v>751.9032258</v>
      </c>
      <c r="T30" s="84">
        <v>1.0</v>
      </c>
      <c r="U30" s="84">
        <f t="shared" si="5"/>
        <v>776.9666667</v>
      </c>
      <c r="V30" s="84">
        <v>1.0</v>
      </c>
      <c r="W30" s="84">
        <f t="shared" si="6"/>
        <v>751.9032258</v>
      </c>
      <c r="X30" s="84">
        <v>1.0</v>
      </c>
      <c r="Y30" s="84">
        <f t="shared" si="7"/>
        <v>751.9032258</v>
      </c>
      <c r="Z30" s="84">
        <v>1.0</v>
      </c>
      <c r="AA30" s="84">
        <f t="shared" si="8"/>
        <v>832.4642857</v>
      </c>
      <c r="AB30" s="84">
        <v>1.0</v>
      </c>
      <c r="AC30" s="84">
        <f t="shared" si="9"/>
        <v>751.9032258</v>
      </c>
    </row>
    <row r="31" ht="15.75" customHeight="1">
      <c r="A31" s="84"/>
      <c r="B31" s="84"/>
      <c r="C31" s="84"/>
      <c r="D31" s="220">
        <v>23309.0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751.9032258</v>
      </c>
      <c r="N31" s="84">
        <v>1.0</v>
      </c>
      <c r="O31" s="84">
        <f t="shared" si="2"/>
        <v>751.9032258</v>
      </c>
      <c r="P31" s="181">
        <v>0.0</v>
      </c>
      <c r="Q31" s="84">
        <f t="shared" si="3"/>
        <v>0</v>
      </c>
      <c r="R31" s="84">
        <v>1.0</v>
      </c>
      <c r="S31" s="84">
        <f t="shared" si="4"/>
        <v>751.9032258</v>
      </c>
      <c r="T31" s="84">
        <v>1.0</v>
      </c>
      <c r="U31" s="84">
        <f t="shared" si="5"/>
        <v>776.9666667</v>
      </c>
      <c r="V31" s="84">
        <v>1.0</v>
      </c>
      <c r="W31" s="84">
        <f t="shared" si="6"/>
        <v>751.9032258</v>
      </c>
      <c r="X31" s="84">
        <v>1.0</v>
      </c>
      <c r="Y31" s="84">
        <f t="shared" si="7"/>
        <v>751.9032258</v>
      </c>
      <c r="Z31" s="84"/>
      <c r="AA31" s="84"/>
      <c r="AB31" s="84">
        <v>1.0</v>
      </c>
      <c r="AC31" s="84">
        <f t="shared" si="9"/>
        <v>751.9032258</v>
      </c>
    </row>
    <row r="32" ht="15.75" customHeight="1">
      <c r="A32" s="84"/>
      <c r="B32" s="84"/>
      <c r="C32" s="84"/>
      <c r="D32" s="220">
        <v>23309.0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751.9032258</v>
      </c>
      <c r="N32" s="84">
        <v>1.0</v>
      </c>
      <c r="O32" s="84">
        <f t="shared" si="2"/>
        <v>751.9032258</v>
      </c>
      <c r="P32" s="181">
        <v>0.0</v>
      </c>
      <c r="Q32" s="84">
        <f t="shared" si="3"/>
        <v>0</v>
      </c>
      <c r="R32" s="84">
        <v>1.0</v>
      </c>
      <c r="S32" s="84">
        <f t="shared" si="4"/>
        <v>751.9032258</v>
      </c>
      <c r="T32" s="84">
        <v>1.0</v>
      </c>
      <c r="U32" s="84">
        <f t="shared" si="5"/>
        <v>776.9666667</v>
      </c>
      <c r="V32" s="84">
        <v>1.0</v>
      </c>
      <c r="W32" s="84">
        <f t="shared" si="6"/>
        <v>751.9032258</v>
      </c>
      <c r="X32" s="84">
        <v>1.0</v>
      </c>
      <c r="Y32" s="84">
        <f t="shared" si="7"/>
        <v>751.9032258</v>
      </c>
      <c r="Z32" s="84"/>
      <c r="AA32" s="84"/>
      <c r="AB32" s="84">
        <v>1.0</v>
      </c>
      <c r="AC32" s="84">
        <f t="shared" si="9"/>
        <v>751.9032258</v>
      </c>
    </row>
    <row r="33" ht="15.75" customHeight="1">
      <c r="A33" s="84"/>
      <c r="B33" s="84"/>
      <c r="C33" s="84"/>
      <c r="D33" s="220">
        <v>23309.0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751.9032258</v>
      </c>
      <c r="N33" s="84">
        <v>1.0</v>
      </c>
      <c r="O33" s="84">
        <f t="shared" si="2"/>
        <v>751.9032258</v>
      </c>
      <c r="P33" s="84"/>
      <c r="Q33" s="84"/>
      <c r="R33" s="84">
        <v>1.0</v>
      </c>
      <c r="S33" s="84">
        <f t="shared" si="4"/>
        <v>751.9032258</v>
      </c>
      <c r="T33" s="84"/>
      <c r="U33" s="84"/>
      <c r="V33" s="84">
        <v>1.0</v>
      </c>
      <c r="W33" s="84">
        <f t="shared" si="6"/>
        <v>751.9032258</v>
      </c>
      <c r="X33" s="84">
        <v>1.0</v>
      </c>
      <c r="Y33" s="84">
        <f t="shared" si="7"/>
        <v>751.9032258</v>
      </c>
      <c r="Z33" s="84"/>
      <c r="AA33" s="84"/>
      <c r="AB33" s="84">
        <v>1.0</v>
      </c>
      <c r="AC33" s="84">
        <f t="shared" si="9"/>
        <v>751.9032258</v>
      </c>
    </row>
    <row r="34" ht="15.75" customHeight="1">
      <c r="A34" s="160"/>
      <c r="B34" s="160"/>
      <c r="C34" s="162" t="s">
        <v>316</v>
      </c>
      <c r="D34" s="220">
        <v>23309.0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751.9032258</v>
      </c>
      <c r="N34" s="165">
        <v>1.0</v>
      </c>
      <c r="O34" s="84">
        <f t="shared" si="2"/>
        <v>751.9032258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23309.0</v>
      </c>
      <c r="E35" s="160"/>
      <c r="F35" s="160"/>
      <c r="G35" s="160"/>
      <c r="H35" s="160"/>
      <c r="I35" s="160"/>
      <c r="J35" s="160"/>
      <c r="K35" s="160"/>
      <c r="L35" s="165">
        <v>2.0</v>
      </c>
      <c r="M35" s="84">
        <f t="shared" si="1"/>
        <v>1503.806452</v>
      </c>
      <c r="N35" s="165">
        <v>1.0</v>
      </c>
      <c r="O35" s="84">
        <f t="shared" si="2"/>
        <v>751.9032258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23309.0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23309</v>
      </c>
      <c r="N37" s="160">
        <f t="shared" si="10"/>
        <v>28</v>
      </c>
      <c r="O37" s="160">
        <f t="shared" si="10"/>
        <v>21053.29032</v>
      </c>
      <c r="P37" s="160">
        <f t="shared" si="10"/>
        <v>27</v>
      </c>
      <c r="Q37" s="160">
        <f t="shared" si="10"/>
        <v>20978.1</v>
      </c>
      <c r="R37" s="160">
        <f t="shared" si="10"/>
        <v>31</v>
      </c>
      <c r="S37" s="160">
        <f t="shared" si="10"/>
        <v>23309</v>
      </c>
      <c r="T37" s="160">
        <f t="shared" si="10"/>
        <v>30</v>
      </c>
      <c r="U37" s="160">
        <f t="shared" si="10"/>
        <v>23309</v>
      </c>
      <c r="V37" s="160">
        <f t="shared" si="10"/>
        <v>31</v>
      </c>
      <c r="W37" s="160">
        <f t="shared" si="10"/>
        <v>23309</v>
      </c>
      <c r="X37" s="160">
        <f t="shared" si="10"/>
        <v>31</v>
      </c>
      <c r="Y37" s="160">
        <f t="shared" si="10"/>
        <v>23309</v>
      </c>
      <c r="Z37" s="160">
        <f t="shared" si="10"/>
        <v>28</v>
      </c>
      <c r="AA37" s="160">
        <f t="shared" si="10"/>
        <v>23309</v>
      </c>
      <c r="AB37" s="160">
        <f t="shared" si="10"/>
        <v>31</v>
      </c>
      <c r="AC37" s="160">
        <f t="shared" si="10"/>
        <v>23309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0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328</v>
      </c>
      <c r="B3" s="84" t="s">
        <v>327</v>
      </c>
      <c r="C3" s="84" t="s">
        <v>162</v>
      </c>
      <c r="D3" s="220">
        <v>23309.0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5" si="1">D3/31*L3</f>
        <v>0</v>
      </c>
      <c r="N3" s="84">
        <v>1.0</v>
      </c>
      <c r="O3" s="84">
        <f t="shared" ref="O3:O35" si="2">D3/31*N3</f>
        <v>751.9032258</v>
      </c>
      <c r="P3" s="84">
        <v>1.0</v>
      </c>
      <c r="Q3" s="84">
        <f t="shared" ref="Q3:Q32" si="3">D3/30*P3</f>
        <v>776.9666667</v>
      </c>
      <c r="R3" s="84">
        <v>1.0</v>
      </c>
      <c r="S3" s="84">
        <f t="shared" ref="S3:S33" si="4">D3/31*R3</f>
        <v>751.9032258</v>
      </c>
      <c r="T3" s="84">
        <v>1.0</v>
      </c>
      <c r="U3" s="84">
        <f t="shared" ref="U3:U32" si="5">D3/30*T3</f>
        <v>776.9666667</v>
      </c>
      <c r="V3" s="84">
        <v>1.0</v>
      </c>
      <c r="W3" s="84">
        <f t="shared" ref="W3:W33" si="6">D3/31*V3</f>
        <v>751.9032258</v>
      </c>
      <c r="X3" s="84">
        <v>1.0</v>
      </c>
      <c r="Y3" s="84">
        <f t="shared" ref="Y3:Y33" si="7">D3/31*X3</f>
        <v>751.9032258</v>
      </c>
      <c r="Z3" s="84">
        <v>1.0</v>
      </c>
      <c r="AA3" s="84">
        <f t="shared" ref="AA3:AA30" si="8">D3/28*Z3</f>
        <v>832.4642857</v>
      </c>
      <c r="AB3" s="84">
        <v>1.0</v>
      </c>
      <c r="AC3" s="84">
        <f t="shared" ref="AC3:AC33" si="9">D3/31*AB3</f>
        <v>751.9032258</v>
      </c>
    </row>
    <row r="4">
      <c r="A4" s="84"/>
      <c r="B4" s="84"/>
      <c r="C4" s="84"/>
      <c r="D4" s="220">
        <v>23309.0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751.9032258</v>
      </c>
      <c r="P4" s="84">
        <v>1.0</v>
      </c>
      <c r="Q4" s="84">
        <f t="shared" si="3"/>
        <v>776.9666667</v>
      </c>
      <c r="R4" s="84">
        <v>1.0</v>
      </c>
      <c r="S4" s="84">
        <f t="shared" si="4"/>
        <v>751.9032258</v>
      </c>
      <c r="T4" s="84">
        <v>1.0</v>
      </c>
      <c r="U4" s="84">
        <f t="shared" si="5"/>
        <v>776.9666667</v>
      </c>
      <c r="V4" s="84">
        <v>1.0</v>
      </c>
      <c r="W4" s="84">
        <f t="shared" si="6"/>
        <v>751.9032258</v>
      </c>
      <c r="X4" s="84">
        <v>1.0</v>
      </c>
      <c r="Y4" s="84">
        <f t="shared" si="7"/>
        <v>751.9032258</v>
      </c>
      <c r="Z4" s="84">
        <v>1.0</v>
      </c>
      <c r="AA4" s="84">
        <f t="shared" si="8"/>
        <v>832.4642857</v>
      </c>
      <c r="AB4" s="84">
        <v>1.0</v>
      </c>
      <c r="AC4" s="84">
        <f t="shared" si="9"/>
        <v>751.9032258</v>
      </c>
    </row>
    <row r="5">
      <c r="A5" s="84"/>
      <c r="B5" s="84"/>
      <c r="C5" s="84"/>
      <c r="D5" s="220">
        <v>23309.0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751.9032258</v>
      </c>
      <c r="N5" s="84">
        <v>1.0</v>
      </c>
      <c r="O5" s="84">
        <f t="shared" si="2"/>
        <v>751.9032258</v>
      </c>
      <c r="P5" s="84">
        <v>1.0</v>
      </c>
      <c r="Q5" s="84">
        <f t="shared" si="3"/>
        <v>776.9666667</v>
      </c>
      <c r="R5" s="84">
        <v>1.0</v>
      </c>
      <c r="S5" s="84">
        <f t="shared" si="4"/>
        <v>751.9032258</v>
      </c>
      <c r="T5" s="84">
        <v>1.0</v>
      </c>
      <c r="U5" s="84">
        <f t="shared" si="5"/>
        <v>776.9666667</v>
      </c>
      <c r="V5" s="84">
        <v>1.0</v>
      </c>
      <c r="W5" s="84">
        <f t="shared" si="6"/>
        <v>751.9032258</v>
      </c>
      <c r="X5" s="84">
        <v>1.0</v>
      </c>
      <c r="Y5" s="84">
        <f t="shared" si="7"/>
        <v>751.9032258</v>
      </c>
      <c r="Z5" s="84">
        <v>1.0</v>
      </c>
      <c r="AA5" s="84">
        <f t="shared" si="8"/>
        <v>832.4642857</v>
      </c>
      <c r="AB5" s="84">
        <v>1.0</v>
      </c>
      <c r="AC5" s="84">
        <f t="shared" si="9"/>
        <v>751.9032258</v>
      </c>
    </row>
    <row r="6">
      <c r="A6" s="84"/>
      <c r="B6" s="84"/>
      <c r="C6" s="84"/>
      <c r="D6" s="220">
        <v>23309.0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751.9032258</v>
      </c>
      <c r="N6" s="84">
        <v>1.0</v>
      </c>
      <c r="O6" s="84">
        <f t="shared" si="2"/>
        <v>751.9032258</v>
      </c>
      <c r="P6" s="84">
        <v>1.0</v>
      </c>
      <c r="Q6" s="84">
        <f t="shared" si="3"/>
        <v>776.9666667</v>
      </c>
      <c r="R6" s="84">
        <v>1.0</v>
      </c>
      <c r="S6" s="84">
        <f t="shared" si="4"/>
        <v>751.9032258</v>
      </c>
      <c r="T6" s="84">
        <v>1.0</v>
      </c>
      <c r="U6" s="84">
        <f t="shared" si="5"/>
        <v>776.9666667</v>
      </c>
      <c r="V6" s="84">
        <v>1.0</v>
      </c>
      <c r="W6" s="84">
        <f t="shared" si="6"/>
        <v>751.9032258</v>
      </c>
      <c r="X6" s="84">
        <v>1.0</v>
      </c>
      <c r="Y6" s="84">
        <f t="shared" si="7"/>
        <v>751.9032258</v>
      </c>
      <c r="Z6" s="84">
        <v>1.0</v>
      </c>
      <c r="AA6" s="84">
        <f t="shared" si="8"/>
        <v>832.4642857</v>
      </c>
      <c r="AB6" s="84">
        <v>1.0</v>
      </c>
      <c r="AC6" s="84">
        <f t="shared" si="9"/>
        <v>751.9032258</v>
      </c>
    </row>
    <row r="7">
      <c r="A7" s="84"/>
      <c r="B7" s="84"/>
      <c r="C7" s="84"/>
      <c r="D7" s="220">
        <v>23309.0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751.9032258</v>
      </c>
      <c r="N7" s="84">
        <v>1.0</v>
      </c>
      <c r="O7" s="84">
        <f t="shared" si="2"/>
        <v>751.9032258</v>
      </c>
      <c r="P7" s="84">
        <v>1.0</v>
      </c>
      <c r="Q7" s="84">
        <f t="shared" si="3"/>
        <v>776.9666667</v>
      </c>
      <c r="R7" s="84">
        <v>1.0</v>
      </c>
      <c r="S7" s="84">
        <f t="shared" si="4"/>
        <v>751.9032258</v>
      </c>
      <c r="T7" s="84">
        <v>1.0</v>
      </c>
      <c r="U7" s="84">
        <f t="shared" si="5"/>
        <v>776.9666667</v>
      </c>
      <c r="V7" s="84">
        <v>1.0</v>
      </c>
      <c r="W7" s="84">
        <f t="shared" si="6"/>
        <v>751.9032258</v>
      </c>
      <c r="X7" s="84">
        <v>1.0</v>
      </c>
      <c r="Y7" s="84">
        <f t="shared" si="7"/>
        <v>751.9032258</v>
      </c>
      <c r="Z7" s="84">
        <v>1.0</v>
      </c>
      <c r="AA7" s="84">
        <f t="shared" si="8"/>
        <v>832.4642857</v>
      </c>
      <c r="AB7" s="84">
        <v>1.0</v>
      </c>
      <c r="AC7" s="84">
        <f t="shared" si="9"/>
        <v>751.9032258</v>
      </c>
    </row>
    <row r="8">
      <c r="A8" s="84"/>
      <c r="B8" s="84"/>
      <c r="C8" s="84"/>
      <c r="D8" s="220">
        <v>23309.0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751.9032258</v>
      </c>
      <c r="N8" s="84">
        <v>1.0</v>
      </c>
      <c r="O8" s="84">
        <f t="shared" si="2"/>
        <v>751.9032258</v>
      </c>
      <c r="P8" s="84">
        <v>1.0</v>
      </c>
      <c r="Q8" s="84">
        <f t="shared" si="3"/>
        <v>776.9666667</v>
      </c>
      <c r="R8" s="84">
        <v>1.0</v>
      </c>
      <c r="S8" s="84">
        <f t="shared" si="4"/>
        <v>751.9032258</v>
      </c>
      <c r="T8" s="84">
        <v>1.0</v>
      </c>
      <c r="U8" s="84">
        <f t="shared" si="5"/>
        <v>776.9666667</v>
      </c>
      <c r="V8" s="84">
        <v>1.0</v>
      </c>
      <c r="W8" s="84">
        <f t="shared" si="6"/>
        <v>751.9032258</v>
      </c>
      <c r="X8" s="84">
        <v>1.0</v>
      </c>
      <c r="Y8" s="84">
        <f t="shared" si="7"/>
        <v>751.9032258</v>
      </c>
      <c r="Z8" s="84">
        <v>1.0</v>
      </c>
      <c r="AA8" s="84">
        <f t="shared" si="8"/>
        <v>832.4642857</v>
      </c>
      <c r="AB8" s="84">
        <v>1.0</v>
      </c>
      <c r="AC8" s="84">
        <f t="shared" si="9"/>
        <v>751.9032258</v>
      </c>
    </row>
    <row r="9">
      <c r="A9" s="84"/>
      <c r="B9" s="84"/>
      <c r="C9" s="84"/>
      <c r="D9" s="220">
        <v>23309.0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751.9032258</v>
      </c>
      <c r="N9" s="84">
        <v>1.0</v>
      </c>
      <c r="O9" s="84">
        <f t="shared" si="2"/>
        <v>751.9032258</v>
      </c>
      <c r="P9" s="84">
        <v>1.0</v>
      </c>
      <c r="Q9" s="84">
        <f t="shared" si="3"/>
        <v>776.9666667</v>
      </c>
      <c r="R9" s="84">
        <v>1.0</v>
      </c>
      <c r="S9" s="84">
        <f t="shared" si="4"/>
        <v>751.9032258</v>
      </c>
      <c r="T9" s="84">
        <v>1.0</v>
      </c>
      <c r="U9" s="84">
        <f t="shared" si="5"/>
        <v>776.9666667</v>
      </c>
      <c r="V9" s="84">
        <v>1.0</v>
      </c>
      <c r="W9" s="84">
        <f t="shared" si="6"/>
        <v>751.9032258</v>
      </c>
      <c r="X9" s="84">
        <v>1.0</v>
      </c>
      <c r="Y9" s="84">
        <f t="shared" si="7"/>
        <v>751.9032258</v>
      </c>
      <c r="Z9" s="84">
        <v>1.0</v>
      </c>
      <c r="AA9" s="84">
        <f t="shared" si="8"/>
        <v>832.4642857</v>
      </c>
      <c r="AB9" s="84">
        <v>1.0</v>
      </c>
      <c r="AC9" s="84">
        <f t="shared" si="9"/>
        <v>751.9032258</v>
      </c>
    </row>
    <row r="10">
      <c r="A10" s="84"/>
      <c r="B10" s="84"/>
      <c r="C10" s="84"/>
      <c r="D10" s="220">
        <v>23309.0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751.9032258</v>
      </c>
      <c r="N10" s="84">
        <v>1.0</v>
      </c>
      <c r="O10" s="84">
        <f t="shared" si="2"/>
        <v>751.9032258</v>
      </c>
      <c r="P10" s="181">
        <v>0.0</v>
      </c>
      <c r="Q10" s="84">
        <f t="shared" si="3"/>
        <v>0</v>
      </c>
      <c r="R10" s="84">
        <v>1.0</v>
      </c>
      <c r="S10" s="84">
        <f t="shared" si="4"/>
        <v>751.9032258</v>
      </c>
      <c r="T10" s="84">
        <v>1.0</v>
      </c>
      <c r="U10" s="84">
        <f t="shared" si="5"/>
        <v>776.9666667</v>
      </c>
      <c r="V10" s="84">
        <v>1.0</v>
      </c>
      <c r="W10" s="84">
        <f t="shared" si="6"/>
        <v>751.9032258</v>
      </c>
      <c r="X10" s="84">
        <v>1.0</v>
      </c>
      <c r="Y10" s="84">
        <f t="shared" si="7"/>
        <v>751.9032258</v>
      </c>
      <c r="Z10" s="84">
        <v>1.0</v>
      </c>
      <c r="AA10" s="84">
        <f t="shared" si="8"/>
        <v>832.4642857</v>
      </c>
      <c r="AB10" s="84">
        <v>1.0</v>
      </c>
      <c r="AC10" s="84">
        <f t="shared" si="9"/>
        <v>751.9032258</v>
      </c>
    </row>
    <row r="11">
      <c r="A11" s="84"/>
      <c r="B11" s="84"/>
      <c r="C11" s="84"/>
      <c r="D11" s="220">
        <v>23309.0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751.9032258</v>
      </c>
      <c r="N11" s="84">
        <v>1.0</v>
      </c>
      <c r="O11" s="84">
        <f t="shared" si="2"/>
        <v>751.9032258</v>
      </c>
      <c r="P11" s="84">
        <v>1.0</v>
      </c>
      <c r="Q11" s="84">
        <f t="shared" si="3"/>
        <v>776.9666667</v>
      </c>
      <c r="R11" s="84">
        <v>1.0</v>
      </c>
      <c r="S11" s="84">
        <f t="shared" si="4"/>
        <v>751.9032258</v>
      </c>
      <c r="T11" s="84">
        <v>1.0</v>
      </c>
      <c r="U11" s="84">
        <f t="shared" si="5"/>
        <v>776.9666667</v>
      </c>
      <c r="V11" s="84">
        <v>1.0</v>
      </c>
      <c r="W11" s="84">
        <f t="shared" si="6"/>
        <v>751.9032258</v>
      </c>
      <c r="X11" s="84">
        <v>1.0</v>
      </c>
      <c r="Y11" s="84">
        <f t="shared" si="7"/>
        <v>751.9032258</v>
      </c>
      <c r="Z11" s="84">
        <v>1.0</v>
      </c>
      <c r="AA11" s="84">
        <f t="shared" si="8"/>
        <v>832.4642857</v>
      </c>
      <c r="AB11" s="84">
        <v>1.0</v>
      </c>
      <c r="AC11" s="84">
        <f t="shared" si="9"/>
        <v>751.9032258</v>
      </c>
    </row>
    <row r="12">
      <c r="A12" s="84"/>
      <c r="B12" s="84"/>
      <c r="C12" s="84"/>
      <c r="D12" s="220">
        <v>23309.0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751.9032258</v>
      </c>
      <c r="N12" s="84">
        <v>1.0</v>
      </c>
      <c r="O12" s="84">
        <f t="shared" si="2"/>
        <v>751.9032258</v>
      </c>
      <c r="P12" s="84">
        <v>1.0</v>
      </c>
      <c r="Q12" s="84">
        <f t="shared" si="3"/>
        <v>776.9666667</v>
      </c>
      <c r="R12" s="84">
        <v>1.0</v>
      </c>
      <c r="S12" s="84">
        <f t="shared" si="4"/>
        <v>751.9032258</v>
      </c>
      <c r="T12" s="84">
        <v>1.0</v>
      </c>
      <c r="U12" s="84">
        <f t="shared" si="5"/>
        <v>776.9666667</v>
      </c>
      <c r="V12" s="84">
        <v>1.0</v>
      </c>
      <c r="W12" s="84">
        <f t="shared" si="6"/>
        <v>751.9032258</v>
      </c>
      <c r="X12" s="84">
        <v>1.0</v>
      </c>
      <c r="Y12" s="84">
        <f t="shared" si="7"/>
        <v>751.9032258</v>
      </c>
      <c r="Z12" s="84">
        <v>1.0</v>
      </c>
      <c r="AA12" s="84">
        <f t="shared" si="8"/>
        <v>832.4642857</v>
      </c>
      <c r="AB12" s="84">
        <v>1.0</v>
      </c>
      <c r="AC12" s="84">
        <f t="shared" si="9"/>
        <v>751.9032258</v>
      </c>
    </row>
    <row r="13">
      <c r="A13" s="84"/>
      <c r="B13" s="84"/>
      <c r="C13" s="84"/>
      <c r="D13" s="220">
        <v>23309.0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751.9032258</v>
      </c>
      <c r="N13" s="84">
        <v>1.0</v>
      </c>
      <c r="O13" s="84">
        <f t="shared" si="2"/>
        <v>751.9032258</v>
      </c>
      <c r="P13" s="84">
        <v>1.0</v>
      </c>
      <c r="Q13" s="84">
        <f t="shared" si="3"/>
        <v>776.9666667</v>
      </c>
      <c r="R13" s="84">
        <v>1.0</v>
      </c>
      <c r="S13" s="84">
        <f t="shared" si="4"/>
        <v>751.9032258</v>
      </c>
      <c r="T13" s="84">
        <v>1.0</v>
      </c>
      <c r="U13" s="84">
        <f t="shared" si="5"/>
        <v>776.9666667</v>
      </c>
      <c r="V13" s="84">
        <v>1.0</v>
      </c>
      <c r="W13" s="84">
        <f t="shared" si="6"/>
        <v>751.9032258</v>
      </c>
      <c r="X13" s="84">
        <v>1.0</v>
      </c>
      <c r="Y13" s="84">
        <f t="shared" si="7"/>
        <v>751.9032258</v>
      </c>
      <c r="Z13" s="84">
        <v>1.0</v>
      </c>
      <c r="AA13" s="84">
        <f t="shared" si="8"/>
        <v>832.4642857</v>
      </c>
      <c r="AB13" s="84">
        <v>1.0</v>
      </c>
      <c r="AC13" s="84">
        <f t="shared" si="9"/>
        <v>751.9032258</v>
      </c>
    </row>
    <row r="14">
      <c r="A14" s="84"/>
      <c r="B14" s="84"/>
      <c r="C14" s="84"/>
      <c r="D14" s="220">
        <v>23309.0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751.9032258</v>
      </c>
      <c r="N14" s="84">
        <v>1.0</v>
      </c>
      <c r="O14" s="84">
        <f t="shared" si="2"/>
        <v>751.9032258</v>
      </c>
      <c r="P14" s="84">
        <v>1.0</v>
      </c>
      <c r="Q14" s="84">
        <f t="shared" si="3"/>
        <v>776.9666667</v>
      </c>
      <c r="R14" s="84">
        <v>1.0</v>
      </c>
      <c r="S14" s="84">
        <f t="shared" si="4"/>
        <v>751.9032258</v>
      </c>
      <c r="T14" s="84">
        <v>1.0</v>
      </c>
      <c r="U14" s="84">
        <f t="shared" si="5"/>
        <v>776.9666667</v>
      </c>
      <c r="V14" s="84">
        <v>1.0</v>
      </c>
      <c r="W14" s="84">
        <f t="shared" si="6"/>
        <v>751.9032258</v>
      </c>
      <c r="X14" s="84">
        <v>1.0</v>
      </c>
      <c r="Y14" s="84">
        <f t="shared" si="7"/>
        <v>751.9032258</v>
      </c>
      <c r="Z14" s="84">
        <v>1.0</v>
      </c>
      <c r="AA14" s="84">
        <f t="shared" si="8"/>
        <v>832.4642857</v>
      </c>
      <c r="AB14" s="84">
        <v>1.0</v>
      </c>
      <c r="AC14" s="84">
        <f t="shared" si="9"/>
        <v>751.9032258</v>
      </c>
    </row>
    <row r="15">
      <c r="A15" s="84"/>
      <c r="B15" s="84"/>
      <c r="C15" s="84"/>
      <c r="D15" s="220">
        <v>23309.0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751.9032258</v>
      </c>
      <c r="N15" s="84">
        <v>1.0</v>
      </c>
      <c r="O15" s="84">
        <f t="shared" si="2"/>
        <v>751.9032258</v>
      </c>
      <c r="P15" s="84">
        <v>1.0</v>
      </c>
      <c r="Q15" s="84">
        <f t="shared" si="3"/>
        <v>776.9666667</v>
      </c>
      <c r="R15" s="181">
        <v>0.0</v>
      </c>
      <c r="S15" s="84">
        <f t="shared" si="4"/>
        <v>0</v>
      </c>
      <c r="T15" s="84">
        <v>1.0</v>
      </c>
      <c r="U15" s="84">
        <f t="shared" si="5"/>
        <v>776.9666667</v>
      </c>
      <c r="V15" s="84">
        <v>1.0</v>
      </c>
      <c r="W15" s="84">
        <f t="shared" si="6"/>
        <v>751.9032258</v>
      </c>
      <c r="X15" s="84">
        <v>1.0</v>
      </c>
      <c r="Y15" s="84">
        <f t="shared" si="7"/>
        <v>751.9032258</v>
      </c>
      <c r="Z15" s="84">
        <v>1.0</v>
      </c>
      <c r="AA15" s="84">
        <f t="shared" si="8"/>
        <v>832.4642857</v>
      </c>
      <c r="AB15" s="84">
        <v>1.0</v>
      </c>
      <c r="AC15" s="84">
        <f t="shared" si="9"/>
        <v>751.9032258</v>
      </c>
    </row>
    <row r="16">
      <c r="A16" s="84"/>
      <c r="B16" s="84"/>
      <c r="C16" s="84"/>
      <c r="D16" s="220">
        <v>23309.0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751.9032258</v>
      </c>
      <c r="N16" s="84">
        <v>1.0</v>
      </c>
      <c r="O16" s="84">
        <f t="shared" si="2"/>
        <v>751.9032258</v>
      </c>
      <c r="P16" s="84">
        <v>1.0</v>
      </c>
      <c r="Q16" s="84">
        <f t="shared" si="3"/>
        <v>776.9666667</v>
      </c>
      <c r="R16" s="84">
        <v>1.0</v>
      </c>
      <c r="S16" s="84">
        <f t="shared" si="4"/>
        <v>751.9032258</v>
      </c>
      <c r="T16" s="84">
        <v>1.0</v>
      </c>
      <c r="U16" s="84">
        <f t="shared" si="5"/>
        <v>776.9666667</v>
      </c>
      <c r="V16" s="84">
        <v>1.0</v>
      </c>
      <c r="W16" s="84">
        <f t="shared" si="6"/>
        <v>751.9032258</v>
      </c>
      <c r="X16" s="84">
        <v>1.0</v>
      </c>
      <c r="Y16" s="84">
        <f t="shared" si="7"/>
        <v>751.9032258</v>
      </c>
      <c r="Z16" s="84">
        <v>1.0</v>
      </c>
      <c r="AA16" s="84">
        <f t="shared" si="8"/>
        <v>832.4642857</v>
      </c>
      <c r="AB16" s="84">
        <v>1.0</v>
      </c>
      <c r="AC16" s="84">
        <f t="shared" si="9"/>
        <v>751.9032258</v>
      </c>
    </row>
    <row r="17">
      <c r="A17" s="84"/>
      <c r="B17" s="84"/>
      <c r="C17" s="84"/>
      <c r="D17" s="220">
        <v>23309.0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751.9032258</v>
      </c>
      <c r="N17" s="84">
        <v>1.0</v>
      </c>
      <c r="O17" s="84">
        <f t="shared" si="2"/>
        <v>751.9032258</v>
      </c>
      <c r="P17" s="84">
        <v>1.0</v>
      </c>
      <c r="Q17" s="84">
        <f t="shared" si="3"/>
        <v>776.9666667</v>
      </c>
      <c r="R17" s="84">
        <v>1.0</v>
      </c>
      <c r="S17" s="84">
        <f t="shared" si="4"/>
        <v>751.9032258</v>
      </c>
      <c r="T17" s="84">
        <v>1.0</v>
      </c>
      <c r="U17" s="84">
        <f t="shared" si="5"/>
        <v>776.9666667</v>
      </c>
      <c r="V17" s="84">
        <v>1.0</v>
      </c>
      <c r="W17" s="84">
        <f t="shared" si="6"/>
        <v>751.9032258</v>
      </c>
      <c r="X17" s="84">
        <v>1.0</v>
      </c>
      <c r="Y17" s="84">
        <f t="shared" si="7"/>
        <v>751.9032258</v>
      </c>
      <c r="Z17" s="84">
        <v>1.0</v>
      </c>
      <c r="AA17" s="84">
        <f t="shared" si="8"/>
        <v>832.4642857</v>
      </c>
      <c r="AB17" s="84">
        <v>1.0</v>
      </c>
      <c r="AC17" s="84">
        <f t="shared" si="9"/>
        <v>751.9032258</v>
      </c>
    </row>
    <row r="18">
      <c r="A18" s="84"/>
      <c r="B18" s="84"/>
      <c r="C18" s="84"/>
      <c r="D18" s="220">
        <v>23309.0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751.9032258</v>
      </c>
      <c r="N18" s="84">
        <v>1.0</v>
      </c>
      <c r="O18" s="84">
        <f t="shared" si="2"/>
        <v>751.9032258</v>
      </c>
      <c r="P18" s="84">
        <v>1.0</v>
      </c>
      <c r="Q18" s="84">
        <f t="shared" si="3"/>
        <v>776.9666667</v>
      </c>
      <c r="R18" s="84">
        <v>1.0</v>
      </c>
      <c r="S18" s="84">
        <f t="shared" si="4"/>
        <v>751.9032258</v>
      </c>
      <c r="T18" s="84">
        <v>1.0</v>
      </c>
      <c r="U18" s="84">
        <f t="shared" si="5"/>
        <v>776.9666667</v>
      </c>
      <c r="V18" s="84">
        <v>1.0</v>
      </c>
      <c r="W18" s="84">
        <f t="shared" si="6"/>
        <v>751.9032258</v>
      </c>
      <c r="X18" s="84">
        <v>1.0</v>
      </c>
      <c r="Y18" s="84">
        <f t="shared" si="7"/>
        <v>751.9032258</v>
      </c>
      <c r="Z18" s="84">
        <v>1.0</v>
      </c>
      <c r="AA18" s="84">
        <f t="shared" si="8"/>
        <v>832.4642857</v>
      </c>
      <c r="AB18" s="84">
        <v>1.0</v>
      </c>
      <c r="AC18" s="84">
        <f t="shared" si="9"/>
        <v>751.9032258</v>
      </c>
    </row>
    <row r="19">
      <c r="A19" s="84"/>
      <c r="B19" s="84"/>
      <c r="C19" s="84"/>
      <c r="D19" s="220">
        <v>23309.0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751.9032258</v>
      </c>
      <c r="N19" s="84">
        <v>1.0</v>
      </c>
      <c r="O19" s="84">
        <f t="shared" si="2"/>
        <v>751.9032258</v>
      </c>
      <c r="P19" s="181">
        <v>0.0</v>
      </c>
      <c r="Q19" s="84">
        <f t="shared" si="3"/>
        <v>0</v>
      </c>
      <c r="R19" s="84">
        <v>1.0</v>
      </c>
      <c r="S19" s="84">
        <f t="shared" si="4"/>
        <v>751.9032258</v>
      </c>
      <c r="T19" s="84">
        <v>1.0</v>
      </c>
      <c r="U19" s="84">
        <f t="shared" si="5"/>
        <v>776.9666667</v>
      </c>
      <c r="V19" s="84">
        <v>1.0</v>
      </c>
      <c r="W19" s="84">
        <f t="shared" si="6"/>
        <v>751.9032258</v>
      </c>
      <c r="X19" s="84">
        <v>1.0</v>
      </c>
      <c r="Y19" s="84">
        <f t="shared" si="7"/>
        <v>751.9032258</v>
      </c>
      <c r="Z19" s="84">
        <v>1.0</v>
      </c>
      <c r="AA19" s="84">
        <f t="shared" si="8"/>
        <v>832.4642857</v>
      </c>
      <c r="AB19" s="84">
        <v>1.0</v>
      </c>
      <c r="AC19" s="84">
        <f t="shared" si="9"/>
        <v>751.9032258</v>
      </c>
    </row>
    <row r="20">
      <c r="A20" s="84"/>
      <c r="B20" s="84"/>
      <c r="C20" s="84"/>
      <c r="D20" s="220">
        <v>23309.0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751.9032258</v>
      </c>
      <c r="N20" s="84">
        <v>1.0</v>
      </c>
      <c r="O20" s="84">
        <f t="shared" si="2"/>
        <v>751.9032258</v>
      </c>
      <c r="P20" s="84">
        <v>1.0</v>
      </c>
      <c r="Q20" s="84">
        <f t="shared" si="3"/>
        <v>776.9666667</v>
      </c>
      <c r="R20" s="84">
        <v>1.0</v>
      </c>
      <c r="S20" s="84">
        <f t="shared" si="4"/>
        <v>751.9032258</v>
      </c>
      <c r="T20" s="84">
        <v>1.0</v>
      </c>
      <c r="U20" s="84">
        <f t="shared" si="5"/>
        <v>776.9666667</v>
      </c>
      <c r="V20" s="84">
        <v>1.0</v>
      </c>
      <c r="W20" s="84">
        <f t="shared" si="6"/>
        <v>751.9032258</v>
      </c>
      <c r="X20" s="84">
        <v>1.0</v>
      </c>
      <c r="Y20" s="84">
        <f t="shared" si="7"/>
        <v>751.9032258</v>
      </c>
      <c r="Z20" s="84">
        <v>1.0</v>
      </c>
      <c r="AA20" s="84">
        <f t="shared" si="8"/>
        <v>832.4642857</v>
      </c>
      <c r="AB20" s="84">
        <v>1.0</v>
      </c>
      <c r="AC20" s="84">
        <f t="shared" si="9"/>
        <v>751.9032258</v>
      </c>
    </row>
    <row r="21" ht="15.75" customHeight="1">
      <c r="A21" s="84"/>
      <c r="B21" s="84"/>
      <c r="C21" s="84"/>
      <c r="D21" s="220">
        <v>23309.0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751.9032258</v>
      </c>
      <c r="N21" s="84">
        <v>1.0</v>
      </c>
      <c r="O21" s="84">
        <f t="shared" si="2"/>
        <v>751.9032258</v>
      </c>
      <c r="P21" s="84">
        <v>1.0</v>
      </c>
      <c r="Q21" s="84">
        <f t="shared" si="3"/>
        <v>776.9666667</v>
      </c>
      <c r="R21" s="84">
        <v>1.0</v>
      </c>
      <c r="S21" s="84">
        <f t="shared" si="4"/>
        <v>751.9032258</v>
      </c>
      <c r="T21" s="84">
        <v>1.0</v>
      </c>
      <c r="U21" s="84">
        <f t="shared" si="5"/>
        <v>776.9666667</v>
      </c>
      <c r="V21" s="84">
        <v>1.0</v>
      </c>
      <c r="W21" s="84">
        <f t="shared" si="6"/>
        <v>751.9032258</v>
      </c>
      <c r="X21" s="84">
        <v>1.0</v>
      </c>
      <c r="Y21" s="84">
        <f t="shared" si="7"/>
        <v>751.9032258</v>
      </c>
      <c r="Z21" s="84">
        <v>1.0</v>
      </c>
      <c r="AA21" s="84">
        <f t="shared" si="8"/>
        <v>832.4642857</v>
      </c>
      <c r="AB21" s="84">
        <v>1.0</v>
      </c>
      <c r="AC21" s="84">
        <f t="shared" si="9"/>
        <v>751.9032258</v>
      </c>
    </row>
    <row r="22" ht="15.75" customHeight="1">
      <c r="A22" s="84"/>
      <c r="B22" s="84"/>
      <c r="C22" s="84"/>
      <c r="D22" s="220">
        <v>23309.0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751.9032258</v>
      </c>
      <c r="N22" s="84">
        <v>1.0</v>
      </c>
      <c r="O22" s="84">
        <f t="shared" si="2"/>
        <v>751.9032258</v>
      </c>
      <c r="P22" s="84">
        <v>1.0</v>
      </c>
      <c r="Q22" s="84">
        <f t="shared" si="3"/>
        <v>776.9666667</v>
      </c>
      <c r="R22" s="84">
        <v>1.0</v>
      </c>
      <c r="S22" s="84">
        <f t="shared" si="4"/>
        <v>751.9032258</v>
      </c>
      <c r="T22" s="84">
        <v>1.0</v>
      </c>
      <c r="U22" s="84">
        <f t="shared" si="5"/>
        <v>776.9666667</v>
      </c>
      <c r="V22" s="84">
        <v>1.0</v>
      </c>
      <c r="W22" s="84">
        <f t="shared" si="6"/>
        <v>751.9032258</v>
      </c>
      <c r="X22" s="84">
        <v>1.0</v>
      </c>
      <c r="Y22" s="84">
        <f t="shared" si="7"/>
        <v>751.9032258</v>
      </c>
      <c r="Z22" s="84">
        <v>1.0</v>
      </c>
      <c r="AA22" s="84">
        <f t="shared" si="8"/>
        <v>832.4642857</v>
      </c>
      <c r="AB22" s="84">
        <v>1.0</v>
      </c>
      <c r="AC22" s="84">
        <f t="shared" si="9"/>
        <v>751.9032258</v>
      </c>
    </row>
    <row r="23" ht="15.75" customHeight="1">
      <c r="A23" s="84"/>
      <c r="B23" s="84"/>
      <c r="C23" s="84"/>
      <c r="D23" s="220">
        <v>23309.0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751.9032258</v>
      </c>
      <c r="N23" s="84">
        <v>1.0</v>
      </c>
      <c r="O23" s="84">
        <f t="shared" si="2"/>
        <v>751.9032258</v>
      </c>
      <c r="P23" s="84">
        <v>1.0</v>
      </c>
      <c r="Q23" s="84">
        <f t="shared" si="3"/>
        <v>776.9666667</v>
      </c>
      <c r="R23" s="84">
        <v>1.0</v>
      </c>
      <c r="S23" s="84">
        <f t="shared" si="4"/>
        <v>751.9032258</v>
      </c>
      <c r="T23" s="84">
        <v>1.0</v>
      </c>
      <c r="U23" s="84">
        <f t="shared" si="5"/>
        <v>776.9666667</v>
      </c>
      <c r="V23" s="84">
        <v>1.0</v>
      </c>
      <c r="W23" s="84">
        <f t="shared" si="6"/>
        <v>751.9032258</v>
      </c>
      <c r="X23" s="84">
        <v>1.0</v>
      </c>
      <c r="Y23" s="84">
        <f t="shared" si="7"/>
        <v>751.9032258</v>
      </c>
      <c r="Z23" s="84">
        <v>1.0</v>
      </c>
      <c r="AA23" s="84">
        <f t="shared" si="8"/>
        <v>832.4642857</v>
      </c>
      <c r="AB23" s="84">
        <v>1.0</v>
      </c>
      <c r="AC23" s="84">
        <f t="shared" si="9"/>
        <v>751.9032258</v>
      </c>
    </row>
    <row r="24" ht="15.75" customHeight="1">
      <c r="A24" s="84"/>
      <c r="B24" s="84"/>
      <c r="C24" s="84"/>
      <c r="D24" s="220">
        <v>23309.0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751.9032258</v>
      </c>
      <c r="N24" s="84">
        <v>1.0</v>
      </c>
      <c r="O24" s="84">
        <f t="shared" si="2"/>
        <v>751.9032258</v>
      </c>
      <c r="P24" s="84">
        <v>1.0</v>
      </c>
      <c r="Q24" s="84">
        <f t="shared" si="3"/>
        <v>776.9666667</v>
      </c>
      <c r="R24" s="84">
        <v>1.0</v>
      </c>
      <c r="S24" s="84">
        <f t="shared" si="4"/>
        <v>751.9032258</v>
      </c>
      <c r="T24" s="84">
        <v>1.0</v>
      </c>
      <c r="U24" s="84">
        <f t="shared" si="5"/>
        <v>776.9666667</v>
      </c>
      <c r="V24" s="84">
        <v>1.0</v>
      </c>
      <c r="W24" s="84">
        <f t="shared" si="6"/>
        <v>751.9032258</v>
      </c>
      <c r="X24" s="84">
        <v>1.0</v>
      </c>
      <c r="Y24" s="84">
        <f t="shared" si="7"/>
        <v>751.9032258</v>
      </c>
      <c r="Z24" s="84">
        <v>1.0</v>
      </c>
      <c r="AA24" s="84">
        <f t="shared" si="8"/>
        <v>832.4642857</v>
      </c>
      <c r="AB24" s="84">
        <v>1.0</v>
      </c>
      <c r="AC24" s="84">
        <f t="shared" si="9"/>
        <v>751.9032258</v>
      </c>
    </row>
    <row r="25" ht="15.75" customHeight="1">
      <c r="A25" s="84"/>
      <c r="B25" s="84"/>
      <c r="C25" s="84"/>
      <c r="D25" s="220">
        <v>23309.0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751.9032258</v>
      </c>
      <c r="N25" s="84">
        <v>1.0</v>
      </c>
      <c r="O25" s="84">
        <f t="shared" si="2"/>
        <v>751.9032258</v>
      </c>
      <c r="P25" s="84">
        <v>1.0</v>
      </c>
      <c r="Q25" s="84">
        <f t="shared" si="3"/>
        <v>776.9666667</v>
      </c>
      <c r="R25" s="181">
        <v>0.5</v>
      </c>
      <c r="S25" s="84">
        <f t="shared" si="4"/>
        <v>375.9516129</v>
      </c>
      <c r="T25" s="84">
        <v>1.0</v>
      </c>
      <c r="U25" s="84">
        <f t="shared" si="5"/>
        <v>776.9666667</v>
      </c>
      <c r="V25" s="84">
        <v>1.0</v>
      </c>
      <c r="W25" s="84">
        <f t="shared" si="6"/>
        <v>751.9032258</v>
      </c>
      <c r="X25" s="84">
        <v>1.0</v>
      </c>
      <c r="Y25" s="84">
        <f t="shared" si="7"/>
        <v>751.9032258</v>
      </c>
      <c r="Z25" s="84">
        <v>1.0</v>
      </c>
      <c r="AA25" s="84">
        <f t="shared" si="8"/>
        <v>832.4642857</v>
      </c>
      <c r="AB25" s="84">
        <v>1.0</v>
      </c>
      <c r="AC25" s="84">
        <f t="shared" si="9"/>
        <v>751.9032258</v>
      </c>
    </row>
    <row r="26" ht="15.75" customHeight="1">
      <c r="A26" s="84"/>
      <c r="B26" s="84"/>
      <c r="C26" s="84"/>
      <c r="D26" s="220">
        <v>23309.0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751.9032258</v>
      </c>
      <c r="N26" s="84">
        <v>1.0</v>
      </c>
      <c r="O26" s="84">
        <f t="shared" si="2"/>
        <v>751.9032258</v>
      </c>
      <c r="P26" s="84">
        <v>1.0</v>
      </c>
      <c r="Q26" s="84">
        <f t="shared" si="3"/>
        <v>776.9666667</v>
      </c>
      <c r="R26" s="84">
        <v>1.0</v>
      </c>
      <c r="S26" s="84">
        <f t="shared" si="4"/>
        <v>751.9032258</v>
      </c>
      <c r="T26" s="84">
        <v>1.0</v>
      </c>
      <c r="U26" s="84">
        <f t="shared" si="5"/>
        <v>776.9666667</v>
      </c>
      <c r="V26" s="84">
        <v>1.0</v>
      </c>
      <c r="W26" s="84">
        <f t="shared" si="6"/>
        <v>751.9032258</v>
      </c>
      <c r="X26" s="84">
        <v>1.0</v>
      </c>
      <c r="Y26" s="84">
        <f t="shared" si="7"/>
        <v>751.9032258</v>
      </c>
      <c r="Z26" s="84">
        <v>1.0</v>
      </c>
      <c r="AA26" s="84">
        <f t="shared" si="8"/>
        <v>832.4642857</v>
      </c>
      <c r="AB26" s="84">
        <v>1.0</v>
      </c>
      <c r="AC26" s="84">
        <f t="shared" si="9"/>
        <v>751.9032258</v>
      </c>
    </row>
    <row r="27" ht="15.75" customHeight="1">
      <c r="A27" s="84"/>
      <c r="B27" s="84"/>
      <c r="C27" s="84"/>
      <c r="D27" s="220">
        <v>23309.0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751.9032258</v>
      </c>
      <c r="N27" s="84">
        <v>1.0</v>
      </c>
      <c r="O27" s="84">
        <f t="shared" si="2"/>
        <v>751.9032258</v>
      </c>
      <c r="P27" s="84">
        <v>1.0</v>
      </c>
      <c r="Q27" s="84">
        <f t="shared" si="3"/>
        <v>776.9666667</v>
      </c>
      <c r="R27" s="84">
        <v>1.0</v>
      </c>
      <c r="S27" s="84">
        <f t="shared" si="4"/>
        <v>751.9032258</v>
      </c>
      <c r="T27" s="84">
        <v>1.0</v>
      </c>
      <c r="U27" s="84">
        <f t="shared" si="5"/>
        <v>776.9666667</v>
      </c>
      <c r="V27" s="84">
        <v>1.0</v>
      </c>
      <c r="W27" s="84">
        <f t="shared" si="6"/>
        <v>751.9032258</v>
      </c>
      <c r="X27" s="84">
        <v>1.0</v>
      </c>
      <c r="Y27" s="84">
        <f t="shared" si="7"/>
        <v>751.9032258</v>
      </c>
      <c r="Z27" s="84">
        <v>1.0</v>
      </c>
      <c r="AA27" s="84">
        <f t="shared" si="8"/>
        <v>832.4642857</v>
      </c>
      <c r="AB27" s="84">
        <v>1.0</v>
      </c>
      <c r="AC27" s="84">
        <f t="shared" si="9"/>
        <v>751.9032258</v>
      </c>
    </row>
    <row r="28" ht="15.75" customHeight="1">
      <c r="A28" s="84"/>
      <c r="B28" s="84"/>
      <c r="C28" s="84"/>
      <c r="D28" s="220">
        <v>23309.0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751.9032258</v>
      </c>
      <c r="N28" s="84">
        <v>1.0</v>
      </c>
      <c r="O28" s="84">
        <f t="shared" si="2"/>
        <v>751.9032258</v>
      </c>
      <c r="P28" s="84">
        <v>1.0</v>
      </c>
      <c r="Q28" s="84">
        <f t="shared" si="3"/>
        <v>776.9666667</v>
      </c>
      <c r="R28" s="84">
        <v>1.0</v>
      </c>
      <c r="S28" s="84">
        <f t="shared" si="4"/>
        <v>751.9032258</v>
      </c>
      <c r="T28" s="84">
        <v>1.0</v>
      </c>
      <c r="U28" s="84">
        <f t="shared" si="5"/>
        <v>776.9666667</v>
      </c>
      <c r="V28" s="84">
        <v>1.0</v>
      </c>
      <c r="W28" s="84">
        <f t="shared" si="6"/>
        <v>751.9032258</v>
      </c>
      <c r="X28" s="84">
        <v>1.0</v>
      </c>
      <c r="Y28" s="84">
        <f t="shared" si="7"/>
        <v>751.9032258</v>
      </c>
      <c r="Z28" s="84">
        <v>1.0</v>
      </c>
      <c r="AA28" s="84">
        <f t="shared" si="8"/>
        <v>832.4642857</v>
      </c>
      <c r="AB28" s="84">
        <v>1.0</v>
      </c>
      <c r="AC28" s="84">
        <f t="shared" si="9"/>
        <v>751.9032258</v>
      </c>
    </row>
    <row r="29" ht="15.75" customHeight="1">
      <c r="A29" s="84"/>
      <c r="B29" s="84"/>
      <c r="C29" s="84"/>
      <c r="D29" s="220">
        <v>23309.0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751.9032258</v>
      </c>
      <c r="N29" s="84">
        <v>1.0</v>
      </c>
      <c r="O29" s="84">
        <f t="shared" si="2"/>
        <v>751.9032258</v>
      </c>
      <c r="P29" s="84">
        <v>1.0</v>
      </c>
      <c r="Q29" s="84">
        <f t="shared" si="3"/>
        <v>776.9666667</v>
      </c>
      <c r="R29" s="84">
        <v>1.0</v>
      </c>
      <c r="S29" s="84">
        <f t="shared" si="4"/>
        <v>751.9032258</v>
      </c>
      <c r="T29" s="84">
        <v>1.0</v>
      </c>
      <c r="U29" s="84">
        <f t="shared" si="5"/>
        <v>776.9666667</v>
      </c>
      <c r="V29" s="84">
        <v>1.0</v>
      </c>
      <c r="W29" s="84">
        <f t="shared" si="6"/>
        <v>751.9032258</v>
      </c>
      <c r="X29" s="84">
        <v>1.0</v>
      </c>
      <c r="Y29" s="84">
        <f t="shared" si="7"/>
        <v>751.9032258</v>
      </c>
      <c r="Z29" s="84">
        <v>1.0</v>
      </c>
      <c r="AA29" s="84">
        <f t="shared" si="8"/>
        <v>832.4642857</v>
      </c>
      <c r="AB29" s="84">
        <v>1.0</v>
      </c>
      <c r="AC29" s="84">
        <f t="shared" si="9"/>
        <v>751.9032258</v>
      </c>
    </row>
    <row r="30" ht="15.75" customHeight="1">
      <c r="A30" s="84"/>
      <c r="B30" s="84"/>
      <c r="C30" s="84"/>
      <c r="D30" s="220">
        <v>23309.0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751.9032258</v>
      </c>
      <c r="N30" s="181">
        <v>0.0</v>
      </c>
      <c r="O30" s="84">
        <f t="shared" si="2"/>
        <v>0</v>
      </c>
      <c r="P30" s="84">
        <v>1.0</v>
      </c>
      <c r="Q30" s="84">
        <f t="shared" si="3"/>
        <v>776.9666667</v>
      </c>
      <c r="R30" s="84">
        <v>1.0</v>
      </c>
      <c r="S30" s="84">
        <f t="shared" si="4"/>
        <v>751.9032258</v>
      </c>
      <c r="T30" s="84">
        <v>1.0</v>
      </c>
      <c r="U30" s="84">
        <f t="shared" si="5"/>
        <v>776.9666667</v>
      </c>
      <c r="V30" s="84">
        <v>1.0</v>
      </c>
      <c r="W30" s="84">
        <f t="shared" si="6"/>
        <v>751.9032258</v>
      </c>
      <c r="X30" s="84">
        <v>1.0</v>
      </c>
      <c r="Y30" s="84">
        <f t="shared" si="7"/>
        <v>751.9032258</v>
      </c>
      <c r="Z30" s="84">
        <v>1.0</v>
      </c>
      <c r="AA30" s="84">
        <f t="shared" si="8"/>
        <v>832.4642857</v>
      </c>
      <c r="AB30" s="84">
        <v>1.0</v>
      </c>
      <c r="AC30" s="84">
        <f t="shared" si="9"/>
        <v>751.9032258</v>
      </c>
    </row>
    <row r="31" ht="15.75" customHeight="1">
      <c r="A31" s="84"/>
      <c r="B31" s="84"/>
      <c r="C31" s="84"/>
      <c r="D31" s="220">
        <v>23309.0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"/>
        <v>0</v>
      </c>
      <c r="N31" s="84">
        <v>1.0</v>
      </c>
      <c r="O31" s="84">
        <f t="shared" si="2"/>
        <v>751.9032258</v>
      </c>
      <c r="P31" s="84">
        <v>1.0</v>
      </c>
      <c r="Q31" s="84">
        <f t="shared" si="3"/>
        <v>776.9666667</v>
      </c>
      <c r="R31" s="84">
        <v>1.0</v>
      </c>
      <c r="S31" s="84">
        <f t="shared" si="4"/>
        <v>751.9032258</v>
      </c>
      <c r="T31" s="84">
        <v>1.0</v>
      </c>
      <c r="U31" s="84">
        <f t="shared" si="5"/>
        <v>776.9666667</v>
      </c>
      <c r="V31" s="84">
        <v>1.0</v>
      </c>
      <c r="W31" s="84">
        <f t="shared" si="6"/>
        <v>751.9032258</v>
      </c>
      <c r="X31" s="84">
        <v>1.0</v>
      </c>
      <c r="Y31" s="84">
        <f t="shared" si="7"/>
        <v>751.9032258</v>
      </c>
      <c r="Z31" s="84"/>
      <c r="AA31" s="84"/>
      <c r="AB31" s="84">
        <v>1.0</v>
      </c>
      <c r="AC31" s="84">
        <f t="shared" si="9"/>
        <v>751.9032258</v>
      </c>
    </row>
    <row r="32" ht="15.75" customHeight="1">
      <c r="A32" s="84"/>
      <c r="B32" s="84"/>
      <c r="C32" s="84"/>
      <c r="D32" s="220">
        <v>23309.0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751.9032258</v>
      </c>
      <c r="N32" s="84">
        <v>1.0</v>
      </c>
      <c r="O32" s="84">
        <f t="shared" si="2"/>
        <v>751.9032258</v>
      </c>
      <c r="P32" s="84">
        <v>1.0</v>
      </c>
      <c r="Q32" s="84">
        <f t="shared" si="3"/>
        <v>776.9666667</v>
      </c>
      <c r="R32" s="84">
        <v>1.0</v>
      </c>
      <c r="S32" s="84">
        <f t="shared" si="4"/>
        <v>751.9032258</v>
      </c>
      <c r="T32" s="84">
        <v>1.0</v>
      </c>
      <c r="U32" s="84">
        <f t="shared" si="5"/>
        <v>776.9666667</v>
      </c>
      <c r="V32" s="84">
        <v>1.0</v>
      </c>
      <c r="W32" s="84">
        <f t="shared" si="6"/>
        <v>751.9032258</v>
      </c>
      <c r="X32" s="84">
        <v>1.0</v>
      </c>
      <c r="Y32" s="84">
        <f t="shared" si="7"/>
        <v>751.9032258</v>
      </c>
      <c r="Z32" s="84"/>
      <c r="AA32" s="84"/>
      <c r="AB32" s="84">
        <v>1.0</v>
      </c>
      <c r="AC32" s="84">
        <f t="shared" si="9"/>
        <v>751.9032258</v>
      </c>
    </row>
    <row r="33" ht="15.75" customHeight="1">
      <c r="A33" s="84"/>
      <c r="B33" s="84"/>
      <c r="C33" s="84"/>
      <c r="D33" s="220">
        <v>23309.0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751.9032258</v>
      </c>
      <c r="N33" s="84">
        <v>1.0</v>
      </c>
      <c r="O33" s="84">
        <f t="shared" si="2"/>
        <v>751.9032258</v>
      </c>
      <c r="P33" s="84"/>
      <c r="Q33" s="84"/>
      <c r="R33" s="84">
        <v>1.0</v>
      </c>
      <c r="S33" s="84">
        <f t="shared" si="4"/>
        <v>751.9032258</v>
      </c>
      <c r="T33" s="84"/>
      <c r="U33" s="84"/>
      <c r="V33" s="84">
        <v>1.0</v>
      </c>
      <c r="W33" s="84">
        <f t="shared" si="6"/>
        <v>751.9032258</v>
      </c>
      <c r="X33" s="84">
        <v>1.0</v>
      </c>
      <c r="Y33" s="84">
        <f t="shared" si="7"/>
        <v>751.9032258</v>
      </c>
      <c r="Z33" s="84"/>
      <c r="AA33" s="84"/>
      <c r="AB33" s="84">
        <v>1.0</v>
      </c>
      <c r="AC33" s="84">
        <f t="shared" si="9"/>
        <v>751.9032258</v>
      </c>
    </row>
    <row r="34" ht="15.75" customHeight="1">
      <c r="A34" s="160"/>
      <c r="B34" s="160"/>
      <c r="C34" s="162" t="s">
        <v>316</v>
      </c>
      <c r="D34" s="220">
        <v>23309.0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751.9032258</v>
      </c>
      <c r="N34" s="165">
        <v>1.0</v>
      </c>
      <c r="O34" s="84">
        <f t="shared" si="2"/>
        <v>751.9032258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23309.0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751.9032258</v>
      </c>
      <c r="N35" s="160"/>
      <c r="O35" s="84">
        <f t="shared" si="2"/>
        <v>0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23309.0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22557.09677</v>
      </c>
      <c r="N37" s="160">
        <f t="shared" si="10"/>
        <v>31</v>
      </c>
      <c r="O37" s="160">
        <f t="shared" si="10"/>
        <v>23309</v>
      </c>
      <c r="P37" s="160">
        <f t="shared" si="10"/>
        <v>28</v>
      </c>
      <c r="Q37" s="160">
        <f t="shared" si="10"/>
        <v>21755.06667</v>
      </c>
      <c r="R37" s="160">
        <f t="shared" si="10"/>
        <v>29.5</v>
      </c>
      <c r="S37" s="160">
        <f t="shared" si="10"/>
        <v>22181.14516</v>
      </c>
      <c r="T37" s="160">
        <f t="shared" si="10"/>
        <v>30</v>
      </c>
      <c r="U37" s="160">
        <f t="shared" si="10"/>
        <v>23309</v>
      </c>
      <c r="V37" s="160">
        <f t="shared" si="10"/>
        <v>31</v>
      </c>
      <c r="W37" s="160">
        <f t="shared" si="10"/>
        <v>23309</v>
      </c>
      <c r="X37" s="160">
        <f t="shared" si="10"/>
        <v>31</v>
      </c>
      <c r="Y37" s="160">
        <f t="shared" si="10"/>
        <v>23309</v>
      </c>
      <c r="Z37" s="160">
        <f t="shared" si="10"/>
        <v>28</v>
      </c>
      <c r="AA37" s="160">
        <f t="shared" si="10"/>
        <v>23309</v>
      </c>
      <c r="AB37" s="160">
        <f t="shared" si="10"/>
        <v>31</v>
      </c>
      <c r="AC37" s="160">
        <f t="shared" si="10"/>
        <v>23309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1.57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329</v>
      </c>
      <c r="B3" s="84" t="s">
        <v>330</v>
      </c>
      <c r="C3" s="84" t="s">
        <v>162</v>
      </c>
      <c r="D3" s="215">
        <v>24509.0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790.6129032</v>
      </c>
      <c r="N3" s="84">
        <v>1.0</v>
      </c>
      <c r="O3" s="84">
        <f t="shared" ref="O3:O34" si="2">D3/31*N3</f>
        <v>790.6129032</v>
      </c>
      <c r="P3" s="84">
        <v>1.0</v>
      </c>
      <c r="Q3" s="84">
        <f t="shared" ref="Q3:Q32" si="3">D3/30*P3</f>
        <v>816.9666667</v>
      </c>
      <c r="R3" s="84">
        <v>1.0</v>
      </c>
      <c r="S3" s="84">
        <f t="shared" ref="S3:S33" si="4">D3/31*R3</f>
        <v>790.6129032</v>
      </c>
      <c r="T3" s="84">
        <v>1.0</v>
      </c>
      <c r="U3" s="84">
        <f t="shared" ref="U3:U32" si="5">D3/30*T3</f>
        <v>816.9666667</v>
      </c>
      <c r="V3" s="84">
        <v>1.0</v>
      </c>
      <c r="W3" s="84">
        <f t="shared" ref="W3:W33" si="6">D3/31*V3</f>
        <v>790.6129032</v>
      </c>
      <c r="X3" s="84">
        <v>1.0</v>
      </c>
      <c r="Y3" s="84">
        <f t="shared" ref="Y3:Y33" si="7">D3/31*X3</f>
        <v>790.6129032</v>
      </c>
      <c r="Z3" s="84">
        <v>1.0</v>
      </c>
      <c r="AA3" s="84">
        <f t="shared" ref="AA3:AA30" si="8">D3/28*Z3</f>
        <v>875.3214286</v>
      </c>
      <c r="AB3" s="84">
        <v>1.0</v>
      </c>
      <c r="AC3" s="84">
        <f t="shared" ref="AC3:AC33" si="9">D3/31*AB3</f>
        <v>790.6129032</v>
      </c>
    </row>
    <row r="4">
      <c r="A4" s="84"/>
      <c r="B4" s="84"/>
      <c r="C4" s="84"/>
      <c r="D4" s="215">
        <v>24509.0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790.6129032</v>
      </c>
      <c r="N4" s="84">
        <v>1.0</v>
      </c>
      <c r="O4" s="84">
        <f t="shared" si="2"/>
        <v>790.6129032</v>
      </c>
      <c r="P4" s="84">
        <v>1.0</v>
      </c>
      <c r="Q4" s="84">
        <f t="shared" si="3"/>
        <v>816.9666667</v>
      </c>
      <c r="R4" s="84">
        <v>1.0</v>
      </c>
      <c r="S4" s="84">
        <f t="shared" si="4"/>
        <v>790.6129032</v>
      </c>
      <c r="T4" s="84">
        <v>1.0</v>
      </c>
      <c r="U4" s="84">
        <f t="shared" si="5"/>
        <v>816.9666667</v>
      </c>
      <c r="V4" s="84">
        <v>1.0</v>
      </c>
      <c r="W4" s="84">
        <f t="shared" si="6"/>
        <v>790.6129032</v>
      </c>
      <c r="X4" s="84">
        <v>1.0</v>
      </c>
      <c r="Y4" s="84">
        <f t="shared" si="7"/>
        <v>790.6129032</v>
      </c>
      <c r="Z4" s="84">
        <v>1.0</v>
      </c>
      <c r="AA4" s="84">
        <f t="shared" si="8"/>
        <v>875.3214286</v>
      </c>
      <c r="AB4" s="84">
        <v>1.0</v>
      </c>
      <c r="AC4" s="84">
        <f t="shared" si="9"/>
        <v>790.6129032</v>
      </c>
    </row>
    <row r="5">
      <c r="A5" s="84"/>
      <c r="B5" s="84"/>
      <c r="C5" s="84"/>
      <c r="D5" s="215">
        <v>24509.0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790.6129032</v>
      </c>
      <c r="N5" s="84">
        <v>1.0</v>
      </c>
      <c r="O5" s="84">
        <f t="shared" si="2"/>
        <v>790.6129032</v>
      </c>
      <c r="P5" s="84">
        <v>1.0</v>
      </c>
      <c r="Q5" s="84">
        <f t="shared" si="3"/>
        <v>816.9666667</v>
      </c>
      <c r="R5" s="181">
        <v>0.0</v>
      </c>
      <c r="S5" s="84">
        <f t="shared" si="4"/>
        <v>0</v>
      </c>
      <c r="T5" s="84">
        <v>1.0</v>
      </c>
      <c r="U5" s="84">
        <f t="shared" si="5"/>
        <v>816.9666667</v>
      </c>
      <c r="V5" s="84">
        <v>1.0</v>
      </c>
      <c r="W5" s="84">
        <f t="shared" si="6"/>
        <v>790.6129032</v>
      </c>
      <c r="X5" s="84">
        <v>1.0</v>
      </c>
      <c r="Y5" s="84">
        <f t="shared" si="7"/>
        <v>790.6129032</v>
      </c>
      <c r="Z5" s="84">
        <v>1.0</v>
      </c>
      <c r="AA5" s="84">
        <f t="shared" si="8"/>
        <v>875.3214286</v>
      </c>
      <c r="AB5" s="84">
        <v>1.0</v>
      </c>
      <c r="AC5" s="84">
        <f t="shared" si="9"/>
        <v>790.6129032</v>
      </c>
    </row>
    <row r="6">
      <c r="A6" s="84"/>
      <c r="B6" s="84"/>
      <c r="C6" s="84"/>
      <c r="D6" s="215">
        <v>24509.0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790.6129032</v>
      </c>
      <c r="N6" s="84">
        <v>1.0</v>
      </c>
      <c r="O6" s="84">
        <f t="shared" si="2"/>
        <v>790.6129032</v>
      </c>
      <c r="P6" s="84">
        <v>1.0</v>
      </c>
      <c r="Q6" s="84">
        <f t="shared" si="3"/>
        <v>816.9666667</v>
      </c>
      <c r="R6" s="84">
        <v>1.0</v>
      </c>
      <c r="S6" s="84">
        <f t="shared" si="4"/>
        <v>790.6129032</v>
      </c>
      <c r="T6" s="84">
        <v>1.0</v>
      </c>
      <c r="U6" s="84">
        <f t="shared" si="5"/>
        <v>816.9666667</v>
      </c>
      <c r="V6" s="84">
        <v>1.0</v>
      </c>
      <c r="W6" s="84">
        <f t="shared" si="6"/>
        <v>790.6129032</v>
      </c>
      <c r="X6" s="84">
        <v>1.0</v>
      </c>
      <c r="Y6" s="84">
        <f t="shared" si="7"/>
        <v>790.6129032</v>
      </c>
      <c r="Z6" s="84">
        <v>1.0</v>
      </c>
      <c r="AA6" s="84">
        <f t="shared" si="8"/>
        <v>875.3214286</v>
      </c>
      <c r="AB6" s="84">
        <v>1.0</v>
      </c>
      <c r="AC6" s="84">
        <f t="shared" si="9"/>
        <v>790.6129032</v>
      </c>
    </row>
    <row r="7">
      <c r="A7" s="84"/>
      <c r="B7" s="84"/>
      <c r="C7" s="84"/>
      <c r="D7" s="215">
        <v>24509.0</v>
      </c>
      <c r="E7" s="216">
        <v>5.0</v>
      </c>
      <c r="F7" s="84"/>
      <c r="G7" s="84"/>
      <c r="H7" s="84"/>
      <c r="I7" s="84"/>
      <c r="J7" s="84"/>
      <c r="K7" s="84"/>
      <c r="L7" s="181">
        <v>0.5</v>
      </c>
      <c r="M7" s="84">
        <f t="shared" si="1"/>
        <v>395.3064516</v>
      </c>
      <c r="N7" s="84">
        <v>1.0</v>
      </c>
      <c r="O7" s="84">
        <f t="shared" si="2"/>
        <v>790.6129032</v>
      </c>
      <c r="P7" s="84">
        <v>1.0</v>
      </c>
      <c r="Q7" s="84">
        <f t="shared" si="3"/>
        <v>816.9666667</v>
      </c>
      <c r="R7" s="84">
        <v>1.0</v>
      </c>
      <c r="S7" s="84">
        <f t="shared" si="4"/>
        <v>790.6129032</v>
      </c>
      <c r="T7" s="84">
        <v>1.0</v>
      </c>
      <c r="U7" s="84">
        <f t="shared" si="5"/>
        <v>816.9666667</v>
      </c>
      <c r="V7" s="84">
        <v>1.0</v>
      </c>
      <c r="W7" s="84">
        <f t="shared" si="6"/>
        <v>790.6129032</v>
      </c>
      <c r="X7" s="84">
        <v>1.0</v>
      </c>
      <c r="Y7" s="84">
        <f t="shared" si="7"/>
        <v>790.6129032</v>
      </c>
      <c r="Z7" s="84">
        <v>1.0</v>
      </c>
      <c r="AA7" s="84">
        <f t="shared" si="8"/>
        <v>875.3214286</v>
      </c>
      <c r="AB7" s="84">
        <v>1.0</v>
      </c>
      <c r="AC7" s="84">
        <f t="shared" si="9"/>
        <v>790.6129032</v>
      </c>
    </row>
    <row r="8">
      <c r="A8" s="84"/>
      <c r="B8" s="84"/>
      <c r="C8" s="84"/>
      <c r="D8" s="215">
        <v>24509.0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790.6129032</v>
      </c>
      <c r="N8" s="84">
        <v>1.0</v>
      </c>
      <c r="O8" s="84">
        <f t="shared" si="2"/>
        <v>790.6129032</v>
      </c>
      <c r="P8" s="84">
        <v>1.0</v>
      </c>
      <c r="Q8" s="84">
        <f t="shared" si="3"/>
        <v>816.9666667</v>
      </c>
      <c r="R8" s="84">
        <v>1.0</v>
      </c>
      <c r="S8" s="84">
        <f t="shared" si="4"/>
        <v>790.6129032</v>
      </c>
      <c r="T8" s="84">
        <v>1.0</v>
      </c>
      <c r="U8" s="84">
        <f t="shared" si="5"/>
        <v>816.9666667</v>
      </c>
      <c r="V8" s="84">
        <v>1.0</v>
      </c>
      <c r="W8" s="84">
        <f t="shared" si="6"/>
        <v>790.6129032</v>
      </c>
      <c r="X8" s="84">
        <v>1.0</v>
      </c>
      <c r="Y8" s="84">
        <f t="shared" si="7"/>
        <v>790.6129032</v>
      </c>
      <c r="Z8" s="84">
        <v>1.0</v>
      </c>
      <c r="AA8" s="84">
        <f t="shared" si="8"/>
        <v>875.3214286</v>
      </c>
      <c r="AB8" s="84">
        <v>1.0</v>
      </c>
      <c r="AC8" s="84">
        <f t="shared" si="9"/>
        <v>790.6129032</v>
      </c>
    </row>
    <row r="9">
      <c r="A9" s="84"/>
      <c r="B9" s="84"/>
      <c r="C9" s="84"/>
      <c r="D9" s="215">
        <v>24509.0</v>
      </c>
      <c r="E9" s="216">
        <v>7.0</v>
      </c>
      <c r="F9" s="84"/>
      <c r="G9" s="84"/>
      <c r="H9" s="84"/>
      <c r="I9" s="84"/>
      <c r="J9" s="84"/>
      <c r="K9" s="84"/>
      <c r="L9" s="181">
        <v>0.0</v>
      </c>
      <c r="M9" s="84">
        <f t="shared" si="1"/>
        <v>0</v>
      </c>
      <c r="N9" s="84">
        <v>1.0</v>
      </c>
      <c r="O9" s="84">
        <f t="shared" si="2"/>
        <v>790.6129032</v>
      </c>
      <c r="P9" s="84">
        <v>1.0</v>
      </c>
      <c r="Q9" s="84">
        <f t="shared" si="3"/>
        <v>816.9666667</v>
      </c>
      <c r="R9" s="181">
        <v>0.5</v>
      </c>
      <c r="S9" s="84">
        <f t="shared" si="4"/>
        <v>395.3064516</v>
      </c>
      <c r="T9" s="84">
        <v>1.0</v>
      </c>
      <c r="U9" s="84">
        <f t="shared" si="5"/>
        <v>816.9666667</v>
      </c>
      <c r="V9" s="84">
        <v>1.0</v>
      </c>
      <c r="W9" s="84">
        <f t="shared" si="6"/>
        <v>790.6129032</v>
      </c>
      <c r="X9" s="84">
        <v>1.0</v>
      </c>
      <c r="Y9" s="84">
        <f t="shared" si="7"/>
        <v>790.6129032</v>
      </c>
      <c r="Z9" s="84">
        <v>1.0</v>
      </c>
      <c r="AA9" s="84">
        <f t="shared" si="8"/>
        <v>875.3214286</v>
      </c>
      <c r="AB9" s="84">
        <v>1.0</v>
      </c>
      <c r="AC9" s="84">
        <f t="shared" si="9"/>
        <v>790.6129032</v>
      </c>
    </row>
    <row r="10">
      <c r="A10" s="84"/>
      <c r="B10" s="84"/>
      <c r="C10" s="84"/>
      <c r="D10" s="215">
        <v>24509.0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790.6129032</v>
      </c>
      <c r="N10" s="84">
        <v>1.0</v>
      </c>
      <c r="O10" s="84">
        <f t="shared" si="2"/>
        <v>790.6129032</v>
      </c>
      <c r="P10" s="84">
        <v>1.0</v>
      </c>
      <c r="Q10" s="84">
        <f t="shared" si="3"/>
        <v>816.9666667</v>
      </c>
      <c r="R10" s="84">
        <v>1.0</v>
      </c>
      <c r="S10" s="84">
        <f t="shared" si="4"/>
        <v>790.6129032</v>
      </c>
      <c r="T10" s="84">
        <v>1.0</v>
      </c>
      <c r="U10" s="84">
        <f t="shared" si="5"/>
        <v>816.9666667</v>
      </c>
      <c r="V10" s="84">
        <v>1.0</v>
      </c>
      <c r="W10" s="84">
        <f t="shared" si="6"/>
        <v>790.6129032</v>
      </c>
      <c r="X10" s="84">
        <v>1.0</v>
      </c>
      <c r="Y10" s="84">
        <f t="shared" si="7"/>
        <v>790.6129032</v>
      </c>
      <c r="Z10" s="84">
        <v>1.0</v>
      </c>
      <c r="AA10" s="84">
        <f t="shared" si="8"/>
        <v>875.3214286</v>
      </c>
      <c r="AB10" s="84">
        <v>1.0</v>
      </c>
      <c r="AC10" s="84">
        <f t="shared" si="9"/>
        <v>790.6129032</v>
      </c>
    </row>
    <row r="11">
      <c r="A11" s="84"/>
      <c r="B11" s="84"/>
      <c r="C11" s="84"/>
      <c r="D11" s="215">
        <v>24509.0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790.6129032</v>
      </c>
      <c r="N11" s="84">
        <v>1.0</v>
      </c>
      <c r="O11" s="84">
        <f t="shared" si="2"/>
        <v>790.6129032</v>
      </c>
      <c r="P11" s="84">
        <v>1.0</v>
      </c>
      <c r="Q11" s="84">
        <f t="shared" si="3"/>
        <v>816.9666667</v>
      </c>
      <c r="R11" s="84">
        <v>1.0</v>
      </c>
      <c r="S11" s="84">
        <f t="shared" si="4"/>
        <v>790.6129032</v>
      </c>
      <c r="T11" s="84">
        <v>1.0</v>
      </c>
      <c r="U11" s="84">
        <f t="shared" si="5"/>
        <v>816.9666667</v>
      </c>
      <c r="V11" s="84">
        <v>1.0</v>
      </c>
      <c r="W11" s="84">
        <f t="shared" si="6"/>
        <v>790.6129032</v>
      </c>
      <c r="X11" s="84">
        <v>1.0</v>
      </c>
      <c r="Y11" s="84">
        <f t="shared" si="7"/>
        <v>790.6129032</v>
      </c>
      <c r="Z11" s="84">
        <v>1.0</v>
      </c>
      <c r="AA11" s="84">
        <f t="shared" si="8"/>
        <v>875.3214286</v>
      </c>
      <c r="AB11" s="84">
        <v>1.0</v>
      </c>
      <c r="AC11" s="84">
        <f t="shared" si="9"/>
        <v>790.6129032</v>
      </c>
    </row>
    <row r="12">
      <c r="A12" s="84"/>
      <c r="B12" s="84"/>
      <c r="C12" s="84"/>
      <c r="D12" s="215">
        <v>24509.0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790.6129032</v>
      </c>
      <c r="N12" s="84">
        <v>1.0</v>
      </c>
      <c r="O12" s="84">
        <f t="shared" si="2"/>
        <v>790.6129032</v>
      </c>
      <c r="P12" s="84">
        <v>1.0</v>
      </c>
      <c r="Q12" s="84">
        <f t="shared" si="3"/>
        <v>816.9666667</v>
      </c>
      <c r="R12" s="84">
        <v>1.0</v>
      </c>
      <c r="S12" s="84">
        <f t="shared" si="4"/>
        <v>790.6129032</v>
      </c>
      <c r="T12" s="84">
        <v>1.0</v>
      </c>
      <c r="U12" s="84">
        <f t="shared" si="5"/>
        <v>816.9666667</v>
      </c>
      <c r="V12" s="84">
        <v>1.0</v>
      </c>
      <c r="W12" s="84">
        <f t="shared" si="6"/>
        <v>790.6129032</v>
      </c>
      <c r="X12" s="84">
        <v>1.0</v>
      </c>
      <c r="Y12" s="84">
        <f t="shared" si="7"/>
        <v>790.6129032</v>
      </c>
      <c r="Z12" s="84">
        <v>1.0</v>
      </c>
      <c r="AA12" s="84">
        <f t="shared" si="8"/>
        <v>875.3214286</v>
      </c>
      <c r="AB12" s="84">
        <v>1.0</v>
      </c>
      <c r="AC12" s="84">
        <f t="shared" si="9"/>
        <v>790.6129032</v>
      </c>
    </row>
    <row r="13">
      <c r="A13" s="84"/>
      <c r="B13" s="84"/>
      <c r="C13" s="84"/>
      <c r="D13" s="215">
        <v>24509.0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790.6129032</v>
      </c>
      <c r="N13" s="84">
        <v>1.0</v>
      </c>
      <c r="O13" s="84">
        <f t="shared" si="2"/>
        <v>790.6129032</v>
      </c>
      <c r="P13" s="84">
        <v>1.0</v>
      </c>
      <c r="Q13" s="84">
        <f t="shared" si="3"/>
        <v>816.9666667</v>
      </c>
      <c r="R13" s="84">
        <v>1.0</v>
      </c>
      <c r="S13" s="84">
        <f t="shared" si="4"/>
        <v>790.6129032</v>
      </c>
      <c r="T13" s="84">
        <v>1.0</v>
      </c>
      <c r="U13" s="84">
        <f t="shared" si="5"/>
        <v>816.9666667</v>
      </c>
      <c r="V13" s="84">
        <v>1.0</v>
      </c>
      <c r="W13" s="84">
        <f t="shared" si="6"/>
        <v>790.6129032</v>
      </c>
      <c r="X13" s="84">
        <v>1.0</v>
      </c>
      <c r="Y13" s="84">
        <f t="shared" si="7"/>
        <v>790.6129032</v>
      </c>
      <c r="Z13" s="84">
        <v>1.0</v>
      </c>
      <c r="AA13" s="84">
        <f t="shared" si="8"/>
        <v>875.3214286</v>
      </c>
      <c r="AB13" s="84">
        <v>1.0</v>
      </c>
      <c r="AC13" s="84">
        <f t="shared" si="9"/>
        <v>790.6129032</v>
      </c>
    </row>
    <row r="14">
      <c r="A14" s="84"/>
      <c r="B14" s="84"/>
      <c r="C14" s="84"/>
      <c r="D14" s="215">
        <v>24509.0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790.6129032</v>
      </c>
      <c r="N14" s="84">
        <v>1.0</v>
      </c>
      <c r="O14" s="84">
        <f t="shared" si="2"/>
        <v>790.6129032</v>
      </c>
      <c r="P14" s="84">
        <v>1.0</v>
      </c>
      <c r="Q14" s="84">
        <f t="shared" si="3"/>
        <v>816.9666667</v>
      </c>
      <c r="R14" s="84">
        <v>1.0</v>
      </c>
      <c r="S14" s="84">
        <f t="shared" si="4"/>
        <v>790.6129032</v>
      </c>
      <c r="T14" s="84">
        <v>1.0</v>
      </c>
      <c r="U14" s="84">
        <f t="shared" si="5"/>
        <v>816.9666667</v>
      </c>
      <c r="V14" s="84">
        <v>1.0</v>
      </c>
      <c r="W14" s="84">
        <f t="shared" si="6"/>
        <v>790.6129032</v>
      </c>
      <c r="X14" s="84">
        <v>1.0</v>
      </c>
      <c r="Y14" s="84">
        <f t="shared" si="7"/>
        <v>790.6129032</v>
      </c>
      <c r="Z14" s="84">
        <v>1.0</v>
      </c>
      <c r="AA14" s="84">
        <f t="shared" si="8"/>
        <v>875.3214286</v>
      </c>
      <c r="AB14" s="84">
        <v>1.0</v>
      </c>
      <c r="AC14" s="84">
        <f t="shared" si="9"/>
        <v>790.6129032</v>
      </c>
    </row>
    <row r="15">
      <c r="A15" s="84"/>
      <c r="B15" s="84"/>
      <c r="C15" s="84"/>
      <c r="D15" s="215">
        <v>24509.0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790.6129032</v>
      </c>
      <c r="N15" s="84">
        <v>1.0</v>
      </c>
      <c r="O15" s="84">
        <f t="shared" si="2"/>
        <v>790.6129032</v>
      </c>
      <c r="P15" s="84">
        <v>1.0</v>
      </c>
      <c r="Q15" s="84">
        <f t="shared" si="3"/>
        <v>816.9666667</v>
      </c>
      <c r="R15" s="84">
        <v>1.0</v>
      </c>
      <c r="S15" s="84">
        <f t="shared" si="4"/>
        <v>790.6129032</v>
      </c>
      <c r="T15" s="84">
        <v>1.0</v>
      </c>
      <c r="U15" s="84">
        <f t="shared" si="5"/>
        <v>816.9666667</v>
      </c>
      <c r="V15" s="84">
        <v>1.0</v>
      </c>
      <c r="W15" s="84">
        <f t="shared" si="6"/>
        <v>790.6129032</v>
      </c>
      <c r="X15" s="84">
        <v>1.0</v>
      </c>
      <c r="Y15" s="84">
        <f t="shared" si="7"/>
        <v>790.6129032</v>
      </c>
      <c r="Z15" s="84">
        <v>1.0</v>
      </c>
      <c r="AA15" s="84">
        <f t="shared" si="8"/>
        <v>875.3214286</v>
      </c>
      <c r="AB15" s="84">
        <v>1.0</v>
      </c>
      <c r="AC15" s="84">
        <f t="shared" si="9"/>
        <v>790.6129032</v>
      </c>
    </row>
    <row r="16">
      <c r="A16" s="84"/>
      <c r="B16" s="84"/>
      <c r="C16" s="84"/>
      <c r="D16" s="215">
        <v>24509.0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790.6129032</v>
      </c>
      <c r="N16" s="84">
        <v>1.0</v>
      </c>
      <c r="O16" s="84">
        <f t="shared" si="2"/>
        <v>790.6129032</v>
      </c>
      <c r="P16" s="84">
        <v>1.0</v>
      </c>
      <c r="Q16" s="84">
        <f t="shared" si="3"/>
        <v>816.9666667</v>
      </c>
      <c r="R16" s="181">
        <v>0.5</v>
      </c>
      <c r="S16" s="84">
        <f t="shared" si="4"/>
        <v>395.3064516</v>
      </c>
      <c r="T16" s="84">
        <v>1.0</v>
      </c>
      <c r="U16" s="84">
        <f t="shared" si="5"/>
        <v>816.9666667</v>
      </c>
      <c r="V16" s="84">
        <v>1.0</v>
      </c>
      <c r="W16" s="84">
        <f t="shared" si="6"/>
        <v>790.6129032</v>
      </c>
      <c r="X16" s="84">
        <v>1.0</v>
      </c>
      <c r="Y16" s="84">
        <f t="shared" si="7"/>
        <v>790.6129032</v>
      </c>
      <c r="Z16" s="84">
        <v>1.0</v>
      </c>
      <c r="AA16" s="84">
        <f t="shared" si="8"/>
        <v>875.3214286</v>
      </c>
      <c r="AB16" s="84">
        <v>1.0</v>
      </c>
      <c r="AC16" s="84">
        <f t="shared" si="9"/>
        <v>790.6129032</v>
      </c>
    </row>
    <row r="17">
      <c r="A17" s="84"/>
      <c r="B17" s="84"/>
      <c r="C17" s="84"/>
      <c r="D17" s="215">
        <v>24509.0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790.6129032</v>
      </c>
      <c r="N17" s="84">
        <v>1.0</v>
      </c>
      <c r="O17" s="84">
        <f t="shared" si="2"/>
        <v>790.6129032</v>
      </c>
      <c r="P17" s="181">
        <v>0.0</v>
      </c>
      <c r="Q17" s="84">
        <f t="shared" si="3"/>
        <v>0</v>
      </c>
      <c r="R17" s="84">
        <v>1.0</v>
      </c>
      <c r="S17" s="84">
        <f t="shared" si="4"/>
        <v>790.6129032</v>
      </c>
      <c r="T17" s="84">
        <v>1.0</v>
      </c>
      <c r="U17" s="84">
        <f t="shared" si="5"/>
        <v>816.9666667</v>
      </c>
      <c r="V17" s="84">
        <v>1.0</v>
      </c>
      <c r="W17" s="84">
        <f t="shared" si="6"/>
        <v>790.6129032</v>
      </c>
      <c r="X17" s="84">
        <v>1.0</v>
      </c>
      <c r="Y17" s="84">
        <f t="shared" si="7"/>
        <v>790.6129032</v>
      </c>
      <c r="Z17" s="84">
        <v>1.0</v>
      </c>
      <c r="AA17" s="84">
        <f t="shared" si="8"/>
        <v>875.3214286</v>
      </c>
      <c r="AB17" s="84">
        <v>1.0</v>
      </c>
      <c r="AC17" s="84">
        <f t="shared" si="9"/>
        <v>790.6129032</v>
      </c>
    </row>
    <row r="18">
      <c r="A18" s="84"/>
      <c r="B18" s="84"/>
      <c r="C18" s="84"/>
      <c r="D18" s="215">
        <v>24509.0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790.6129032</v>
      </c>
      <c r="N18" s="84">
        <v>1.0</v>
      </c>
      <c r="O18" s="84">
        <f t="shared" si="2"/>
        <v>790.6129032</v>
      </c>
      <c r="P18" s="84">
        <v>1.0</v>
      </c>
      <c r="Q18" s="84">
        <f t="shared" si="3"/>
        <v>816.9666667</v>
      </c>
      <c r="R18" s="84">
        <v>1.0</v>
      </c>
      <c r="S18" s="84">
        <f t="shared" si="4"/>
        <v>790.6129032</v>
      </c>
      <c r="T18" s="84">
        <v>1.0</v>
      </c>
      <c r="U18" s="84">
        <f t="shared" si="5"/>
        <v>816.9666667</v>
      </c>
      <c r="V18" s="84">
        <v>1.0</v>
      </c>
      <c r="W18" s="84">
        <f t="shared" si="6"/>
        <v>790.6129032</v>
      </c>
      <c r="X18" s="84">
        <v>1.0</v>
      </c>
      <c r="Y18" s="84">
        <f t="shared" si="7"/>
        <v>790.6129032</v>
      </c>
      <c r="Z18" s="84">
        <v>1.0</v>
      </c>
      <c r="AA18" s="84">
        <f t="shared" si="8"/>
        <v>875.3214286</v>
      </c>
      <c r="AB18" s="84">
        <v>1.0</v>
      </c>
      <c r="AC18" s="84">
        <f t="shared" si="9"/>
        <v>790.6129032</v>
      </c>
    </row>
    <row r="19">
      <c r="A19" s="84"/>
      <c r="B19" s="84"/>
      <c r="C19" s="84"/>
      <c r="D19" s="215">
        <v>24509.0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790.6129032</v>
      </c>
      <c r="N19" s="84">
        <v>1.0</v>
      </c>
      <c r="O19" s="84">
        <f t="shared" si="2"/>
        <v>790.6129032</v>
      </c>
      <c r="P19" s="181">
        <v>0.5</v>
      </c>
      <c r="Q19" s="84">
        <f t="shared" si="3"/>
        <v>408.4833333</v>
      </c>
      <c r="R19" s="84">
        <v>1.0</v>
      </c>
      <c r="S19" s="84">
        <f t="shared" si="4"/>
        <v>790.6129032</v>
      </c>
      <c r="T19" s="84">
        <v>1.0</v>
      </c>
      <c r="U19" s="84">
        <f t="shared" si="5"/>
        <v>816.9666667</v>
      </c>
      <c r="V19" s="84">
        <v>1.0</v>
      </c>
      <c r="W19" s="84">
        <f t="shared" si="6"/>
        <v>790.6129032</v>
      </c>
      <c r="X19" s="84">
        <v>1.0</v>
      </c>
      <c r="Y19" s="84">
        <f t="shared" si="7"/>
        <v>790.6129032</v>
      </c>
      <c r="Z19" s="84">
        <v>1.0</v>
      </c>
      <c r="AA19" s="84">
        <f t="shared" si="8"/>
        <v>875.3214286</v>
      </c>
      <c r="AB19" s="84">
        <v>1.0</v>
      </c>
      <c r="AC19" s="84">
        <f t="shared" si="9"/>
        <v>790.6129032</v>
      </c>
    </row>
    <row r="20">
      <c r="A20" s="84"/>
      <c r="B20" s="84"/>
      <c r="C20" s="84"/>
      <c r="D20" s="215">
        <v>24509.0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790.6129032</v>
      </c>
      <c r="N20" s="84">
        <v>1.0</v>
      </c>
      <c r="O20" s="84">
        <f t="shared" si="2"/>
        <v>790.6129032</v>
      </c>
      <c r="P20" s="84">
        <v>1.0</v>
      </c>
      <c r="Q20" s="84">
        <f t="shared" si="3"/>
        <v>816.9666667</v>
      </c>
      <c r="R20" s="181">
        <v>0.5</v>
      </c>
      <c r="S20" s="84">
        <f t="shared" si="4"/>
        <v>395.3064516</v>
      </c>
      <c r="T20" s="84">
        <v>1.0</v>
      </c>
      <c r="U20" s="84">
        <f t="shared" si="5"/>
        <v>816.9666667</v>
      </c>
      <c r="V20" s="84">
        <v>1.0</v>
      </c>
      <c r="W20" s="84">
        <f t="shared" si="6"/>
        <v>790.6129032</v>
      </c>
      <c r="X20" s="84">
        <v>1.0</v>
      </c>
      <c r="Y20" s="84">
        <f t="shared" si="7"/>
        <v>790.6129032</v>
      </c>
      <c r="Z20" s="84">
        <v>1.0</v>
      </c>
      <c r="AA20" s="84">
        <f t="shared" si="8"/>
        <v>875.3214286</v>
      </c>
      <c r="AB20" s="84">
        <v>1.0</v>
      </c>
      <c r="AC20" s="84">
        <f t="shared" si="9"/>
        <v>790.6129032</v>
      </c>
    </row>
    <row r="21" ht="15.75" customHeight="1">
      <c r="A21" s="84"/>
      <c r="B21" s="84"/>
      <c r="C21" s="84"/>
      <c r="D21" s="215">
        <v>24509.0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790.6129032</v>
      </c>
      <c r="N21" s="84">
        <v>1.0</v>
      </c>
      <c r="O21" s="84">
        <f t="shared" si="2"/>
        <v>790.6129032</v>
      </c>
      <c r="P21" s="84">
        <v>1.0</v>
      </c>
      <c r="Q21" s="84">
        <f t="shared" si="3"/>
        <v>816.9666667</v>
      </c>
      <c r="R21" s="84">
        <v>1.0</v>
      </c>
      <c r="S21" s="84">
        <f t="shared" si="4"/>
        <v>790.6129032</v>
      </c>
      <c r="T21" s="84">
        <v>1.0</v>
      </c>
      <c r="U21" s="84">
        <f t="shared" si="5"/>
        <v>816.9666667</v>
      </c>
      <c r="V21" s="84">
        <v>1.0</v>
      </c>
      <c r="W21" s="84">
        <f t="shared" si="6"/>
        <v>790.6129032</v>
      </c>
      <c r="X21" s="84">
        <v>1.0</v>
      </c>
      <c r="Y21" s="84">
        <f t="shared" si="7"/>
        <v>790.6129032</v>
      </c>
      <c r="Z21" s="84">
        <v>1.0</v>
      </c>
      <c r="AA21" s="84">
        <f t="shared" si="8"/>
        <v>875.3214286</v>
      </c>
      <c r="AB21" s="84">
        <v>1.0</v>
      </c>
      <c r="AC21" s="84">
        <f t="shared" si="9"/>
        <v>790.6129032</v>
      </c>
    </row>
    <row r="22" ht="15.75" customHeight="1">
      <c r="A22" s="84"/>
      <c r="B22" s="84"/>
      <c r="C22" s="84"/>
      <c r="D22" s="215">
        <v>24509.0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790.6129032</v>
      </c>
      <c r="N22" s="84">
        <v>1.0</v>
      </c>
      <c r="O22" s="84">
        <f t="shared" si="2"/>
        <v>790.6129032</v>
      </c>
      <c r="P22" s="84">
        <v>1.0</v>
      </c>
      <c r="Q22" s="84">
        <f t="shared" si="3"/>
        <v>816.9666667</v>
      </c>
      <c r="R22" s="84">
        <v>1.0</v>
      </c>
      <c r="S22" s="84">
        <f t="shared" si="4"/>
        <v>790.6129032</v>
      </c>
      <c r="T22" s="84">
        <v>1.0</v>
      </c>
      <c r="U22" s="84">
        <f t="shared" si="5"/>
        <v>816.9666667</v>
      </c>
      <c r="V22" s="84">
        <v>1.0</v>
      </c>
      <c r="W22" s="84">
        <f t="shared" si="6"/>
        <v>790.6129032</v>
      </c>
      <c r="X22" s="84">
        <v>1.0</v>
      </c>
      <c r="Y22" s="84">
        <f t="shared" si="7"/>
        <v>790.6129032</v>
      </c>
      <c r="Z22" s="84">
        <v>1.0</v>
      </c>
      <c r="AA22" s="84">
        <f t="shared" si="8"/>
        <v>875.3214286</v>
      </c>
      <c r="AB22" s="84">
        <v>1.0</v>
      </c>
      <c r="AC22" s="84">
        <f t="shared" si="9"/>
        <v>790.6129032</v>
      </c>
    </row>
    <row r="23" ht="15.75" customHeight="1">
      <c r="A23" s="84"/>
      <c r="B23" s="84"/>
      <c r="C23" s="84"/>
      <c r="D23" s="215">
        <v>24509.0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790.6129032</v>
      </c>
      <c r="N23" s="84">
        <v>1.0</v>
      </c>
      <c r="O23" s="84">
        <f t="shared" si="2"/>
        <v>790.6129032</v>
      </c>
      <c r="P23" s="84">
        <v>1.0</v>
      </c>
      <c r="Q23" s="84">
        <f t="shared" si="3"/>
        <v>816.9666667</v>
      </c>
      <c r="R23" s="84">
        <v>1.0</v>
      </c>
      <c r="S23" s="84">
        <f t="shared" si="4"/>
        <v>790.6129032</v>
      </c>
      <c r="T23" s="84">
        <v>1.0</v>
      </c>
      <c r="U23" s="84">
        <f t="shared" si="5"/>
        <v>816.9666667</v>
      </c>
      <c r="V23" s="84">
        <v>1.0</v>
      </c>
      <c r="W23" s="84">
        <f t="shared" si="6"/>
        <v>790.6129032</v>
      </c>
      <c r="X23" s="84">
        <v>1.0</v>
      </c>
      <c r="Y23" s="84">
        <f t="shared" si="7"/>
        <v>790.6129032</v>
      </c>
      <c r="Z23" s="84">
        <v>1.0</v>
      </c>
      <c r="AA23" s="84">
        <f t="shared" si="8"/>
        <v>875.3214286</v>
      </c>
      <c r="AB23" s="84">
        <v>1.0</v>
      </c>
      <c r="AC23" s="84">
        <f t="shared" si="9"/>
        <v>790.6129032</v>
      </c>
    </row>
    <row r="24" ht="15.75" customHeight="1">
      <c r="A24" s="84"/>
      <c r="B24" s="84"/>
      <c r="C24" s="84"/>
      <c r="D24" s="215">
        <v>24509.0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790.6129032</v>
      </c>
      <c r="N24" s="84">
        <v>1.0</v>
      </c>
      <c r="O24" s="84">
        <f t="shared" si="2"/>
        <v>790.6129032</v>
      </c>
      <c r="P24" s="181">
        <v>0.0</v>
      </c>
      <c r="Q24" s="84">
        <f t="shared" si="3"/>
        <v>0</v>
      </c>
      <c r="R24" s="181">
        <v>0.0</v>
      </c>
      <c r="S24" s="84">
        <f t="shared" si="4"/>
        <v>0</v>
      </c>
      <c r="T24" s="84">
        <v>1.0</v>
      </c>
      <c r="U24" s="84">
        <f t="shared" si="5"/>
        <v>816.9666667</v>
      </c>
      <c r="V24" s="84">
        <v>1.0</v>
      </c>
      <c r="W24" s="84">
        <f t="shared" si="6"/>
        <v>790.6129032</v>
      </c>
      <c r="X24" s="84">
        <v>1.0</v>
      </c>
      <c r="Y24" s="84">
        <f t="shared" si="7"/>
        <v>790.6129032</v>
      </c>
      <c r="Z24" s="84">
        <v>1.0</v>
      </c>
      <c r="AA24" s="84">
        <f t="shared" si="8"/>
        <v>875.3214286</v>
      </c>
      <c r="AB24" s="84">
        <v>1.0</v>
      </c>
      <c r="AC24" s="84">
        <f t="shared" si="9"/>
        <v>790.6129032</v>
      </c>
    </row>
    <row r="25" ht="15.75" customHeight="1">
      <c r="A25" s="84"/>
      <c r="B25" s="84"/>
      <c r="C25" s="84"/>
      <c r="D25" s="215">
        <v>24509.0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790.6129032</v>
      </c>
      <c r="N25" s="84">
        <v>1.0</v>
      </c>
      <c r="O25" s="84">
        <f t="shared" si="2"/>
        <v>790.6129032</v>
      </c>
      <c r="P25" s="84">
        <v>1.0</v>
      </c>
      <c r="Q25" s="84">
        <f t="shared" si="3"/>
        <v>816.9666667</v>
      </c>
      <c r="R25" s="84">
        <v>1.0</v>
      </c>
      <c r="S25" s="84">
        <f t="shared" si="4"/>
        <v>790.6129032</v>
      </c>
      <c r="T25" s="84">
        <v>1.0</v>
      </c>
      <c r="U25" s="84">
        <f t="shared" si="5"/>
        <v>816.9666667</v>
      </c>
      <c r="V25" s="84">
        <v>1.0</v>
      </c>
      <c r="W25" s="84">
        <f t="shared" si="6"/>
        <v>790.6129032</v>
      </c>
      <c r="X25" s="84">
        <v>1.0</v>
      </c>
      <c r="Y25" s="84">
        <f t="shared" si="7"/>
        <v>790.6129032</v>
      </c>
      <c r="Z25" s="84">
        <v>1.0</v>
      </c>
      <c r="AA25" s="84">
        <f t="shared" si="8"/>
        <v>875.3214286</v>
      </c>
      <c r="AB25" s="84">
        <v>1.0</v>
      </c>
      <c r="AC25" s="84">
        <f t="shared" si="9"/>
        <v>790.6129032</v>
      </c>
    </row>
    <row r="26" ht="15.75" customHeight="1">
      <c r="A26" s="84"/>
      <c r="B26" s="84"/>
      <c r="C26" s="84"/>
      <c r="D26" s="215">
        <v>24509.0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790.6129032</v>
      </c>
      <c r="N26" s="84">
        <v>1.0</v>
      </c>
      <c r="O26" s="84">
        <f t="shared" si="2"/>
        <v>790.6129032</v>
      </c>
      <c r="P26" s="84">
        <v>1.0</v>
      </c>
      <c r="Q26" s="84">
        <f t="shared" si="3"/>
        <v>816.9666667</v>
      </c>
      <c r="R26" s="84">
        <v>1.0</v>
      </c>
      <c r="S26" s="84">
        <f t="shared" si="4"/>
        <v>790.6129032</v>
      </c>
      <c r="T26" s="84">
        <v>1.0</v>
      </c>
      <c r="U26" s="84">
        <f t="shared" si="5"/>
        <v>816.9666667</v>
      </c>
      <c r="V26" s="84">
        <v>1.0</v>
      </c>
      <c r="W26" s="84">
        <f t="shared" si="6"/>
        <v>790.6129032</v>
      </c>
      <c r="X26" s="84">
        <v>1.0</v>
      </c>
      <c r="Y26" s="84">
        <f t="shared" si="7"/>
        <v>790.6129032</v>
      </c>
      <c r="Z26" s="84">
        <v>1.0</v>
      </c>
      <c r="AA26" s="84">
        <f t="shared" si="8"/>
        <v>875.3214286</v>
      </c>
      <c r="AB26" s="84">
        <v>1.0</v>
      </c>
      <c r="AC26" s="84">
        <f t="shared" si="9"/>
        <v>790.6129032</v>
      </c>
    </row>
    <row r="27" ht="15.75" customHeight="1">
      <c r="A27" s="84"/>
      <c r="B27" s="84"/>
      <c r="C27" s="84"/>
      <c r="D27" s="215">
        <v>24509.0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790.6129032</v>
      </c>
      <c r="P27" s="84">
        <v>1.0</v>
      </c>
      <c r="Q27" s="84">
        <f t="shared" si="3"/>
        <v>816.9666667</v>
      </c>
      <c r="R27" s="84">
        <v>1.0</v>
      </c>
      <c r="S27" s="84">
        <f t="shared" si="4"/>
        <v>790.6129032</v>
      </c>
      <c r="T27" s="84">
        <v>1.0</v>
      </c>
      <c r="U27" s="84">
        <f t="shared" si="5"/>
        <v>816.9666667</v>
      </c>
      <c r="V27" s="84">
        <v>1.0</v>
      </c>
      <c r="W27" s="84">
        <f t="shared" si="6"/>
        <v>790.6129032</v>
      </c>
      <c r="X27" s="84">
        <v>1.0</v>
      </c>
      <c r="Y27" s="84">
        <f t="shared" si="7"/>
        <v>790.6129032</v>
      </c>
      <c r="Z27" s="84">
        <v>1.0</v>
      </c>
      <c r="AA27" s="84">
        <f t="shared" si="8"/>
        <v>875.3214286</v>
      </c>
      <c r="AB27" s="84">
        <v>1.0</v>
      </c>
      <c r="AC27" s="84">
        <f t="shared" si="9"/>
        <v>790.6129032</v>
      </c>
    </row>
    <row r="28" ht="15.75" customHeight="1">
      <c r="A28" s="84"/>
      <c r="B28" s="84"/>
      <c r="C28" s="84"/>
      <c r="D28" s="215">
        <v>24509.0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790.6129032</v>
      </c>
      <c r="N28" s="181">
        <v>0.5</v>
      </c>
      <c r="O28" s="84">
        <f t="shared" si="2"/>
        <v>395.3064516</v>
      </c>
      <c r="P28" s="84">
        <v>1.0</v>
      </c>
      <c r="Q28" s="84">
        <f t="shared" si="3"/>
        <v>816.9666667</v>
      </c>
      <c r="R28" s="84">
        <v>1.0</v>
      </c>
      <c r="S28" s="84">
        <f t="shared" si="4"/>
        <v>790.6129032</v>
      </c>
      <c r="T28" s="84">
        <v>1.0</v>
      </c>
      <c r="U28" s="84">
        <f t="shared" si="5"/>
        <v>816.9666667</v>
      </c>
      <c r="V28" s="84">
        <v>1.0</v>
      </c>
      <c r="W28" s="84">
        <f t="shared" si="6"/>
        <v>790.6129032</v>
      </c>
      <c r="X28" s="84">
        <v>1.0</v>
      </c>
      <c r="Y28" s="84">
        <f t="shared" si="7"/>
        <v>790.6129032</v>
      </c>
      <c r="Z28" s="84">
        <v>1.0</v>
      </c>
      <c r="AA28" s="84">
        <f t="shared" si="8"/>
        <v>875.3214286</v>
      </c>
      <c r="AB28" s="84">
        <v>1.0</v>
      </c>
      <c r="AC28" s="84">
        <f t="shared" si="9"/>
        <v>790.6129032</v>
      </c>
    </row>
    <row r="29" ht="15.75" customHeight="1">
      <c r="A29" s="84"/>
      <c r="B29" s="84"/>
      <c r="C29" s="84"/>
      <c r="D29" s="215">
        <v>24509.0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790.6129032</v>
      </c>
      <c r="N29" s="84">
        <v>1.0</v>
      </c>
      <c r="O29" s="84">
        <f t="shared" si="2"/>
        <v>790.6129032</v>
      </c>
      <c r="P29" s="84">
        <v>1.0</v>
      </c>
      <c r="Q29" s="84">
        <f t="shared" si="3"/>
        <v>816.9666667</v>
      </c>
      <c r="R29" s="84">
        <v>1.0</v>
      </c>
      <c r="S29" s="84">
        <f t="shared" si="4"/>
        <v>790.6129032</v>
      </c>
      <c r="T29" s="84">
        <v>1.0</v>
      </c>
      <c r="U29" s="84">
        <f t="shared" si="5"/>
        <v>816.9666667</v>
      </c>
      <c r="V29" s="84">
        <v>1.0</v>
      </c>
      <c r="W29" s="84">
        <f t="shared" si="6"/>
        <v>790.6129032</v>
      </c>
      <c r="X29" s="84">
        <v>1.0</v>
      </c>
      <c r="Y29" s="84">
        <f t="shared" si="7"/>
        <v>790.6129032</v>
      </c>
      <c r="Z29" s="84">
        <v>1.0</v>
      </c>
      <c r="AA29" s="84">
        <f t="shared" si="8"/>
        <v>875.3214286</v>
      </c>
      <c r="AB29" s="84">
        <v>1.0</v>
      </c>
      <c r="AC29" s="84">
        <f t="shared" si="9"/>
        <v>790.6129032</v>
      </c>
    </row>
    <row r="30" ht="15.75" customHeight="1">
      <c r="A30" s="84"/>
      <c r="B30" s="84"/>
      <c r="C30" s="84"/>
      <c r="D30" s="215">
        <v>24509.0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790.6129032</v>
      </c>
      <c r="N30" s="84">
        <v>1.0</v>
      </c>
      <c r="O30" s="84">
        <f t="shared" si="2"/>
        <v>790.6129032</v>
      </c>
      <c r="P30" s="84">
        <v>1.0</v>
      </c>
      <c r="Q30" s="84">
        <f t="shared" si="3"/>
        <v>816.9666667</v>
      </c>
      <c r="R30" s="84">
        <v>1.0</v>
      </c>
      <c r="S30" s="84">
        <f t="shared" si="4"/>
        <v>790.6129032</v>
      </c>
      <c r="T30" s="84">
        <v>1.0</v>
      </c>
      <c r="U30" s="84">
        <f t="shared" si="5"/>
        <v>816.9666667</v>
      </c>
      <c r="V30" s="84">
        <v>1.0</v>
      </c>
      <c r="W30" s="84">
        <f t="shared" si="6"/>
        <v>790.6129032</v>
      </c>
      <c r="X30" s="84">
        <v>1.0</v>
      </c>
      <c r="Y30" s="84">
        <f t="shared" si="7"/>
        <v>790.6129032</v>
      </c>
      <c r="Z30" s="84">
        <v>1.0</v>
      </c>
      <c r="AA30" s="84">
        <f t="shared" si="8"/>
        <v>875.3214286</v>
      </c>
      <c r="AB30" s="84">
        <v>1.0</v>
      </c>
      <c r="AC30" s="84">
        <f t="shared" si="9"/>
        <v>790.6129032</v>
      </c>
    </row>
    <row r="31" ht="15.75" customHeight="1">
      <c r="A31" s="84"/>
      <c r="B31" s="84"/>
      <c r="C31" s="84"/>
      <c r="D31" s="215">
        <v>24509.0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790.6129032</v>
      </c>
      <c r="N31" s="84">
        <v>1.0</v>
      </c>
      <c r="O31" s="84">
        <f t="shared" si="2"/>
        <v>790.6129032</v>
      </c>
      <c r="P31" s="84">
        <v>1.0</v>
      </c>
      <c r="Q31" s="84">
        <f t="shared" si="3"/>
        <v>816.9666667</v>
      </c>
      <c r="R31" s="84">
        <v>1.0</v>
      </c>
      <c r="S31" s="84">
        <f t="shared" si="4"/>
        <v>790.6129032</v>
      </c>
      <c r="T31" s="84">
        <v>1.0</v>
      </c>
      <c r="U31" s="84">
        <f t="shared" si="5"/>
        <v>816.9666667</v>
      </c>
      <c r="V31" s="84">
        <v>1.0</v>
      </c>
      <c r="W31" s="84">
        <f t="shared" si="6"/>
        <v>790.6129032</v>
      </c>
      <c r="X31" s="84">
        <v>1.0</v>
      </c>
      <c r="Y31" s="84">
        <f t="shared" si="7"/>
        <v>790.6129032</v>
      </c>
      <c r="Z31" s="84"/>
      <c r="AA31" s="84"/>
      <c r="AB31" s="84">
        <v>1.0</v>
      </c>
      <c r="AC31" s="84">
        <f t="shared" si="9"/>
        <v>790.6129032</v>
      </c>
    </row>
    <row r="32" ht="15.75" customHeight="1">
      <c r="A32" s="84"/>
      <c r="B32" s="84"/>
      <c r="C32" s="84"/>
      <c r="D32" s="215">
        <v>24509.0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790.6129032</v>
      </c>
      <c r="N32" s="84">
        <v>1.0</v>
      </c>
      <c r="O32" s="84">
        <f t="shared" si="2"/>
        <v>790.6129032</v>
      </c>
      <c r="P32" s="181">
        <v>0.0</v>
      </c>
      <c r="Q32" s="84">
        <f t="shared" si="3"/>
        <v>0</v>
      </c>
      <c r="R32" s="84">
        <v>1.0</v>
      </c>
      <c r="S32" s="84">
        <f t="shared" si="4"/>
        <v>790.6129032</v>
      </c>
      <c r="T32" s="84">
        <v>1.0</v>
      </c>
      <c r="U32" s="84">
        <f t="shared" si="5"/>
        <v>816.9666667</v>
      </c>
      <c r="V32" s="84">
        <v>1.0</v>
      </c>
      <c r="W32" s="84">
        <f t="shared" si="6"/>
        <v>790.6129032</v>
      </c>
      <c r="X32" s="84">
        <v>1.0</v>
      </c>
      <c r="Y32" s="84">
        <f t="shared" si="7"/>
        <v>790.6129032</v>
      </c>
      <c r="Z32" s="84"/>
      <c r="AA32" s="84"/>
      <c r="AB32" s="84">
        <v>1.0</v>
      </c>
      <c r="AC32" s="84">
        <f t="shared" si="9"/>
        <v>790.6129032</v>
      </c>
    </row>
    <row r="33" ht="15.75" customHeight="1">
      <c r="A33" s="84"/>
      <c r="B33" s="84"/>
      <c r="C33" s="84"/>
      <c r="D33" s="215">
        <v>24509.0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790.6129032</v>
      </c>
      <c r="N33" s="84">
        <v>1.0</v>
      </c>
      <c r="O33" s="84">
        <f t="shared" si="2"/>
        <v>790.6129032</v>
      </c>
      <c r="P33" s="84"/>
      <c r="Q33" s="84"/>
      <c r="R33" s="84">
        <v>1.0</v>
      </c>
      <c r="S33" s="84">
        <f t="shared" si="4"/>
        <v>790.6129032</v>
      </c>
      <c r="T33" s="84"/>
      <c r="U33" s="84"/>
      <c r="V33" s="84">
        <v>1.0</v>
      </c>
      <c r="W33" s="84">
        <f t="shared" si="6"/>
        <v>790.6129032</v>
      </c>
      <c r="X33" s="84">
        <v>1.0</v>
      </c>
      <c r="Y33" s="84">
        <f t="shared" si="7"/>
        <v>790.6129032</v>
      </c>
      <c r="Z33" s="84"/>
      <c r="AA33" s="84"/>
      <c r="AB33" s="84">
        <v>1.0</v>
      </c>
      <c r="AC33" s="84">
        <f t="shared" si="9"/>
        <v>790.6129032</v>
      </c>
    </row>
    <row r="34" ht="15.75" customHeight="1">
      <c r="B34" s="160"/>
      <c r="C34" s="162" t="s">
        <v>316</v>
      </c>
      <c r="D34" s="215">
        <v>24509.0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790.6129032</v>
      </c>
      <c r="N34" s="165">
        <v>0.5</v>
      </c>
      <c r="O34" s="84">
        <f t="shared" si="2"/>
        <v>395.3064516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24509.0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790.6129032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24509.0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30.5</v>
      </c>
      <c r="M37" s="160">
        <f t="shared" si="10"/>
        <v>24113.69355</v>
      </c>
      <c r="N37" s="160">
        <f t="shared" si="10"/>
        <v>31</v>
      </c>
      <c r="O37" s="160">
        <f t="shared" si="10"/>
        <v>24509</v>
      </c>
      <c r="P37" s="160">
        <f t="shared" si="10"/>
        <v>26.5</v>
      </c>
      <c r="Q37" s="160">
        <f t="shared" si="10"/>
        <v>21649.61667</v>
      </c>
      <c r="R37" s="160">
        <f t="shared" si="10"/>
        <v>27.5</v>
      </c>
      <c r="S37" s="160">
        <f t="shared" si="10"/>
        <v>21741.85484</v>
      </c>
      <c r="T37" s="160">
        <f t="shared" si="10"/>
        <v>30</v>
      </c>
      <c r="U37" s="160">
        <f t="shared" si="10"/>
        <v>24509</v>
      </c>
      <c r="V37" s="160">
        <f t="shared" si="10"/>
        <v>31</v>
      </c>
      <c r="W37" s="160">
        <f t="shared" si="10"/>
        <v>24509</v>
      </c>
      <c r="X37" s="160">
        <f t="shared" si="10"/>
        <v>31</v>
      </c>
      <c r="Y37" s="160">
        <f t="shared" si="10"/>
        <v>24509</v>
      </c>
      <c r="Z37" s="160">
        <f t="shared" si="10"/>
        <v>28</v>
      </c>
      <c r="AA37" s="160">
        <f t="shared" si="10"/>
        <v>24509</v>
      </c>
      <c r="AB37" s="160">
        <f t="shared" si="10"/>
        <v>31</v>
      </c>
      <c r="AC37" s="160">
        <f t="shared" si="10"/>
        <v>24509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57"/>
    <col customWidth="1" min="3" max="3" width="22.43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331</v>
      </c>
      <c r="B3" s="84" t="s">
        <v>332</v>
      </c>
      <c r="C3" s="84" t="s">
        <v>184</v>
      </c>
      <c r="D3" s="215">
        <v>24448.0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788.6451613</v>
      </c>
      <c r="N3" s="84">
        <v>1.0</v>
      </c>
      <c r="O3" s="84">
        <f t="shared" ref="O3:O35" si="2">D3/31*N3</f>
        <v>788.6451613</v>
      </c>
      <c r="P3" s="84">
        <v>1.0</v>
      </c>
      <c r="Q3" s="84">
        <f t="shared" ref="Q3:Q32" si="3">D3/30*P3</f>
        <v>814.9333333</v>
      </c>
      <c r="R3" s="84">
        <v>1.0</v>
      </c>
      <c r="S3" s="84">
        <f t="shared" ref="S3:S33" si="4">D3/31*R3</f>
        <v>788.6451613</v>
      </c>
      <c r="T3" s="84">
        <v>1.0</v>
      </c>
      <c r="U3" s="84">
        <f t="shared" ref="U3:U32" si="5">D3/30*T3</f>
        <v>814.9333333</v>
      </c>
      <c r="V3" s="84">
        <v>1.0</v>
      </c>
      <c r="W3" s="84">
        <f t="shared" ref="W3:W33" si="6">D3/31*V3</f>
        <v>788.6451613</v>
      </c>
      <c r="X3" s="84">
        <v>1.0</v>
      </c>
      <c r="Y3" s="84">
        <f t="shared" ref="Y3:Y33" si="7">D3/31*X3</f>
        <v>788.6451613</v>
      </c>
      <c r="Z3" s="84">
        <v>1.0</v>
      </c>
      <c r="AA3" s="84">
        <f t="shared" ref="AA3:AA30" si="8">D3/28*Z3</f>
        <v>873.1428571</v>
      </c>
      <c r="AB3" s="84">
        <v>1.0</v>
      </c>
      <c r="AC3" s="84">
        <f t="shared" ref="AC3:AC33" si="9">D3/31*AB3</f>
        <v>788.6451613</v>
      </c>
    </row>
    <row r="4">
      <c r="A4" s="84"/>
      <c r="B4" s="84"/>
      <c r="C4" s="84"/>
      <c r="D4" s="215">
        <v>24448.0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788.6451613</v>
      </c>
      <c r="N4" s="84">
        <v>1.0</v>
      </c>
      <c r="O4" s="84">
        <f t="shared" si="2"/>
        <v>788.6451613</v>
      </c>
      <c r="P4" s="84">
        <v>1.0</v>
      </c>
      <c r="Q4" s="84">
        <f t="shared" si="3"/>
        <v>814.9333333</v>
      </c>
      <c r="R4" s="84">
        <v>1.0</v>
      </c>
      <c r="S4" s="84">
        <f t="shared" si="4"/>
        <v>788.6451613</v>
      </c>
      <c r="T4" s="84">
        <v>1.0</v>
      </c>
      <c r="U4" s="84">
        <f t="shared" si="5"/>
        <v>814.9333333</v>
      </c>
      <c r="V4" s="84">
        <v>1.0</v>
      </c>
      <c r="W4" s="84">
        <f t="shared" si="6"/>
        <v>788.6451613</v>
      </c>
      <c r="X4" s="84">
        <v>1.0</v>
      </c>
      <c r="Y4" s="84">
        <f t="shared" si="7"/>
        <v>788.6451613</v>
      </c>
      <c r="Z4" s="84">
        <v>1.0</v>
      </c>
      <c r="AA4" s="84">
        <f t="shared" si="8"/>
        <v>873.1428571</v>
      </c>
      <c r="AB4" s="84">
        <v>1.0</v>
      </c>
      <c r="AC4" s="84">
        <f t="shared" si="9"/>
        <v>788.6451613</v>
      </c>
    </row>
    <row r="5">
      <c r="A5" s="84"/>
      <c r="B5" s="84"/>
      <c r="C5" s="84"/>
      <c r="D5" s="215">
        <v>24448.0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788.6451613</v>
      </c>
      <c r="N5" s="84">
        <v>1.0</v>
      </c>
      <c r="O5" s="84">
        <f t="shared" si="2"/>
        <v>788.6451613</v>
      </c>
      <c r="P5" s="84">
        <v>1.0</v>
      </c>
      <c r="Q5" s="84">
        <f t="shared" si="3"/>
        <v>814.9333333</v>
      </c>
      <c r="R5" s="84">
        <v>1.0</v>
      </c>
      <c r="S5" s="84">
        <f t="shared" si="4"/>
        <v>788.6451613</v>
      </c>
      <c r="T5" s="84">
        <v>1.0</v>
      </c>
      <c r="U5" s="84">
        <f t="shared" si="5"/>
        <v>814.9333333</v>
      </c>
      <c r="V5" s="84">
        <v>1.0</v>
      </c>
      <c r="W5" s="84">
        <f t="shared" si="6"/>
        <v>788.6451613</v>
      </c>
      <c r="X5" s="84">
        <v>1.0</v>
      </c>
      <c r="Y5" s="84">
        <f t="shared" si="7"/>
        <v>788.6451613</v>
      </c>
      <c r="Z5" s="84">
        <v>1.0</v>
      </c>
      <c r="AA5" s="84">
        <f t="shared" si="8"/>
        <v>873.1428571</v>
      </c>
      <c r="AB5" s="84">
        <v>1.0</v>
      </c>
      <c r="AC5" s="84">
        <f t="shared" si="9"/>
        <v>788.6451613</v>
      </c>
    </row>
    <row r="6">
      <c r="A6" s="84"/>
      <c r="B6" s="84"/>
      <c r="C6" s="84"/>
      <c r="D6" s="215">
        <v>24448.0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788.6451613</v>
      </c>
      <c r="P6" s="84">
        <v>1.0</v>
      </c>
      <c r="Q6" s="84">
        <f t="shared" si="3"/>
        <v>814.9333333</v>
      </c>
      <c r="R6" s="181">
        <v>0.0</v>
      </c>
      <c r="S6" s="84">
        <f t="shared" si="4"/>
        <v>0</v>
      </c>
      <c r="T6" s="84">
        <v>1.0</v>
      </c>
      <c r="U6" s="84">
        <f t="shared" si="5"/>
        <v>814.9333333</v>
      </c>
      <c r="V6" s="84">
        <v>1.0</v>
      </c>
      <c r="W6" s="84">
        <f t="shared" si="6"/>
        <v>788.6451613</v>
      </c>
      <c r="X6" s="84">
        <v>1.0</v>
      </c>
      <c r="Y6" s="84">
        <f t="shared" si="7"/>
        <v>788.6451613</v>
      </c>
      <c r="Z6" s="84">
        <v>1.0</v>
      </c>
      <c r="AA6" s="84">
        <f t="shared" si="8"/>
        <v>873.1428571</v>
      </c>
      <c r="AB6" s="84">
        <v>1.0</v>
      </c>
      <c r="AC6" s="84">
        <f t="shared" si="9"/>
        <v>788.6451613</v>
      </c>
    </row>
    <row r="7">
      <c r="A7" s="84"/>
      <c r="B7" s="84"/>
      <c r="C7" s="84"/>
      <c r="D7" s="215">
        <v>24448.0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788.6451613</v>
      </c>
      <c r="P7" s="84">
        <v>1.0</v>
      </c>
      <c r="Q7" s="84">
        <f t="shared" si="3"/>
        <v>814.9333333</v>
      </c>
      <c r="R7" s="84">
        <v>1.0</v>
      </c>
      <c r="S7" s="84">
        <f t="shared" si="4"/>
        <v>788.6451613</v>
      </c>
      <c r="T7" s="84">
        <v>1.0</v>
      </c>
      <c r="U7" s="84">
        <f t="shared" si="5"/>
        <v>814.9333333</v>
      </c>
      <c r="V7" s="84">
        <v>1.0</v>
      </c>
      <c r="W7" s="84">
        <f t="shared" si="6"/>
        <v>788.6451613</v>
      </c>
      <c r="X7" s="84">
        <v>1.0</v>
      </c>
      <c r="Y7" s="84">
        <f t="shared" si="7"/>
        <v>788.6451613</v>
      </c>
      <c r="Z7" s="84">
        <v>1.0</v>
      </c>
      <c r="AA7" s="84">
        <f t="shared" si="8"/>
        <v>873.1428571</v>
      </c>
      <c r="AB7" s="84">
        <v>1.0</v>
      </c>
      <c r="AC7" s="84">
        <f t="shared" si="9"/>
        <v>788.6451613</v>
      </c>
    </row>
    <row r="8">
      <c r="A8" s="84"/>
      <c r="B8" s="84"/>
      <c r="C8" s="84"/>
      <c r="D8" s="215">
        <v>24448.0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788.6451613</v>
      </c>
      <c r="N8" s="84">
        <v>1.0</v>
      </c>
      <c r="O8" s="84">
        <f t="shared" si="2"/>
        <v>788.6451613</v>
      </c>
      <c r="P8" s="84">
        <v>1.0</v>
      </c>
      <c r="Q8" s="84">
        <f t="shared" si="3"/>
        <v>814.9333333</v>
      </c>
      <c r="R8" s="84">
        <v>1.0</v>
      </c>
      <c r="S8" s="84">
        <f t="shared" si="4"/>
        <v>788.6451613</v>
      </c>
      <c r="T8" s="84">
        <v>1.0</v>
      </c>
      <c r="U8" s="84">
        <f t="shared" si="5"/>
        <v>814.9333333</v>
      </c>
      <c r="V8" s="84">
        <v>1.0</v>
      </c>
      <c r="W8" s="84">
        <f t="shared" si="6"/>
        <v>788.6451613</v>
      </c>
      <c r="X8" s="84">
        <v>1.0</v>
      </c>
      <c r="Y8" s="84">
        <f t="shared" si="7"/>
        <v>788.6451613</v>
      </c>
      <c r="Z8" s="84">
        <v>1.0</v>
      </c>
      <c r="AA8" s="84">
        <f t="shared" si="8"/>
        <v>873.1428571</v>
      </c>
      <c r="AB8" s="84">
        <v>1.0</v>
      </c>
      <c r="AC8" s="84">
        <f t="shared" si="9"/>
        <v>788.6451613</v>
      </c>
    </row>
    <row r="9">
      <c r="A9" s="84"/>
      <c r="B9" s="84"/>
      <c r="C9" s="84"/>
      <c r="D9" s="215">
        <v>24448.0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788.6451613</v>
      </c>
      <c r="N9" s="84">
        <v>1.0</v>
      </c>
      <c r="O9" s="84">
        <f t="shared" si="2"/>
        <v>788.6451613</v>
      </c>
      <c r="P9" s="84">
        <v>1.0</v>
      </c>
      <c r="Q9" s="84">
        <f t="shared" si="3"/>
        <v>814.9333333</v>
      </c>
      <c r="R9" s="84">
        <v>1.0</v>
      </c>
      <c r="S9" s="84">
        <f t="shared" si="4"/>
        <v>788.6451613</v>
      </c>
      <c r="T9" s="84">
        <v>1.0</v>
      </c>
      <c r="U9" s="84">
        <f t="shared" si="5"/>
        <v>814.9333333</v>
      </c>
      <c r="V9" s="84">
        <v>1.0</v>
      </c>
      <c r="W9" s="84">
        <f t="shared" si="6"/>
        <v>788.6451613</v>
      </c>
      <c r="X9" s="84">
        <v>1.0</v>
      </c>
      <c r="Y9" s="84">
        <f t="shared" si="7"/>
        <v>788.6451613</v>
      </c>
      <c r="Z9" s="84">
        <v>1.0</v>
      </c>
      <c r="AA9" s="84">
        <f t="shared" si="8"/>
        <v>873.1428571</v>
      </c>
      <c r="AB9" s="84">
        <v>1.0</v>
      </c>
      <c r="AC9" s="84">
        <f t="shared" si="9"/>
        <v>788.6451613</v>
      </c>
    </row>
    <row r="10">
      <c r="A10" s="84"/>
      <c r="B10" s="84"/>
      <c r="C10" s="84"/>
      <c r="D10" s="215">
        <v>24448.0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788.6451613</v>
      </c>
      <c r="N10" s="84">
        <v>1.0</v>
      </c>
      <c r="O10" s="84">
        <f t="shared" si="2"/>
        <v>788.6451613</v>
      </c>
      <c r="P10" s="84">
        <v>1.0</v>
      </c>
      <c r="Q10" s="84">
        <f t="shared" si="3"/>
        <v>814.9333333</v>
      </c>
      <c r="R10" s="84">
        <v>1.0</v>
      </c>
      <c r="S10" s="84">
        <f t="shared" si="4"/>
        <v>788.6451613</v>
      </c>
      <c r="T10" s="84">
        <v>1.0</v>
      </c>
      <c r="U10" s="84">
        <f t="shared" si="5"/>
        <v>814.9333333</v>
      </c>
      <c r="V10" s="84">
        <v>1.0</v>
      </c>
      <c r="W10" s="84">
        <f t="shared" si="6"/>
        <v>788.6451613</v>
      </c>
      <c r="X10" s="84">
        <v>1.0</v>
      </c>
      <c r="Y10" s="84">
        <f t="shared" si="7"/>
        <v>788.6451613</v>
      </c>
      <c r="Z10" s="84">
        <v>1.0</v>
      </c>
      <c r="AA10" s="84">
        <f t="shared" si="8"/>
        <v>873.1428571</v>
      </c>
      <c r="AB10" s="84">
        <v>1.0</v>
      </c>
      <c r="AC10" s="84">
        <f t="shared" si="9"/>
        <v>788.6451613</v>
      </c>
    </row>
    <row r="11">
      <c r="A11" s="84"/>
      <c r="B11" s="84"/>
      <c r="C11" s="84"/>
      <c r="D11" s="215">
        <v>24448.0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788.6451613</v>
      </c>
      <c r="N11" s="84">
        <v>1.0</v>
      </c>
      <c r="O11" s="84">
        <f t="shared" si="2"/>
        <v>788.6451613</v>
      </c>
      <c r="P11" s="84">
        <v>1.0</v>
      </c>
      <c r="Q11" s="84">
        <f t="shared" si="3"/>
        <v>814.9333333</v>
      </c>
      <c r="R11" s="84">
        <v>1.0</v>
      </c>
      <c r="S11" s="84">
        <f t="shared" si="4"/>
        <v>788.6451613</v>
      </c>
      <c r="T11" s="84">
        <v>1.0</v>
      </c>
      <c r="U11" s="84">
        <f t="shared" si="5"/>
        <v>814.9333333</v>
      </c>
      <c r="V11" s="84">
        <v>1.0</v>
      </c>
      <c r="W11" s="84">
        <f t="shared" si="6"/>
        <v>788.6451613</v>
      </c>
      <c r="X11" s="84">
        <v>1.0</v>
      </c>
      <c r="Y11" s="84">
        <f t="shared" si="7"/>
        <v>788.6451613</v>
      </c>
      <c r="Z11" s="84">
        <v>1.0</v>
      </c>
      <c r="AA11" s="84">
        <f t="shared" si="8"/>
        <v>873.1428571</v>
      </c>
      <c r="AB11" s="84">
        <v>1.0</v>
      </c>
      <c r="AC11" s="84">
        <f t="shared" si="9"/>
        <v>788.6451613</v>
      </c>
    </row>
    <row r="12">
      <c r="A12" s="84"/>
      <c r="B12" s="84"/>
      <c r="C12" s="84"/>
      <c r="D12" s="215">
        <v>24448.0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788.6451613</v>
      </c>
      <c r="N12" s="84">
        <v>1.0</v>
      </c>
      <c r="O12" s="84">
        <f t="shared" si="2"/>
        <v>788.6451613</v>
      </c>
      <c r="P12" s="84">
        <v>1.0</v>
      </c>
      <c r="Q12" s="84">
        <f t="shared" si="3"/>
        <v>814.9333333</v>
      </c>
      <c r="R12" s="84">
        <v>1.0</v>
      </c>
      <c r="S12" s="84">
        <f t="shared" si="4"/>
        <v>788.6451613</v>
      </c>
      <c r="T12" s="84">
        <v>1.0</v>
      </c>
      <c r="U12" s="84">
        <f t="shared" si="5"/>
        <v>814.9333333</v>
      </c>
      <c r="V12" s="84">
        <v>1.0</v>
      </c>
      <c r="W12" s="84">
        <f t="shared" si="6"/>
        <v>788.6451613</v>
      </c>
      <c r="X12" s="84">
        <v>1.0</v>
      </c>
      <c r="Y12" s="84">
        <f t="shared" si="7"/>
        <v>788.6451613</v>
      </c>
      <c r="Z12" s="84">
        <v>1.0</v>
      </c>
      <c r="AA12" s="84">
        <f t="shared" si="8"/>
        <v>873.1428571</v>
      </c>
      <c r="AB12" s="84">
        <v>1.0</v>
      </c>
      <c r="AC12" s="84">
        <f t="shared" si="9"/>
        <v>788.6451613</v>
      </c>
    </row>
    <row r="13">
      <c r="A13" s="84"/>
      <c r="B13" s="84"/>
      <c r="C13" s="84"/>
      <c r="D13" s="215">
        <v>24448.0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788.6451613</v>
      </c>
      <c r="N13" s="84">
        <v>1.0</v>
      </c>
      <c r="O13" s="84">
        <f t="shared" si="2"/>
        <v>788.6451613</v>
      </c>
      <c r="P13" s="84">
        <v>1.0</v>
      </c>
      <c r="Q13" s="84">
        <f t="shared" si="3"/>
        <v>814.9333333</v>
      </c>
      <c r="R13" s="84">
        <v>1.0</v>
      </c>
      <c r="S13" s="84">
        <f t="shared" si="4"/>
        <v>788.6451613</v>
      </c>
      <c r="T13" s="84">
        <v>1.0</v>
      </c>
      <c r="U13" s="84">
        <f t="shared" si="5"/>
        <v>814.9333333</v>
      </c>
      <c r="V13" s="84">
        <v>1.0</v>
      </c>
      <c r="W13" s="84">
        <f t="shared" si="6"/>
        <v>788.6451613</v>
      </c>
      <c r="X13" s="84">
        <v>1.0</v>
      </c>
      <c r="Y13" s="84">
        <f t="shared" si="7"/>
        <v>788.6451613</v>
      </c>
      <c r="Z13" s="84">
        <v>1.0</v>
      </c>
      <c r="AA13" s="84">
        <f t="shared" si="8"/>
        <v>873.1428571</v>
      </c>
      <c r="AB13" s="84">
        <v>1.0</v>
      </c>
      <c r="AC13" s="84">
        <f t="shared" si="9"/>
        <v>788.6451613</v>
      </c>
    </row>
    <row r="14">
      <c r="A14" s="84"/>
      <c r="B14" s="84"/>
      <c r="C14" s="84"/>
      <c r="D14" s="215">
        <v>24448.0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788.6451613</v>
      </c>
      <c r="N14" s="84">
        <v>1.0</v>
      </c>
      <c r="O14" s="84">
        <f t="shared" si="2"/>
        <v>788.6451613</v>
      </c>
      <c r="P14" s="84">
        <v>1.0</v>
      </c>
      <c r="Q14" s="84">
        <f t="shared" si="3"/>
        <v>814.9333333</v>
      </c>
      <c r="R14" s="84">
        <v>1.0</v>
      </c>
      <c r="S14" s="84">
        <f t="shared" si="4"/>
        <v>788.6451613</v>
      </c>
      <c r="T14" s="84">
        <v>1.0</v>
      </c>
      <c r="U14" s="84">
        <f t="shared" si="5"/>
        <v>814.9333333</v>
      </c>
      <c r="V14" s="84">
        <v>1.0</v>
      </c>
      <c r="W14" s="84">
        <f t="shared" si="6"/>
        <v>788.6451613</v>
      </c>
      <c r="X14" s="84">
        <v>1.0</v>
      </c>
      <c r="Y14" s="84">
        <f t="shared" si="7"/>
        <v>788.6451613</v>
      </c>
      <c r="Z14" s="84">
        <v>1.0</v>
      </c>
      <c r="AA14" s="84">
        <f t="shared" si="8"/>
        <v>873.1428571</v>
      </c>
      <c r="AB14" s="84">
        <v>1.0</v>
      </c>
      <c r="AC14" s="84">
        <f t="shared" si="9"/>
        <v>788.6451613</v>
      </c>
    </row>
    <row r="15">
      <c r="A15" s="84"/>
      <c r="B15" s="84"/>
      <c r="C15" s="84"/>
      <c r="D15" s="215">
        <v>24448.0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788.6451613</v>
      </c>
      <c r="N15" s="84">
        <v>1.0</v>
      </c>
      <c r="O15" s="84">
        <f t="shared" si="2"/>
        <v>788.6451613</v>
      </c>
      <c r="P15" s="84">
        <v>1.0</v>
      </c>
      <c r="Q15" s="84">
        <f t="shared" si="3"/>
        <v>814.9333333</v>
      </c>
      <c r="R15" s="84">
        <v>1.0</v>
      </c>
      <c r="S15" s="84">
        <f t="shared" si="4"/>
        <v>788.6451613</v>
      </c>
      <c r="T15" s="84">
        <v>1.0</v>
      </c>
      <c r="U15" s="84">
        <f t="shared" si="5"/>
        <v>814.9333333</v>
      </c>
      <c r="V15" s="84">
        <v>1.0</v>
      </c>
      <c r="W15" s="84">
        <f t="shared" si="6"/>
        <v>788.6451613</v>
      </c>
      <c r="X15" s="84">
        <v>1.0</v>
      </c>
      <c r="Y15" s="84">
        <f t="shared" si="7"/>
        <v>788.6451613</v>
      </c>
      <c r="Z15" s="84">
        <v>1.0</v>
      </c>
      <c r="AA15" s="84">
        <f t="shared" si="8"/>
        <v>873.1428571</v>
      </c>
      <c r="AB15" s="84">
        <v>1.0</v>
      </c>
      <c r="AC15" s="84">
        <f t="shared" si="9"/>
        <v>788.6451613</v>
      </c>
    </row>
    <row r="16">
      <c r="A16" s="84"/>
      <c r="B16" s="84"/>
      <c r="C16" s="84"/>
      <c r="D16" s="215">
        <v>24448.0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788.6451613</v>
      </c>
      <c r="N16" s="84">
        <v>1.0</v>
      </c>
      <c r="O16" s="84">
        <f t="shared" si="2"/>
        <v>788.6451613</v>
      </c>
      <c r="P16" s="84">
        <v>1.0</v>
      </c>
      <c r="Q16" s="84">
        <f t="shared" si="3"/>
        <v>814.9333333</v>
      </c>
      <c r="R16" s="84">
        <v>1.0</v>
      </c>
      <c r="S16" s="84">
        <f t="shared" si="4"/>
        <v>788.6451613</v>
      </c>
      <c r="T16" s="84">
        <v>1.0</v>
      </c>
      <c r="U16" s="84">
        <f t="shared" si="5"/>
        <v>814.9333333</v>
      </c>
      <c r="V16" s="84">
        <v>1.0</v>
      </c>
      <c r="W16" s="84">
        <f t="shared" si="6"/>
        <v>788.6451613</v>
      </c>
      <c r="X16" s="84">
        <v>1.0</v>
      </c>
      <c r="Y16" s="84">
        <f t="shared" si="7"/>
        <v>788.6451613</v>
      </c>
      <c r="Z16" s="84">
        <v>1.0</v>
      </c>
      <c r="AA16" s="84">
        <f t="shared" si="8"/>
        <v>873.1428571</v>
      </c>
      <c r="AB16" s="84">
        <v>1.0</v>
      </c>
      <c r="AC16" s="84">
        <f t="shared" si="9"/>
        <v>788.6451613</v>
      </c>
    </row>
    <row r="17">
      <c r="A17" s="84"/>
      <c r="B17" s="84"/>
      <c r="C17" s="84"/>
      <c r="D17" s="215">
        <v>24448.0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788.6451613</v>
      </c>
      <c r="N17" s="84">
        <v>1.0</v>
      </c>
      <c r="O17" s="84">
        <f t="shared" si="2"/>
        <v>788.6451613</v>
      </c>
      <c r="P17" s="181">
        <v>0.0</v>
      </c>
      <c r="Q17" s="84">
        <f t="shared" si="3"/>
        <v>0</v>
      </c>
      <c r="R17" s="84">
        <v>1.0</v>
      </c>
      <c r="S17" s="84">
        <f t="shared" si="4"/>
        <v>788.6451613</v>
      </c>
      <c r="T17" s="84">
        <v>1.0</v>
      </c>
      <c r="U17" s="84">
        <f t="shared" si="5"/>
        <v>814.9333333</v>
      </c>
      <c r="V17" s="84">
        <v>1.0</v>
      </c>
      <c r="W17" s="84">
        <f t="shared" si="6"/>
        <v>788.6451613</v>
      </c>
      <c r="X17" s="84">
        <v>1.0</v>
      </c>
      <c r="Y17" s="84">
        <f t="shared" si="7"/>
        <v>788.6451613</v>
      </c>
      <c r="Z17" s="84">
        <v>1.0</v>
      </c>
      <c r="AA17" s="84">
        <f t="shared" si="8"/>
        <v>873.1428571</v>
      </c>
      <c r="AB17" s="84">
        <v>1.0</v>
      </c>
      <c r="AC17" s="84">
        <f t="shared" si="9"/>
        <v>788.6451613</v>
      </c>
    </row>
    <row r="18">
      <c r="A18" s="84"/>
      <c r="B18" s="84"/>
      <c r="C18" s="84"/>
      <c r="D18" s="215">
        <v>24448.0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788.6451613</v>
      </c>
      <c r="N18" s="84">
        <v>1.0</v>
      </c>
      <c r="O18" s="84">
        <f t="shared" si="2"/>
        <v>788.6451613</v>
      </c>
      <c r="P18" s="84">
        <v>1.0</v>
      </c>
      <c r="Q18" s="84">
        <f t="shared" si="3"/>
        <v>814.9333333</v>
      </c>
      <c r="R18" s="84">
        <v>1.0</v>
      </c>
      <c r="S18" s="84">
        <f t="shared" si="4"/>
        <v>788.6451613</v>
      </c>
      <c r="T18" s="84">
        <v>1.0</v>
      </c>
      <c r="U18" s="84">
        <f t="shared" si="5"/>
        <v>814.9333333</v>
      </c>
      <c r="V18" s="84">
        <v>1.0</v>
      </c>
      <c r="W18" s="84">
        <f t="shared" si="6"/>
        <v>788.6451613</v>
      </c>
      <c r="X18" s="84">
        <v>1.0</v>
      </c>
      <c r="Y18" s="84">
        <f t="shared" si="7"/>
        <v>788.6451613</v>
      </c>
      <c r="Z18" s="84">
        <v>1.0</v>
      </c>
      <c r="AA18" s="84">
        <f t="shared" si="8"/>
        <v>873.1428571</v>
      </c>
      <c r="AB18" s="84">
        <v>1.0</v>
      </c>
      <c r="AC18" s="84">
        <f t="shared" si="9"/>
        <v>788.6451613</v>
      </c>
    </row>
    <row r="19">
      <c r="A19" s="84"/>
      <c r="B19" s="84"/>
      <c r="C19" s="84"/>
      <c r="D19" s="215">
        <v>24448.0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788.6451613</v>
      </c>
      <c r="N19" s="84">
        <v>1.0</v>
      </c>
      <c r="O19" s="84">
        <f t="shared" si="2"/>
        <v>788.6451613</v>
      </c>
      <c r="P19" s="84">
        <v>1.0</v>
      </c>
      <c r="Q19" s="84">
        <f t="shared" si="3"/>
        <v>814.9333333</v>
      </c>
      <c r="R19" s="84">
        <v>1.0</v>
      </c>
      <c r="S19" s="84">
        <f t="shared" si="4"/>
        <v>788.6451613</v>
      </c>
      <c r="T19" s="84">
        <v>1.0</v>
      </c>
      <c r="U19" s="84">
        <f t="shared" si="5"/>
        <v>814.9333333</v>
      </c>
      <c r="V19" s="84">
        <v>1.0</v>
      </c>
      <c r="W19" s="84">
        <f t="shared" si="6"/>
        <v>788.6451613</v>
      </c>
      <c r="X19" s="84">
        <v>1.0</v>
      </c>
      <c r="Y19" s="84">
        <f t="shared" si="7"/>
        <v>788.6451613</v>
      </c>
      <c r="Z19" s="84">
        <v>1.0</v>
      </c>
      <c r="AA19" s="84">
        <f t="shared" si="8"/>
        <v>873.1428571</v>
      </c>
      <c r="AB19" s="84">
        <v>1.0</v>
      </c>
      <c r="AC19" s="84">
        <f t="shared" si="9"/>
        <v>788.6451613</v>
      </c>
    </row>
    <row r="20">
      <c r="A20" s="84"/>
      <c r="B20" s="84"/>
      <c r="C20" s="84"/>
      <c r="D20" s="215">
        <v>24448.0</v>
      </c>
      <c r="E20" s="217">
        <v>18.0</v>
      </c>
      <c r="F20" s="84"/>
      <c r="G20" s="84"/>
      <c r="H20" s="84"/>
      <c r="I20" s="84"/>
      <c r="J20" s="84"/>
      <c r="K20" s="84"/>
      <c r="L20" s="181">
        <v>0.5</v>
      </c>
      <c r="M20" s="84">
        <f t="shared" si="1"/>
        <v>394.3225806</v>
      </c>
      <c r="N20" s="84">
        <v>1.0</v>
      </c>
      <c r="O20" s="84">
        <f t="shared" si="2"/>
        <v>788.6451613</v>
      </c>
      <c r="P20" s="84">
        <v>1.0</v>
      </c>
      <c r="Q20" s="84">
        <f t="shared" si="3"/>
        <v>814.9333333</v>
      </c>
      <c r="R20" s="84">
        <v>1.0</v>
      </c>
      <c r="S20" s="84">
        <f t="shared" si="4"/>
        <v>788.6451613</v>
      </c>
      <c r="T20" s="84">
        <v>1.0</v>
      </c>
      <c r="U20" s="84">
        <f t="shared" si="5"/>
        <v>814.9333333</v>
      </c>
      <c r="V20" s="84">
        <v>1.0</v>
      </c>
      <c r="W20" s="84">
        <f t="shared" si="6"/>
        <v>788.6451613</v>
      </c>
      <c r="X20" s="84">
        <v>1.0</v>
      </c>
      <c r="Y20" s="84">
        <f t="shared" si="7"/>
        <v>788.6451613</v>
      </c>
      <c r="Z20" s="84">
        <v>1.0</v>
      </c>
      <c r="AA20" s="84">
        <f t="shared" si="8"/>
        <v>873.1428571</v>
      </c>
      <c r="AB20" s="84">
        <v>1.0</v>
      </c>
      <c r="AC20" s="84">
        <f t="shared" si="9"/>
        <v>788.6451613</v>
      </c>
    </row>
    <row r="21" ht="15.75" customHeight="1">
      <c r="A21" s="84"/>
      <c r="B21" s="84"/>
      <c r="C21" s="84"/>
      <c r="D21" s="215">
        <v>24448.0</v>
      </c>
      <c r="E21" s="216">
        <v>19.0</v>
      </c>
      <c r="F21" s="84"/>
      <c r="G21" s="84"/>
      <c r="H21" s="84"/>
      <c r="I21" s="84"/>
      <c r="J21" s="84"/>
      <c r="K21" s="84"/>
      <c r="L21" s="181">
        <v>0.5</v>
      </c>
      <c r="M21" s="84">
        <f t="shared" si="1"/>
        <v>394.3225806</v>
      </c>
      <c r="N21" s="84">
        <v>1.0</v>
      </c>
      <c r="O21" s="84">
        <f t="shared" si="2"/>
        <v>788.6451613</v>
      </c>
      <c r="P21" s="84">
        <v>1.0</v>
      </c>
      <c r="Q21" s="84">
        <f t="shared" si="3"/>
        <v>814.9333333</v>
      </c>
      <c r="R21" s="84">
        <v>1.0</v>
      </c>
      <c r="S21" s="84">
        <f t="shared" si="4"/>
        <v>788.6451613</v>
      </c>
      <c r="T21" s="84">
        <v>1.0</v>
      </c>
      <c r="U21" s="84">
        <f t="shared" si="5"/>
        <v>814.9333333</v>
      </c>
      <c r="V21" s="84">
        <v>1.0</v>
      </c>
      <c r="W21" s="84">
        <f t="shared" si="6"/>
        <v>788.6451613</v>
      </c>
      <c r="X21" s="84">
        <v>1.0</v>
      </c>
      <c r="Y21" s="84">
        <f t="shared" si="7"/>
        <v>788.6451613</v>
      </c>
      <c r="Z21" s="84">
        <v>1.0</v>
      </c>
      <c r="AA21" s="84">
        <f t="shared" si="8"/>
        <v>873.1428571</v>
      </c>
      <c r="AB21" s="84">
        <v>1.0</v>
      </c>
      <c r="AC21" s="84">
        <f t="shared" si="9"/>
        <v>788.6451613</v>
      </c>
    </row>
    <row r="22" ht="15.75" customHeight="1">
      <c r="A22" s="84"/>
      <c r="B22" s="84"/>
      <c r="C22" s="84"/>
      <c r="D22" s="215">
        <v>24448.0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788.6451613</v>
      </c>
      <c r="N22" s="181">
        <v>0.0</v>
      </c>
      <c r="O22" s="84">
        <f t="shared" si="2"/>
        <v>0</v>
      </c>
      <c r="P22" s="84">
        <v>1.0</v>
      </c>
      <c r="Q22" s="84">
        <f t="shared" si="3"/>
        <v>814.9333333</v>
      </c>
      <c r="R22" s="84">
        <v>1.0</v>
      </c>
      <c r="S22" s="84">
        <f t="shared" si="4"/>
        <v>788.6451613</v>
      </c>
      <c r="T22" s="84">
        <v>1.0</v>
      </c>
      <c r="U22" s="84">
        <f t="shared" si="5"/>
        <v>814.9333333</v>
      </c>
      <c r="V22" s="84">
        <v>1.0</v>
      </c>
      <c r="W22" s="84">
        <f t="shared" si="6"/>
        <v>788.6451613</v>
      </c>
      <c r="X22" s="84">
        <v>1.0</v>
      </c>
      <c r="Y22" s="84">
        <f t="shared" si="7"/>
        <v>788.6451613</v>
      </c>
      <c r="Z22" s="84">
        <v>1.0</v>
      </c>
      <c r="AA22" s="84">
        <f t="shared" si="8"/>
        <v>873.1428571</v>
      </c>
      <c r="AB22" s="84">
        <v>1.0</v>
      </c>
      <c r="AC22" s="84">
        <f t="shared" si="9"/>
        <v>788.6451613</v>
      </c>
    </row>
    <row r="23" ht="15.75" customHeight="1">
      <c r="A23" s="84"/>
      <c r="B23" s="84"/>
      <c r="C23" s="84"/>
      <c r="D23" s="215">
        <v>24448.0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788.6451613</v>
      </c>
      <c r="N23" s="84">
        <v>1.0</v>
      </c>
      <c r="O23" s="84">
        <f t="shared" si="2"/>
        <v>788.6451613</v>
      </c>
      <c r="P23" s="84">
        <v>1.0</v>
      </c>
      <c r="Q23" s="84">
        <f t="shared" si="3"/>
        <v>814.9333333</v>
      </c>
      <c r="R23" s="84">
        <v>1.0</v>
      </c>
      <c r="S23" s="84">
        <f t="shared" si="4"/>
        <v>788.6451613</v>
      </c>
      <c r="T23" s="84">
        <v>1.0</v>
      </c>
      <c r="U23" s="84">
        <f t="shared" si="5"/>
        <v>814.9333333</v>
      </c>
      <c r="V23" s="84">
        <v>1.0</v>
      </c>
      <c r="W23" s="84">
        <f t="shared" si="6"/>
        <v>788.6451613</v>
      </c>
      <c r="X23" s="84">
        <v>1.0</v>
      </c>
      <c r="Y23" s="84">
        <f t="shared" si="7"/>
        <v>788.6451613</v>
      </c>
      <c r="Z23" s="84">
        <v>1.0</v>
      </c>
      <c r="AA23" s="84">
        <f t="shared" si="8"/>
        <v>873.1428571</v>
      </c>
      <c r="AB23" s="84">
        <v>1.0</v>
      </c>
      <c r="AC23" s="84">
        <f t="shared" si="9"/>
        <v>788.6451613</v>
      </c>
    </row>
    <row r="24" ht="15.75" customHeight="1">
      <c r="A24" s="84"/>
      <c r="B24" s="84"/>
      <c r="C24" s="84"/>
      <c r="D24" s="215">
        <v>24448.0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788.6451613</v>
      </c>
      <c r="N24" s="84">
        <v>1.0</v>
      </c>
      <c r="O24" s="84">
        <f t="shared" si="2"/>
        <v>788.6451613</v>
      </c>
      <c r="P24" s="84">
        <v>1.0</v>
      </c>
      <c r="Q24" s="84">
        <f t="shared" si="3"/>
        <v>814.9333333</v>
      </c>
      <c r="R24" s="84">
        <v>1.0</v>
      </c>
      <c r="S24" s="84">
        <f t="shared" si="4"/>
        <v>788.6451613</v>
      </c>
      <c r="T24" s="84">
        <v>1.0</v>
      </c>
      <c r="U24" s="84">
        <f t="shared" si="5"/>
        <v>814.9333333</v>
      </c>
      <c r="V24" s="84">
        <v>1.0</v>
      </c>
      <c r="W24" s="84">
        <f t="shared" si="6"/>
        <v>788.6451613</v>
      </c>
      <c r="X24" s="84">
        <v>1.0</v>
      </c>
      <c r="Y24" s="84">
        <f t="shared" si="7"/>
        <v>788.6451613</v>
      </c>
      <c r="Z24" s="84">
        <v>1.0</v>
      </c>
      <c r="AA24" s="84">
        <f t="shared" si="8"/>
        <v>873.1428571</v>
      </c>
      <c r="AB24" s="84">
        <v>1.0</v>
      </c>
      <c r="AC24" s="84">
        <f t="shared" si="9"/>
        <v>788.6451613</v>
      </c>
    </row>
    <row r="25" ht="15.75" customHeight="1">
      <c r="A25" s="84"/>
      <c r="B25" s="84"/>
      <c r="C25" s="84"/>
      <c r="D25" s="215">
        <v>24448.0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788.6451613</v>
      </c>
      <c r="N25" s="84">
        <v>1.0</v>
      </c>
      <c r="O25" s="84">
        <f t="shared" si="2"/>
        <v>788.6451613</v>
      </c>
      <c r="P25" s="181">
        <v>0.0</v>
      </c>
      <c r="Q25" s="84">
        <f t="shared" si="3"/>
        <v>0</v>
      </c>
      <c r="R25" s="84">
        <v>1.0</v>
      </c>
      <c r="S25" s="84">
        <f t="shared" si="4"/>
        <v>788.6451613</v>
      </c>
      <c r="T25" s="84">
        <v>1.0</v>
      </c>
      <c r="U25" s="84">
        <f t="shared" si="5"/>
        <v>814.9333333</v>
      </c>
      <c r="V25" s="84">
        <v>1.0</v>
      </c>
      <c r="W25" s="84">
        <f t="shared" si="6"/>
        <v>788.6451613</v>
      </c>
      <c r="X25" s="84">
        <v>1.0</v>
      </c>
      <c r="Y25" s="84">
        <f t="shared" si="7"/>
        <v>788.6451613</v>
      </c>
      <c r="Z25" s="84">
        <v>1.0</v>
      </c>
      <c r="AA25" s="84">
        <f t="shared" si="8"/>
        <v>873.1428571</v>
      </c>
      <c r="AB25" s="84">
        <v>1.0</v>
      </c>
      <c r="AC25" s="84">
        <f t="shared" si="9"/>
        <v>788.6451613</v>
      </c>
    </row>
    <row r="26" ht="15.75" customHeight="1">
      <c r="A26" s="84"/>
      <c r="B26" s="84"/>
      <c r="C26" s="84"/>
      <c r="D26" s="215">
        <v>24448.0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788.6451613</v>
      </c>
      <c r="N26" s="84">
        <v>1.0</v>
      </c>
      <c r="O26" s="84">
        <f t="shared" si="2"/>
        <v>788.6451613</v>
      </c>
      <c r="P26" s="84">
        <v>1.0</v>
      </c>
      <c r="Q26" s="84">
        <f t="shared" si="3"/>
        <v>814.9333333</v>
      </c>
      <c r="R26" s="84">
        <v>1.0</v>
      </c>
      <c r="S26" s="84">
        <f t="shared" si="4"/>
        <v>788.6451613</v>
      </c>
      <c r="T26" s="84">
        <v>1.0</v>
      </c>
      <c r="U26" s="84">
        <f t="shared" si="5"/>
        <v>814.9333333</v>
      </c>
      <c r="V26" s="84">
        <v>1.0</v>
      </c>
      <c r="W26" s="84">
        <f t="shared" si="6"/>
        <v>788.6451613</v>
      </c>
      <c r="X26" s="84">
        <v>1.0</v>
      </c>
      <c r="Y26" s="84">
        <f t="shared" si="7"/>
        <v>788.6451613</v>
      </c>
      <c r="Z26" s="84">
        <v>1.0</v>
      </c>
      <c r="AA26" s="84">
        <f t="shared" si="8"/>
        <v>873.1428571</v>
      </c>
      <c r="AB26" s="84">
        <v>1.0</v>
      </c>
      <c r="AC26" s="84">
        <f t="shared" si="9"/>
        <v>788.6451613</v>
      </c>
    </row>
    <row r="27" ht="15.75" customHeight="1">
      <c r="A27" s="84"/>
      <c r="B27" s="84"/>
      <c r="C27" s="84"/>
      <c r="D27" s="215">
        <v>24448.0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788.6451613</v>
      </c>
      <c r="N27" s="84">
        <v>1.0</v>
      </c>
      <c r="O27" s="84">
        <f t="shared" si="2"/>
        <v>788.6451613</v>
      </c>
      <c r="P27" s="84">
        <v>1.0</v>
      </c>
      <c r="Q27" s="84">
        <f t="shared" si="3"/>
        <v>814.9333333</v>
      </c>
      <c r="R27" s="84">
        <v>1.0</v>
      </c>
      <c r="S27" s="84">
        <f t="shared" si="4"/>
        <v>788.6451613</v>
      </c>
      <c r="T27" s="84">
        <v>1.0</v>
      </c>
      <c r="U27" s="84">
        <f t="shared" si="5"/>
        <v>814.9333333</v>
      </c>
      <c r="V27" s="84">
        <v>1.0</v>
      </c>
      <c r="W27" s="84">
        <f t="shared" si="6"/>
        <v>788.6451613</v>
      </c>
      <c r="X27" s="84">
        <v>1.0</v>
      </c>
      <c r="Y27" s="84">
        <f t="shared" si="7"/>
        <v>788.6451613</v>
      </c>
      <c r="Z27" s="84">
        <v>1.0</v>
      </c>
      <c r="AA27" s="84">
        <f t="shared" si="8"/>
        <v>873.1428571</v>
      </c>
      <c r="AB27" s="84">
        <v>1.0</v>
      </c>
      <c r="AC27" s="84">
        <f t="shared" si="9"/>
        <v>788.6451613</v>
      </c>
    </row>
    <row r="28" ht="15.75" customHeight="1">
      <c r="A28" s="84"/>
      <c r="B28" s="84"/>
      <c r="C28" s="84"/>
      <c r="D28" s="215">
        <v>24448.0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788.6451613</v>
      </c>
      <c r="N28" s="84">
        <v>1.0</v>
      </c>
      <c r="O28" s="84">
        <f t="shared" si="2"/>
        <v>788.6451613</v>
      </c>
      <c r="P28" s="84">
        <v>1.0</v>
      </c>
      <c r="Q28" s="84">
        <f t="shared" si="3"/>
        <v>814.9333333</v>
      </c>
      <c r="R28" s="84">
        <v>1.0</v>
      </c>
      <c r="S28" s="84">
        <f t="shared" si="4"/>
        <v>788.6451613</v>
      </c>
      <c r="T28" s="84">
        <v>1.0</v>
      </c>
      <c r="U28" s="84">
        <f t="shared" si="5"/>
        <v>814.9333333</v>
      </c>
      <c r="V28" s="84">
        <v>1.0</v>
      </c>
      <c r="W28" s="84">
        <f t="shared" si="6"/>
        <v>788.6451613</v>
      </c>
      <c r="X28" s="84">
        <v>1.0</v>
      </c>
      <c r="Y28" s="84">
        <f t="shared" si="7"/>
        <v>788.6451613</v>
      </c>
      <c r="Z28" s="84">
        <v>1.0</v>
      </c>
      <c r="AA28" s="84">
        <f t="shared" si="8"/>
        <v>873.1428571</v>
      </c>
      <c r="AB28" s="84">
        <v>1.0</v>
      </c>
      <c r="AC28" s="84">
        <f t="shared" si="9"/>
        <v>788.6451613</v>
      </c>
    </row>
    <row r="29" ht="15.75" customHeight="1">
      <c r="A29" s="84"/>
      <c r="B29" s="84"/>
      <c r="C29" s="84"/>
      <c r="D29" s="215">
        <v>24448.0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788.6451613</v>
      </c>
      <c r="N29" s="84">
        <v>1.0</v>
      </c>
      <c r="O29" s="84">
        <f t="shared" si="2"/>
        <v>788.6451613</v>
      </c>
      <c r="P29" s="84">
        <v>1.0</v>
      </c>
      <c r="Q29" s="84">
        <f t="shared" si="3"/>
        <v>814.9333333</v>
      </c>
      <c r="R29" s="84">
        <v>1.0</v>
      </c>
      <c r="S29" s="84">
        <f t="shared" si="4"/>
        <v>788.6451613</v>
      </c>
      <c r="T29" s="84">
        <v>1.0</v>
      </c>
      <c r="U29" s="84">
        <f t="shared" si="5"/>
        <v>814.9333333</v>
      </c>
      <c r="V29" s="84">
        <v>1.0</v>
      </c>
      <c r="W29" s="84">
        <f t="shared" si="6"/>
        <v>788.6451613</v>
      </c>
      <c r="X29" s="84">
        <v>1.0</v>
      </c>
      <c r="Y29" s="84">
        <f t="shared" si="7"/>
        <v>788.6451613</v>
      </c>
      <c r="Z29" s="84">
        <v>1.0</v>
      </c>
      <c r="AA29" s="84">
        <f t="shared" si="8"/>
        <v>873.1428571</v>
      </c>
      <c r="AB29" s="84">
        <v>1.0</v>
      </c>
      <c r="AC29" s="84">
        <f t="shared" si="9"/>
        <v>788.6451613</v>
      </c>
    </row>
    <row r="30" ht="15.75" customHeight="1">
      <c r="A30" s="84"/>
      <c r="B30" s="84"/>
      <c r="C30" s="84"/>
      <c r="D30" s="215">
        <v>24448.0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788.6451613</v>
      </c>
      <c r="N30" s="84">
        <v>1.0</v>
      </c>
      <c r="O30" s="84">
        <f t="shared" si="2"/>
        <v>788.6451613</v>
      </c>
      <c r="P30" s="84">
        <v>1.0</v>
      </c>
      <c r="Q30" s="84">
        <f t="shared" si="3"/>
        <v>814.9333333</v>
      </c>
      <c r="R30" s="84">
        <v>1.0</v>
      </c>
      <c r="S30" s="84">
        <f t="shared" si="4"/>
        <v>788.6451613</v>
      </c>
      <c r="T30" s="84">
        <v>1.0</v>
      </c>
      <c r="U30" s="84">
        <f t="shared" si="5"/>
        <v>814.9333333</v>
      </c>
      <c r="V30" s="84">
        <v>1.0</v>
      </c>
      <c r="W30" s="84">
        <f t="shared" si="6"/>
        <v>788.6451613</v>
      </c>
      <c r="X30" s="84">
        <v>1.0</v>
      </c>
      <c r="Y30" s="84">
        <f t="shared" si="7"/>
        <v>788.6451613</v>
      </c>
      <c r="Z30" s="84">
        <v>1.0</v>
      </c>
      <c r="AA30" s="84">
        <f t="shared" si="8"/>
        <v>873.1428571</v>
      </c>
      <c r="AB30" s="84">
        <v>1.0</v>
      </c>
      <c r="AC30" s="84">
        <f t="shared" si="9"/>
        <v>788.6451613</v>
      </c>
    </row>
    <row r="31" ht="15.75" customHeight="1">
      <c r="A31" s="84"/>
      <c r="B31" s="84"/>
      <c r="C31" s="84"/>
      <c r="D31" s="215">
        <v>24448.0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788.6451613</v>
      </c>
      <c r="N31" s="84">
        <v>1.0</v>
      </c>
      <c r="O31" s="84">
        <f t="shared" si="2"/>
        <v>788.6451613</v>
      </c>
      <c r="P31" s="84">
        <v>1.0</v>
      </c>
      <c r="Q31" s="84">
        <f t="shared" si="3"/>
        <v>814.9333333</v>
      </c>
      <c r="R31" s="84">
        <v>1.0</v>
      </c>
      <c r="S31" s="84">
        <f t="shared" si="4"/>
        <v>788.6451613</v>
      </c>
      <c r="T31" s="84">
        <v>1.0</v>
      </c>
      <c r="U31" s="84">
        <f t="shared" si="5"/>
        <v>814.9333333</v>
      </c>
      <c r="V31" s="84">
        <v>1.0</v>
      </c>
      <c r="W31" s="84">
        <f t="shared" si="6"/>
        <v>788.6451613</v>
      </c>
      <c r="X31" s="84">
        <v>1.0</v>
      </c>
      <c r="Y31" s="84">
        <f t="shared" si="7"/>
        <v>788.6451613</v>
      </c>
      <c r="Z31" s="84"/>
      <c r="AA31" s="84"/>
      <c r="AB31" s="84">
        <v>1.0</v>
      </c>
      <c r="AC31" s="84">
        <f t="shared" si="9"/>
        <v>788.6451613</v>
      </c>
    </row>
    <row r="32" ht="15.75" customHeight="1">
      <c r="A32" s="84"/>
      <c r="B32" s="84"/>
      <c r="C32" s="84"/>
      <c r="D32" s="215">
        <v>24448.0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788.6451613</v>
      </c>
      <c r="N32" s="84">
        <v>1.0</v>
      </c>
      <c r="O32" s="84">
        <f t="shared" si="2"/>
        <v>788.6451613</v>
      </c>
      <c r="P32" s="84">
        <v>1.0</v>
      </c>
      <c r="Q32" s="84">
        <f t="shared" si="3"/>
        <v>814.9333333</v>
      </c>
      <c r="R32" s="84">
        <v>1.0</v>
      </c>
      <c r="S32" s="84">
        <f t="shared" si="4"/>
        <v>788.6451613</v>
      </c>
      <c r="T32" s="84">
        <v>1.0</v>
      </c>
      <c r="U32" s="84">
        <f t="shared" si="5"/>
        <v>814.9333333</v>
      </c>
      <c r="V32" s="84">
        <v>1.0</v>
      </c>
      <c r="W32" s="84">
        <f t="shared" si="6"/>
        <v>788.6451613</v>
      </c>
      <c r="X32" s="84">
        <v>1.0</v>
      </c>
      <c r="Y32" s="84">
        <f t="shared" si="7"/>
        <v>788.6451613</v>
      </c>
      <c r="Z32" s="84"/>
      <c r="AA32" s="84"/>
      <c r="AB32" s="84">
        <v>1.0</v>
      </c>
      <c r="AC32" s="84">
        <f t="shared" si="9"/>
        <v>788.6451613</v>
      </c>
    </row>
    <row r="33" ht="15.75" customHeight="1">
      <c r="A33" s="84"/>
      <c r="B33" s="84"/>
      <c r="C33" s="84"/>
      <c r="D33" s="215">
        <v>24448.0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788.6451613</v>
      </c>
      <c r="N33" s="84">
        <v>1.0</v>
      </c>
      <c r="O33" s="84">
        <f t="shared" si="2"/>
        <v>788.6451613</v>
      </c>
      <c r="P33" s="84"/>
      <c r="Q33" s="84"/>
      <c r="R33" s="84">
        <v>1.0</v>
      </c>
      <c r="S33" s="84">
        <f t="shared" si="4"/>
        <v>788.6451613</v>
      </c>
      <c r="T33" s="84"/>
      <c r="U33" s="84"/>
      <c r="V33" s="84">
        <v>1.0</v>
      </c>
      <c r="W33" s="84">
        <f t="shared" si="6"/>
        <v>788.6451613</v>
      </c>
      <c r="X33" s="84">
        <v>1.0</v>
      </c>
      <c r="Y33" s="84">
        <f t="shared" si="7"/>
        <v>788.6451613</v>
      </c>
      <c r="Z33" s="84"/>
      <c r="AA33" s="84"/>
      <c r="AB33" s="84">
        <v>1.0</v>
      </c>
      <c r="AC33" s="84">
        <f t="shared" si="9"/>
        <v>788.6451613</v>
      </c>
    </row>
    <row r="34" ht="15.75" customHeight="1">
      <c r="B34" s="160"/>
      <c r="C34" s="162" t="s">
        <v>316</v>
      </c>
      <c r="D34" s="215">
        <v>24448.0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788.6451613</v>
      </c>
      <c r="N34" s="165">
        <v>1.0</v>
      </c>
      <c r="O34" s="84">
        <f t="shared" si="2"/>
        <v>788.6451613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24448.0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0"/>
      <c r="O35" s="84">
        <f t="shared" si="2"/>
        <v>0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24448.0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29</v>
      </c>
      <c r="M37" s="160">
        <f t="shared" si="10"/>
        <v>22870.70968</v>
      </c>
      <c r="N37" s="160">
        <f t="shared" si="10"/>
        <v>31</v>
      </c>
      <c r="O37" s="160">
        <f t="shared" si="10"/>
        <v>24448</v>
      </c>
      <c r="P37" s="160">
        <f t="shared" si="10"/>
        <v>28</v>
      </c>
      <c r="Q37" s="160">
        <f t="shared" si="10"/>
        <v>22818.13333</v>
      </c>
      <c r="R37" s="160">
        <f t="shared" si="10"/>
        <v>30</v>
      </c>
      <c r="S37" s="160">
        <f t="shared" si="10"/>
        <v>23659.35484</v>
      </c>
      <c r="T37" s="160">
        <f t="shared" si="10"/>
        <v>30</v>
      </c>
      <c r="U37" s="160">
        <f t="shared" si="10"/>
        <v>24448</v>
      </c>
      <c r="V37" s="160">
        <f t="shared" si="10"/>
        <v>31</v>
      </c>
      <c r="W37" s="160">
        <f t="shared" si="10"/>
        <v>24448</v>
      </c>
      <c r="X37" s="160">
        <f t="shared" si="10"/>
        <v>31</v>
      </c>
      <c r="Y37" s="160">
        <f t="shared" si="10"/>
        <v>24448</v>
      </c>
      <c r="Z37" s="160">
        <f t="shared" si="10"/>
        <v>28</v>
      </c>
      <c r="AA37" s="160">
        <f t="shared" si="10"/>
        <v>24448</v>
      </c>
      <c r="AB37" s="160">
        <f t="shared" si="10"/>
        <v>31</v>
      </c>
      <c r="AC37" s="160">
        <f t="shared" si="10"/>
        <v>24448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57"/>
    <col customWidth="1" min="3" max="3" width="22.43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333</v>
      </c>
      <c r="B3" s="84" t="s">
        <v>332</v>
      </c>
      <c r="C3" s="84" t="s">
        <v>184</v>
      </c>
      <c r="D3" s="220">
        <v>24508.0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3" si="1">D3/31*L3</f>
        <v>0</v>
      </c>
      <c r="N3" s="181">
        <v>0.0</v>
      </c>
      <c r="O3" s="84">
        <f t="shared" ref="O3:O33" si="2">D3/31*N3</f>
        <v>0</v>
      </c>
      <c r="P3" s="84">
        <v>1.0</v>
      </c>
      <c r="Q3" s="84">
        <f t="shared" ref="Q3:Q32" si="3">D3/30*P3</f>
        <v>816.9333333</v>
      </c>
      <c r="R3" s="84">
        <v>1.0</v>
      </c>
      <c r="S3" s="84">
        <f t="shared" ref="S3:S33" si="4">D3/31*R3</f>
        <v>790.5806452</v>
      </c>
      <c r="T3" s="84">
        <v>1.0</v>
      </c>
      <c r="U3" s="84">
        <f t="shared" ref="U3:U32" si="5">D3/30*T3</f>
        <v>816.9333333</v>
      </c>
      <c r="V3" s="84">
        <v>1.0</v>
      </c>
      <c r="W3" s="84">
        <f t="shared" ref="W3:W33" si="6">D3/31*V3</f>
        <v>790.5806452</v>
      </c>
      <c r="X3" s="84">
        <v>1.0</v>
      </c>
      <c r="Y3" s="84">
        <f t="shared" ref="Y3:Y33" si="7">D3/31*X3</f>
        <v>790.5806452</v>
      </c>
      <c r="Z3" s="84">
        <v>1.0</v>
      </c>
      <c r="AA3" s="84">
        <f t="shared" ref="AA3:AA30" si="8">D3/28*Z3</f>
        <v>875.2857143</v>
      </c>
      <c r="AB3" s="84">
        <v>1.0</v>
      </c>
      <c r="AC3" s="84">
        <f t="shared" ref="AC3:AC33" si="9">D3/31*AB3</f>
        <v>790.5806452</v>
      </c>
    </row>
    <row r="4">
      <c r="A4" s="84"/>
      <c r="B4" s="84"/>
      <c r="C4" s="84"/>
      <c r="D4" s="220">
        <v>24508.0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181">
        <v>0.0</v>
      </c>
      <c r="O4" s="84">
        <f t="shared" si="2"/>
        <v>0</v>
      </c>
      <c r="P4" s="84">
        <v>1.0</v>
      </c>
      <c r="Q4" s="84">
        <f t="shared" si="3"/>
        <v>816.9333333</v>
      </c>
      <c r="R4" s="84">
        <v>1.0</v>
      </c>
      <c r="S4" s="84">
        <f t="shared" si="4"/>
        <v>790.5806452</v>
      </c>
      <c r="T4" s="84">
        <v>1.0</v>
      </c>
      <c r="U4" s="84">
        <f t="shared" si="5"/>
        <v>816.9333333</v>
      </c>
      <c r="V4" s="84">
        <v>1.0</v>
      </c>
      <c r="W4" s="84">
        <f t="shared" si="6"/>
        <v>790.5806452</v>
      </c>
      <c r="X4" s="84">
        <v>1.0</v>
      </c>
      <c r="Y4" s="84">
        <f t="shared" si="7"/>
        <v>790.5806452</v>
      </c>
      <c r="Z4" s="84">
        <v>1.0</v>
      </c>
      <c r="AA4" s="84">
        <f t="shared" si="8"/>
        <v>875.2857143</v>
      </c>
      <c r="AB4" s="84">
        <v>1.0</v>
      </c>
      <c r="AC4" s="84">
        <f t="shared" si="9"/>
        <v>790.5806452</v>
      </c>
    </row>
    <row r="5">
      <c r="A5" s="84"/>
      <c r="B5" s="84"/>
      <c r="C5" s="84"/>
      <c r="D5" s="220">
        <v>24508.0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181">
        <v>0.0</v>
      </c>
      <c r="O5" s="84">
        <f t="shared" si="2"/>
        <v>0</v>
      </c>
      <c r="P5" s="84">
        <v>1.0</v>
      </c>
      <c r="Q5" s="84">
        <f t="shared" si="3"/>
        <v>816.9333333</v>
      </c>
      <c r="R5" s="84">
        <v>1.0</v>
      </c>
      <c r="S5" s="84">
        <f t="shared" si="4"/>
        <v>790.5806452</v>
      </c>
      <c r="T5" s="84">
        <v>1.0</v>
      </c>
      <c r="U5" s="84">
        <f t="shared" si="5"/>
        <v>816.9333333</v>
      </c>
      <c r="V5" s="84">
        <v>1.0</v>
      </c>
      <c r="W5" s="84">
        <f t="shared" si="6"/>
        <v>790.5806452</v>
      </c>
      <c r="X5" s="84">
        <v>1.0</v>
      </c>
      <c r="Y5" s="84">
        <f t="shared" si="7"/>
        <v>790.5806452</v>
      </c>
      <c r="Z5" s="84">
        <v>1.0</v>
      </c>
      <c r="AA5" s="84">
        <f t="shared" si="8"/>
        <v>875.2857143</v>
      </c>
      <c r="AB5" s="84">
        <v>1.0</v>
      </c>
      <c r="AC5" s="84">
        <f t="shared" si="9"/>
        <v>790.5806452</v>
      </c>
    </row>
    <row r="6">
      <c r="A6" s="84"/>
      <c r="B6" s="84"/>
      <c r="C6" s="84"/>
      <c r="D6" s="220">
        <v>24508.0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181">
        <v>0.0</v>
      </c>
      <c r="O6" s="84">
        <f t="shared" si="2"/>
        <v>0</v>
      </c>
      <c r="P6" s="84">
        <v>1.0</v>
      </c>
      <c r="Q6" s="84">
        <f t="shared" si="3"/>
        <v>816.9333333</v>
      </c>
      <c r="R6" s="84">
        <v>1.0</v>
      </c>
      <c r="S6" s="84">
        <f t="shared" si="4"/>
        <v>790.5806452</v>
      </c>
      <c r="T6" s="84">
        <v>1.0</v>
      </c>
      <c r="U6" s="84">
        <f t="shared" si="5"/>
        <v>816.9333333</v>
      </c>
      <c r="V6" s="84">
        <v>1.0</v>
      </c>
      <c r="W6" s="84">
        <f t="shared" si="6"/>
        <v>790.5806452</v>
      </c>
      <c r="X6" s="84">
        <v>1.0</v>
      </c>
      <c r="Y6" s="84">
        <f t="shared" si="7"/>
        <v>790.5806452</v>
      </c>
      <c r="Z6" s="84">
        <v>1.0</v>
      </c>
      <c r="AA6" s="84">
        <f t="shared" si="8"/>
        <v>875.2857143</v>
      </c>
      <c r="AB6" s="84">
        <v>1.0</v>
      </c>
      <c r="AC6" s="84">
        <f t="shared" si="9"/>
        <v>790.5806452</v>
      </c>
    </row>
    <row r="7">
      <c r="A7" s="84"/>
      <c r="B7" s="84"/>
      <c r="C7" s="84"/>
      <c r="D7" s="220">
        <v>24508.0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181">
        <v>0.0</v>
      </c>
      <c r="O7" s="84">
        <f t="shared" si="2"/>
        <v>0</v>
      </c>
      <c r="P7" s="84">
        <v>1.0</v>
      </c>
      <c r="Q7" s="84">
        <f t="shared" si="3"/>
        <v>816.9333333</v>
      </c>
      <c r="R7" s="84">
        <v>1.0</v>
      </c>
      <c r="S7" s="84">
        <f t="shared" si="4"/>
        <v>790.5806452</v>
      </c>
      <c r="T7" s="84">
        <v>1.0</v>
      </c>
      <c r="U7" s="84">
        <f t="shared" si="5"/>
        <v>816.9333333</v>
      </c>
      <c r="V7" s="84">
        <v>1.0</v>
      </c>
      <c r="W7" s="84">
        <f t="shared" si="6"/>
        <v>790.5806452</v>
      </c>
      <c r="X7" s="84">
        <v>1.0</v>
      </c>
      <c r="Y7" s="84">
        <f t="shared" si="7"/>
        <v>790.5806452</v>
      </c>
      <c r="Z7" s="84">
        <v>1.0</v>
      </c>
      <c r="AA7" s="84">
        <f t="shared" si="8"/>
        <v>875.2857143</v>
      </c>
      <c r="AB7" s="84">
        <v>1.0</v>
      </c>
      <c r="AC7" s="84">
        <f t="shared" si="9"/>
        <v>790.5806452</v>
      </c>
    </row>
    <row r="8">
      <c r="A8" s="84"/>
      <c r="B8" s="84"/>
      <c r="C8" s="84"/>
      <c r="D8" s="220">
        <v>24508.0</v>
      </c>
      <c r="E8" s="217">
        <v>6.0</v>
      </c>
      <c r="F8" s="84"/>
      <c r="G8" s="84"/>
      <c r="H8" s="84"/>
      <c r="I8" s="84"/>
      <c r="J8" s="84"/>
      <c r="K8" s="84"/>
      <c r="L8" s="181">
        <v>0.0</v>
      </c>
      <c r="M8" s="84">
        <f t="shared" si="1"/>
        <v>0</v>
      </c>
      <c r="N8" s="181">
        <v>0.0</v>
      </c>
      <c r="O8" s="84">
        <f t="shared" si="2"/>
        <v>0</v>
      </c>
      <c r="P8" s="84">
        <v>1.0</v>
      </c>
      <c r="Q8" s="84">
        <f t="shared" si="3"/>
        <v>816.9333333</v>
      </c>
      <c r="R8" s="84">
        <v>1.0</v>
      </c>
      <c r="S8" s="84">
        <f t="shared" si="4"/>
        <v>790.5806452</v>
      </c>
      <c r="T8" s="84">
        <v>1.0</v>
      </c>
      <c r="U8" s="84">
        <f t="shared" si="5"/>
        <v>816.9333333</v>
      </c>
      <c r="V8" s="84">
        <v>1.0</v>
      </c>
      <c r="W8" s="84">
        <f t="shared" si="6"/>
        <v>790.5806452</v>
      </c>
      <c r="X8" s="84">
        <v>1.0</v>
      </c>
      <c r="Y8" s="84">
        <f t="shared" si="7"/>
        <v>790.5806452</v>
      </c>
      <c r="Z8" s="84">
        <v>1.0</v>
      </c>
      <c r="AA8" s="84">
        <f t="shared" si="8"/>
        <v>875.2857143</v>
      </c>
      <c r="AB8" s="84">
        <v>1.0</v>
      </c>
      <c r="AC8" s="84">
        <f t="shared" si="9"/>
        <v>790.5806452</v>
      </c>
    </row>
    <row r="9">
      <c r="A9" s="84"/>
      <c r="B9" s="84"/>
      <c r="C9" s="84"/>
      <c r="D9" s="220">
        <v>24508.0</v>
      </c>
      <c r="E9" s="216">
        <v>7.0</v>
      </c>
      <c r="F9" s="84"/>
      <c r="G9" s="84"/>
      <c r="H9" s="84"/>
      <c r="I9" s="84"/>
      <c r="J9" s="84"/>
      <c r="K9" s="84"/>
      <c r="L9" s="181">
        <v>0.0</v>
      </c>
      <c r="M9" s="84">
        <f t="shared" si="1"/>
        <v>0</v>
      </c>
      <c r="N9" s="181">
        <v>0.0</v>
      </c>
      <c r="O9" s="84">
        <f t="shared" si="2"/>
        <v>0</v>
      </c>
      <c r="P9" s="84">
        <v>1.0</v>
      </c>
      <c r="Q9" s="84">
        <f t="shared" si="3"/>
        <v>816.9333333</v>
      </c>
      <c r="R9" s="84">
        <v>1.0</v>
      </c>
      <c r="S9" s="84">
        <f t="shared" si="4"/>
        <v>790.5806452</v>
      </c>
      <c r="T9" s="84">
        <v>1.0</v>
      </c>
      <c r="U9" s="84">
        <f t="shared" si="5"/>
        <v>816.9333333</v>
      </c>
      <c r="V9" s="84">
        <v>1.0</v>
      </c>
      <c r="W9" s="84">
        <f t="shared" si="6"/>
        <v>790.5806452</v>
      </c>
      <c r="X9" s="84">
        <v>1.0</v>
      </c>
      <c r="Y9" s="84">
        <f t="shared" si="7"/>
        <v>790.5806452</v>
      </c>
      <c r="Z9" s="84">
        <v>1.0</v>
      </c>
      <c r="AA9" s="84">
        <f t="shared" si="8"/>
        <v>875.2857143</v>
      </c>
      <c r="AB9" s="84">
        <v>1.0</v>
      </c>
      <c r="AC9" s="84">
        <f t="shared" si="9"/>
        <v>790.5806452</v>
      </c>
    </row>
    <row r="10">
      <c r="A10" s="84"/>
      <c r="B10" s="84"/>
      <c r="C10" s="84"/>
      <c r="D10" s="220">
        <v>24508.0</v>
      </c>
      <c r="E10" s="217">
        <v>8.0</v>
      </c>
      <c r="F10" s="84"/>
      <c r="G10" s="84"/>
      <c r="H10" s="84"/>
      <c r="I10" s="84"/>
      <c r="J10" s="84"/>
      <c r="K10" s="84"/>
      <c r="L10" s="181">
        <v>0.0</v>
      </c>
      <c r="M10" s="84">
        <f t="shared" si="1"/>
        <v>0</v>
      </c>
      <c r="N10" s="181">
        <v>0.0</v>
      </c>
      <c r="O10" s="84">
        <f t="shared" si="2"/>
        <v>0</v>
      </c>
      <c r="P10" s="84">
        <v>1.0</v>
      </c>
      <c r="Q10" s="84">
        <f t="shared" si="3"/>
        <v>816.9333333</v>
      </c>
      <c r="R10" s="84">
        <v>1.0</v>
      </c>
      <c r="S10" s="84">
        <f t="shared" si="4"/>
        <v>790.5806452</v>
      </c>
      <c r="T10" s="84">
        <v>1.0</v>
      </c>
      <c r="U10" s="84">
        <f t="shared" si="5"/>
        <v>816.9333333</v>
      </c>
      <c r="V10" s="84">
        <v>1.0</v>
      </c>
      <c r="W10" s="84">
        <f t="shared" si="6"/>
        <v>790.5806452</v>
      </c>
      <c r="X10" s="84">
        <v>1.0</v>
      </c>
      <c r="Y10" s="84">
        <f t="shared" si="7"/>
        <v>790.5806452</v>
      </c>
      <c r="Z10" s="84">
        <v>1.0</v>
      </c>
      <c r="AA10" s="84">
        <f t="shared" si="8"/>
        <v>875.2857143</v>
      </c>
      <c r="AB10" s="84">
        <v>1.0</v>
      </c>
      <c r="AC10" s="84">
        <f t="shared" si="9"/>
        <v>790.5806452</v>
      </c>
    </row>
    <row r="11">
      <c r="A11" s="84"/>
      <c r="B11" s="84"/>
      <c r="C11" s="84"/>
      <c r="D11" s="220">
        <v>24508.0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181">
        <v>0.0</v>
      </c>
      <c r="O11" s="84">
        <f t="shared" si="2"/>
        <v>0</v>
      </c>
      <c r="P11" s="84">
        <v>1.0</v>
      </c>
      <c r="Q11" s="84">
        <f t="shared" si="3"/>
        <v>816.9333333</v>
      </c>
      <c r="R11" s="84">
        <v>1.0</v>
      </c>
      <c r="S11" s="84">
        <f t="shared" si="4"/>
        <v>790.5806452</v>
      </c>
      <c r="T11" s="84">
        <v>1.0</v>
      </c>
      <c r="U11" s="84">
        <f t="shared" si="5"/>
        <v>816.9333333</v>
      </c>
      <c r="V11" s="84">
        <v>1.0</v>
      </c>
      <c r="W11" s="84">
        <f t="shared" si="6"/>
        <v>790.5806452</v>
      </c>
      <c r="X11" s="84">
        <v>1.0</v>
      </c>
      <c r="Y11" s="84">
        <f t="shared" si="7"/>
        <v>790.5806452</v>
      </c>
      <c r="Z11" s="84">
        <v>1.0</v>
      </c>
      <c r="AA11" s="84">
        <f t="shared" si="8"/>
        <v>875.2857143</v>
      </c>
      <c r="AB11" s="84">
        <v>1.0</v>
      </c>
      <c r="AC11" s="84">
        <f t="shared" si="9"/>
        <v>790.5806452</v>
      </c>
    </row>
    <row r="12">
      <c r="A12" s="84"/>
      <c r="B12" s="84"/>
      <c r="C12" s="84"/>
      <c r="D12" s="220">
        <v>24508.0</v>
      </c>
      <c r="E12" s="217">
        <v>10.0</v>
      </c>
      <c r="F12" s="84"/>
      <c r="G12" s="84"/>
      <c r="H12" s="84"/>
      <c r="I12" s="84"/>
      <c r="J12" s="84"/>
      <c r="K12" s="84"/>
      <c r="L12" s="181">
        <v>0.0</v>
      </c>
      <c r="M12" s="84">
        <f t="shared" si="1"/>
        <v>0</v>
      </c>
      <c r="N12" s="181">
        <v>0.0</v>
      </c>
      <c r="O12" s="84">
        <f t="shared" si="2"/>
        <v>0</v>
      </c>
      <c r="P12" s="84">
        <v>1.0</v>
      </c>
      <c r="Q12" s="84">
        <f t="shared" si="3"/>
        <v>816.9333333</v>
      </c>
      <c r="R12" s="84">
        <v>1.0</v>
      </c>
      <c r="S12" s="84">
        <f t="shared" si="4"/>
        <v>790.5806452</v>
      </c>
      <c r="T12" s="84">
        <v>1.0</v>
      </c>
      <c r="U12" s="84">
        <f t="shared" si="5"/>
        <v>816.9333333</v>
      </c>
      <c r="V12" s="84">
        <v>1.0</v>
      </c>
      <c r="W12" s="84">
        <f t="shared" si="6"/>
        <v>790.5806452</v>
      </c>
      <c r="X12" s="84">
        <v>1.0</v>
      </c>
      <c r="Y12" s="84">
        <f t="shared" si="7"/>
        <v>790.5806452</v>
      </c>
      <c r="Z12" s="84">
        <v>1.0</v>
      </c>
      <c r="AA12" s="84">
        <f t="shared" si="8"/>
        <v>875.2857143</v>
      </c>
      <c r="AB12" s="84">
        <v>1.0</v>
      </c>
      <c r="AC12" s="84">
        <f t="shared" si="9"/>
        <v>790.5806452</v>
      </c>
    </row>
    <row r="13">
      <c r="A13" s="84"/>
      <c r="B13" s="84"/>
      <c r="C13" s="84"/>
      <c r="D13" s="220">
        <v>24508.0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181">
        <v>0.0</v>
      </c>
      <c r="O13" s="84">
        <f t="shared" si="2"/>
        <v>0</v>
      </c>
      <c r="P13" s="84">
        <v>1.0</v>
      </c>
      <c r="Q13" s="84">
        <f t="shared" si="3"/>
        <v>816.9333333</v>
      </c>
      <c r="R13" s="84">
        <v>1.0</v>
      </c>
      <c r="S13" s="84">
        <f t="shared" si="4"/>
        <v>790.5806452</v>
      </c>
      <c r="T13" s="84">
        <v>1.0</v>
      </c>
      <c r="U13" s="84">
        <f t="shared" si="5"/>
        <v>816.9333333</v>
      </c>
      <c r="V13" s="84">
        <v>1.0</v>
      </c>
      <c r="W13" s="84">
        <f t="shared" si="6"/>
        <v>790.5806452</v>
      </c>
      <c r="X13" s="84">
        <v>1.0</v>
      </c>
      <c r="Y13" s="84">
        <f t="shared" si="7"/>
        <v>790.5806452</v>
      </c>
      <c r="Z13" s="84">
        <v>1.0</v>
      </c>
      <c r="AA13" s="84">
        <f t="shared" si="8"/>
        <v>875.2857143</v>
      </c>
      <c r="AB13" s="84">
        <v>1.0</v>
      </c>
      <c r="AC13" s="84">
        <f t="shared" si="9"/>
        <v>790.5806452</v>
      </c>
    </row>
    <row r="14">
      <c r="A14" s="84"/>
      <c r="B14" s="84"/>
      <c r="C14" s="84"/>
      <c r="D14" s="220">
        <v>24508.0</v>
      </c>
      <c r="E14" s="217">
        <v>12.0</v>
      </c>
      <c r="F14" s="84"/>
      <c r="G14" s="84"/>
      <c r="H14" s="84"/>
      <c r="I14" s="84"/>
      <c r="J14" s="84"/>
      <c r="K14" s="84"/>
      <c r="L14" s="181">
        <v>0.0</v>
      </c>
      <c r="M14" s="84">
        <f t="shared" si="1"/>
        <v>0</v>
      </c>
      <c r="N14" s="181">
        <v>0.0</v>
      </c>
      <c r="O14" s="84">
        <f t="shared" si="2"/>
        <v>0</v>
      </c>
      <c r="P14" s="84">
        <v>1.0</v>
      </c>
      <c r="Q14" s="84">
        <f t="shared" si="3"/>
        <v>816.9333333</v>
      </c>
      <c r="R14" s="84">
        <v>1.0</v>
      </c>
      <c r="S14" s="84">
        <f t="shared" si="4"/>
        <v>790.5806452</v>
      </c>
      <c r="T14" s="84">
        <v>1.0</v>
      </c>
      <c r="U14" s="84">
        <f t="shared" si="5"/>
        <v>816.9333333</v>
      </c>
      <c r="V14" s="84">
        <v>1.0</v>
      </c>
      <c r="W14" s="84">
        <f t="shared" si="6"/>
        <v>790.5806452</v>
      </c>
      <c r="X14" s="84">
        <v>1.0</v>
      </c>
      <c r="Y14" s="84">
        <f t="shared" si="7"/>
        <v>790.5806452</v>
      </c>
      <c r="Z14" s="84">
        <v>1.0</v>
      </c>
      <c r="AA14" s="84">
        <f t="shared" si="8"/>
        <v>875.2857143</v>
      </c>
      <c r="AB14" s="84">
        <v>1.0</v>
      </c>
      <c r="AC14" s="84">
        <f t="shared" si="9"/>
        <v>790.5806452</v>
      </c>
    </row>
    <row r="15">
      <c r="A15" s="84"/>
      <c r="B15" s="84"/>
      <c r="C15" s="84"/>
      <c r="D15" s="220">
        <v>24508.0</v>
      </c>
      <c r="E15" s="216">
        <v>13.0</v>
      </c>
      <c r="F15" s="84"/>
      <c r="G15" s="84"/>
      <c r="H15" s="84"/>
      <c r="I15" s="84"/>
      <c r="J15" s="84"/>
      <c r="K15" s="84"/>
      <c r="L15" s="181">
        <v>0.0</v>
      </c>
      <c r="M15" s="84">
        <f t="shared" si="1"/>
        <v>0</v>
      </c>
      <c r="N15" s="181">
        <v>0.0</v>
      </c>
      <c r="O15" s="84">
        <f t="shared" si="2"/>
        <v>0</v>
      </c>
      <c r="P15" s="84">
        <v>1.0</v>
      </c>
      <c r="Q15" s="84">
        <f t="shared" si="3"/>
        <v>816.9333333</v>
      </c>
      <c r="R15" s="84">
        <v>1.0</v>
      </c>
      <c r="S15" s="84">
        <f t="shared" si="4"/>
        <v>790.5806452</v>
      </c>
      <c r="T15" s="84">
        <v>1.0</v>
      </c>
      <c r="U15" s="84">
        <f t="shared" si="5"/>
        <v>816.9333333</v>
      </c>
      <c r="V15" s="84">
        <v>1.0</v>
      </c>
      <c r="W15" s="84">
        <f t="shared" si="6"/>
        <v>790.5806452</v>
      </c>
      <c r="X15" s="84">
        <v>1.0</v>
      </c>
      <c r="Y15" s="84">
        <f t="shared" si="7"/>
        <v>790.5806452</v>
      </c>
      <c r="Z15" s="84">
        <v>1.0</v>
      </c>
      <c r="AA15" s="84">
        <f t="shared" si="8"/>
        <v>875.2857143</v>
      </c>
      <c r="AB15" s="84">
        <v>1.0</v>
      </c>
      <c r="AC15" s="84">
        <f t="shared" si="9"/>
        <v>790.5806452</v>
      </c>
    </row>
    <row r="16">
      <c r="A16" s="84"/>
      <c r="B16" s="84"/>
      <c r="C16" s="84"/>
      <c r="D16" s="220">
        <v>24508.0</v>
      </c>
      <c r="E16" s="217">
        <v>14.0</v>
      </c>
      <c r="F16" s="84"/>
      <c r="G16" s="84"/>
      <c r="H16" s="84"/>
      <c r="I16" s="84"/>
      <c r="J16" s="84"/>
      <c r="K16" s="84"/>
      <c r="L16" s="181">
        <v>0.0</v>
      </c>
      <c r="M16" s="84">
        <f t="shared" si="1"/>
        <v>0</v>
      </c>
      <c r="N16" s="181">
        <v>0.0</v>
      </c>
      <c r="O16" s="84">
        <f t="shared" si="2"/>
        <v>0</v>
      </c>
      <c r="P16" s="84">
        <v>1.0</v>
      </c>
      <c r="Q16" s="84">
        <f t="shared" si="3"/>
        <v>816.9333333</v>
      </c>
      <c r="R16" s="84">
        <v>1.0</v>
      </c>
      <c r="S16" s="84">
        <f t="shared" si="4"/>
        <v>790.5806452</v>
      </c>
      <c r="T16" s="84">
        <v>1.0</v>
      </c>
      <c r="U16" s="84">
        <f t="shared" si="5"/>
        <v>816.9333333</v>
      </c>
      <c r="V16" s="84">
        <v>1.0</v>
      </c>
      <c r="W16" s="84">
        <f t="shared" si="6"/>
        <v>790.5806452</v>
      </c>
      <c r="X16" s="84">
        <v>1.0</v>
      </c>
      <c r="Y16" s="84">
        <f t="shared" si="7"/>
        <v>790.5806452</v>
      </c>
      <c r="Z16" s="84">
        <v>1.0</v>
      </c>
      <c r="AA16" s="84">
        <f t="shared" si="8"/>
        <v>875.2857143</v>
      </c>
      <c r="AB16" s="84">
        <v>1.0</v>
      </c>
      <c r="AC16" s="84">
        <f t="shared" si="9"/>
        <v>790.5806452</v>
      </c>
    </row>
    <row r="17">
      <c r="A17" s="84"/>
      <c r="B17" s="84"/>
      <c r="C17" s="84"/>
      <c r="D17" s="220">
        <v>24508.0</v>
      </c>
      <c r="E17" s="216">
        <v>15.0</v>
      </c>
      <c r="F17" s="84"/>
      <c r="G17" s="84"/>
      <c r="H17" s="84"/>
      <c r="I17" s="84"/>
      <c r="J17" s="84"/>
      <c r="K17" s="84"/>
      <c r="L17" s="181">
        <v>0.0</v>
      </c>
      <c r="M17" s="84">
        <f t="shared" si="1"/>
        <v>0</v>
      </c>
      <c r="N17" s="181">
        <v>0.0</v>
      </c>
      <c r="O17" s="84">
        <f t="shared" si="2"/>
        <v>0</v>
      </c>
      <c r="P17" s="84">
        <v>1.0</v>
      </c>
      <c r="Q17" s="84">
        <f t="shared" si="3"/>
        <v>816.9333333</v>
      </c>
      <c r="R17" s="84">
        <v>1.0</v>
      </c>
      <c r="S17" s="84">
        <f t="shared" si="4"/>
        <v>790.5806452</v>
      </c>
      <c r="T17" s="84">
        <v>1.0</v>
      </c>
      <c r="U17" s="84">
        <f t="shared" si="5"/>
        <v>816.9333333</v>
      </c>
      <c r="V17" s="84">
        <v>1.0</v>
      </c>
      <c r="W17" s="84">
        <f t="shared" si="6"/>
        <v>790.5806452</v>
      </c>
      <c r="X17" s="84">
        <v>1.0</v>
      </c>
      <c r="Y17" s="84">
        <f t="shared" si="7"/>
        <v>790.5806452</v>
      </c>
      <c r="Z17" s="84">
        <v>1.0</v>
      </c>
      <c r="AA17" s="84">
        <f t="shared" si="8"/>
        <v>875.2857143</v>
      </c>
      <c r="AB17" s="84">
        <v>1.0</v>
      </c>
      <c r="AC17" s="84">
        <f t="shared" si="9"/>
        <v>790.5806452</v>
      </c>
    </row>
    <row r="18">
      <c r="A18" s="84"/>
      <c r="B18" s="84"/>
      <c r="C18" s="84"/>
      <c r="D18" s="220">
        <v>24508.0</v>
      </c>
      <c r="E18" s="217">
        <v>16.0</v>
      </c>
      <c r="F18" s="84"/>
      <c r="G18" s="84"/>
      <c r="H18" s="84"/>
      <c r="I18" s="84"/>
      <c r="J18" s="84"/>
      <c r="K18" s="84"/>
      <c r="L18" s="181">
        <v>0.0</v>
      </c>
      <c r="M18" s="84">
        <f t="shared" si="1"/>
        <v>0</v>
      </c>
      <c r="N18" s="181">
        <v>0.0</v>
      </c>
      <c r="O18" s="84">
        <f t="shared" si="2"/>
        <v>0</v>
      </c>
      <c r="P18" s="84">
        <v>1.0</v>
      </c>
      <c r="Q18" s="84">
        <f t="shared" si="3"/>
        <v>816.9333333</v>
      </c>
      <c r="R18" s="84">
        <v>1.0</v>
      </c>
      <c r="S18" s="84">
        <f t="shared" si="4"/>
        <v>790.5806452</v>
      </c>
      <c r="T18" s="84">
        <v>1.0</v>
      </c>
      <c r="U18" s="84">
        <f t="shared" si="5"/>
        <v>816.9333333</v>
      </c>
      <c r="V18" s="84">
        <v>1.0</v>
      </c>
      <c r="W18" s="84">
        <f t="shared" si="6"/>
        <v>790.5806452</v>
      </c>
      <c r="X18" s="84">
        <v>1.0</v>
      </c>
      <c r="Y18" s="84">
        <f t="shared" si="7"/>
        <v>790.5806452</v>
      </c>
      <c r="Z18" s="84">
        <v>1.0</v>
      </c>
      <c r="AA18" s="84">
        <f t="shared" si="8"/>
        <v>875.2857143</v>
      </c>
      <c r="AB18" s="84">
        <v>1.0</v>
      </c>
      <c r="AC18" s="84">
        <f t="shared" si="9"/>
        <v>790.5806452</v>
      </c>
    </row>
    <row r="19">
      <c r="A19" s="84"/>
      <c r="B19" s="84"/>
      <c r="C19" s="84"/>
      <c r="D19" s="220">
        <v>24508.0</v>
      </c>
      <c r="E19" s="216">
        <v>17.0</v>
      </c>
      <c r="F19" s="84"/>
      <c r="G19" s="84"/>
      <c r="H19" s="84"/>
      <c r="I19" s="84"/>
      <c r="J19" s="84"/>
      <c r="K19" s="84"/>
      <c r="L19" s="181">
        <v>0.0</v>
      </c>
      <c r="M19" s="84">
        <f t="shared" si="1"/>
        <v>0</v>
      </c>
      <c r="N19" s="181">
        <v>0.0</v>
      </c>
      <c r="O19" s="84">
        <f t="shared" si="2"/>
        <v>0</v>
      </c>
      <c r="P19" s="84">
        <v>1.0</v>
      </c>
      <c r="Q19" s="84">
        <f t="shared" si="3"/>
        <v>816.9333333</v>
      </c>
      <c r="R19" s="84">
        <v>1.0</v>
      </c>
      <c r="S19" s="84">
        <f t="shared" si="4"/>
        <v>790.5806452</v>
      </c>
      <c r="T19" s="84">
        <v>1.0</v>
      </c>
      <c r="U19" s="84">
        <f t="shared" si="5"/>
        <v>816.9333333</v>
      </c>
      <c r="V19" s="84">
        <v>1.0</v>
      </c>
      <c r="W19" s="84">
        <f t="shared" si="6"/>
        <v>790.5806452</v>
      </c>
      <c r="X19" s="84">
        <v>1.0</v>
      </c>
      <c r="Y19" s="84">
        <f t="shared" si="7"/>
        <v>790.5806452</v>
      </c>
      <c r="Z19" s="84">
        <v>1.0</v>
      </c>
      <c r="AA19" s="84">
        <f t="shared" si="8"/>
        <v>875.2857143</v>
      </c>
      <c r="AB19" s="84">
        <v>1.0</v>
      </c>
      <c r="AC19" s="84">
        <f t="shared" si="9"/>
        <v>790.5806452</v>
      </c>
    </row>
    <row r="20">
      <c r="A20" s="84"/>
      <c r="B20" s="84"/>
      <c r="C20" s="84"/>
      <c r="D20" s="220">
        <v>24508.0</v>
      </c>
      <c r="E20" s="217">
        <v>18.0</v>
      </c>
      <c r="F20" s="84"/>
      <c r="G20" s="84"/>
      <c r="H20" s="84"/>
      <c r="I20" s="84"/>
      <c r="J20" s="84"/>
      <c r="K20" s="84"/>
      <c r="L20" s="181">
        <v>0.0</v>
      </c>
      <c r="M20" s="84">
        <f t="shared" si="1"/>
        <v>0</v>
      </c>
      <c r="N20" s="181">
        <v>0.0</v>
      </c>
      <c r="O20" s="84">
        <f t="shared" si="2"/>
        <v>0</v>
      </c>
      <c r="P20" s="84">
        <v>1.0</v>
      </c>
      <c r="Q20" s="84">
        <f t="shared" si="3"/>
        <v>816.9333333</v>
      </c>
      <c r="R20" s="84">
        <v>1.0</v>
      </c>
      <c r="S20" s="84">
        <f t="shared" si="4"/>
        <v>790.5806452</v>
      </c>
      <c r="T20" s="84">
        <v>1.0</v>
      </c>
      <c r="U20" s="84">
        <f t="shared" si="5"/>
        <v>816.9333333</v>
      </c>
      <c r="V20" s="84">
        <v>1.0</v>
      </c>
      <c r="W20" s="84">
        <f t="shared" si="6"/>
        <v>790.5806452</v>
      </c>
      <c r="X20" s="84">
        <v>1.0</v>
      </c>
      <c r="Y20" s="84">
        <f t="shared" si="7"/>
        <v>790.5806452</v>
      </c>
      <c r="Z20" s="84">
        <v>1.0</v>
      </c>
      <c r="AA20" s="84">
        <f t="shared" si="8"/>
        <v>875.2857143</v>
      </c>
      <c r="AB20" s="84">
        <v>1.0</v>
      </c>
      <c r="AC20" s="84">
        <f t="shared" si="9"/>
        <v>790.5806452</v>
      </c>
    </row>
    <row r="21" ht="15.75" customHeight="1">
      <c r="A21" s="84"/>
      <c r="B21" s="84"/>
      <c r="C21" s="84"/>
      <c r="D21" s="220">
        <v>24508.0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181">
        <v>0.0</v>
      </c>
      <c r="O21" s="84">
        <f t="shared" si="2"/>
        <v>0</v>
      </c>
      <c r="P21" s="84">
        <v>1.0</v>
      </c>
      <c r="Q21" s="84">
        <f t="shared" si="3"/>
        <v>816.9333333</v>
      </c>
      <c r="R21" s="84">
        <v>1.0</v>
      </c>
      <c r="S21" s="84">
        <f t="shared" si="4"/>
        <v>790.5806452</v>
      </c>
      <c r="T21" s="84">
        <v>1.0</v>
      </c>
      <c r="U21" s="84">
        <f t="shared" si="5"/>
        <v>816.9333333</v>
      </c>
      <c r="V21" s="84">
        <v>1.0</v>
      </c>
      <c r="W21" s="84">
        <f t="shared" si="6"/>
        <v>790.5806452</v>
      </c>
      <c r="X21" s="84">
        <v>1.0</v>
      </c>
      <c r="Y21" s="84">
        <f t="shared" si="7"/>
        <v>790.5806452</v>
      </c>
      <c r="Z21" s="84">
        <v>1.0</v>
      </c>
      <c r="AA21" s="84">
        <f t="shared" si="8"/>
        <v>875.2857143</v>
      </c>
      <c r="AB21" s="84">
        <v>1.0</v>
      </c>
      <c r="AC21" s="84">
        <f t="shared" si="9"/>
        <v>790.5806452</v>
      </c>
    </row>
    <row r="22" ht="15.75" customHeight="1">
      <c r="A22" s="84"/>
      <c r="B22" s="84"/>
      <c r="C22" s="84"/>
      <c r="D22" s="220">
        <v>24508.0</v>
      </c>
      <c r="E22" s="217">
        <v>20.0</v>
      </c>
      <c r="F22" s="84"/>
      <c r="G22" s="84"/>
      <c r="H22" s="84"/>
      <c r="I22" s="84"/>
      <c r="J22" s="84"/>
      <c r="K22" s="84"/>
      <c r="L22" s="181">
        <v>0.0</v>
      </c>
      <c r="M22" s="84">
        <f t="shared" si="1"/>
        <v>0</v>
      </c>
      <c r="N22" s="181">
        <v>0.0</v>
      </c>
      <c r="O22" s="84">
        <f t="shared" si="2"/>
        <v>0</v>
      </c>
      <c r="P22" s="84">
        <v>1.0</v>
      </c>
      <c r="Q22" s="84">
        <f t="shared" si="3"/>
        <v>816.9333333</v>
      </c>
      <c r="R22" s="84">
        <v>1.0</v>
      </c>
      <c r="S22" s="84">
        <f t="shared" si="4"/>
        <v>790.5806452</v>
      </c>
      <c r="T22" s="84">
        <v>1.0</v>
      </c>
      <c r="U22" s="84">
        <f t="shared" si="5"/>
        <v>816.9333333</v>
      </c>
      <c r="V22" s="84">
        <v>1.0</v>
      </c>
      <c r="W22" s="84">
        <f t="shared" si="6"/>
        <v>790.5806452</v>
      </c>
      <c r="X22" s="84">
        <v>1.0</v>
      </c>
      <c r="Y22" s="84">
        <f t="shared" si="7"/>
        <v>790.5806452</v>
      </c>
      <c r="Z22" s="84">
        <v>1.0</v>
      </c>
      <c r="AA22" s="84">
        <f t="shared" si="8"/>
        <v>875.2857143</v>
      </c>
      <c r="AB22" s="84">
        <v>1.0</v>
      </c>
      <c r="AC22" s="84">
        <f t="shared" si="9"/>
        <v>790.5806452</v>
      </c>
    </row>
    <row r="23" ht="15.75" customHeight="1">
      <c r="A23" s="84"/>
      <c r="B23" s="84"/>
      <c r="C23" s="84"/>
      <c r="D23" s="220">
        <v>24508.0</v>
      </c>
      <c r="E23" s="216">
        <v>21.0</v>
      </c>
      <c r="F23" s="84"/>
      <c r="G23" s="84"/>
      <c r="H23" s="84"/>
      <c r="I23" s="84"/>
      <c r="J23" s="84"/>
      <c r="K23" s="84"/>
      <c r="L23" s="181">
        <v>0.0</v>
      </c>
      <c r="M23" s="84">
        <f t="shared" si="1"/>
        <v>0</v>
      </c>
      <c r="N23" s="181">
        <v>0.0</v>
      </c>
      <c r="O23" s="84">
        <f t="shared" si="2"/>
        <v>0</v>
      </c>
      <c r="P23" s="84">
        <v>1.0</v>
      </c>
      <c r="Q23" s="84">
        <f t="shared" si="3"/>
        <v>816.9333333</v>
      </c>
      <c r="R23" s="84">
        <v>1.0</v>
      </c>
      <c r="S23" s="84">
        <f t="shared" si="4"/>
        <v>790.5806452</v>
      </c>
      <c r="T23" s="84">
        <v>1.0</v>
      </c>
      <c r="U23" s="84">
        <f t="shared" si="5"/>
        <v>816.9333333</v>
      </c>
      <c r="V23" s="84">
        <v>1.0</v>
      </c>
      <c r="W23" s="84">
        <f t="shared" si="6"/>
        <v>790.5806452</v>
      </c>
      <c r="X23" s="84">
        <v>1.0</v>
      </c>
      <c r="Y23" s="84">
        <f t="shared" si="7"/>
        <v>790.5806452</v>
      </c>
      <c r="Z23" s="84">
        <v>1.0</v>
      </c>
      <c r="AA23" s="84">
        <f t="shared" si="8"/>
        <v>875.2857143</v>
      </c>
      <c r="AB23" s="84">
        <v>1.0</v>
      </c>
      <c r="AC23" s="84">
        <f t="shared" si="9"/>
        <v>790.5806452</v>
      </c>
    </row>
    <row r="24" ht="15.75" customHeight="1">
      <c r="A24" s="84"/>
      <c r="B24" s="84"/>
      <c r="C24" s="84"/>
      <c r="D24" s="220">
        <v>24508.0</v>
      </c>
      <c r="E24" s="217">
        <v>22.0</v>
      </c>
      <c r="F24" s="84"/>
      <c r="G24" s="84"/>
      <c r="H24" s="84"/>
      <c r="I24" s="84"/>
      <c r="J24" s="84"/>
      <c r="K24" s="84"/>
      <c r="L24" s="181">
        <v>0.0</v>
      </c>
      <c r="M24" s="84">
        <f t="shared" si="1"/>
        <v>0</v>
      </c>
      <c r="N24" s="181">
        <v>0.0</v>
      </c>
      <c r="O24" s="84">
        <f t="shared" si="2"/>
        <v>0</v>
      </c>
      <c r="P24" s="84">
        <v>1.0</v>
      </c>
      <c r="Q24" s="84">
        <f t="shared" si="3"/>
        <v>816.9333333</v>
      </c>
      <c r="R24" s="84">
        <v>1.0</v>
      </c>
      <c r="S24" s="84">
        <f t="shared" si="4"/>
        <v>790.5806452</v>
      </c>
      <c r="T24" s="84">
        <v>1.0</v>
      </c>
      <c r="U24" s="84">
        <f t="shared" si="5"/>
        <v>816.9333333</v>
      </c>
      <c r="V24" s="84">
        <v>1.0</v>
      </c>
      <c r="W24" s="84">
        <f t="shared" si="6"/>
        <v>790.5806452</v>
      </c>
      <c r="X24" s="84">
        <v>1.0</v>
      </c>
      <c r="Y24" s="84">
        <f t="shared" si="7"/>
        <v>790.5806452</v>
      </c>
      <c r="Z24" s="84">
        <v>1.0</v>
      </c>
      <c r="AA24" s="84">
        <f t="shared" si="8"/>
        <v>875.2857143</v>
      </c>
      <c r="AB24" s="84">
        <v>1.0</v>
      </c>
      <c r="AC24" s="84">
        <f t="shared" si="9"/>
        <v>790.5806452</v>
      </c>
    </row>
    <row r="25" ht="15.75" customHeight="1">
      <c r="A25" s="84"/>
      <c r="B25" s="84"/>
      <c r="C25" s="84"/>
      <c r="D25" s="220">
        <v>24508.0</v>
      </c>
      <c r="E25" s="216">
        <v>23.0</v>
      </c>
      <c r="F25" s="84"/>
      <c r="G25" s="84"/>
      <c r="H25" s="84"/>
      <c r="I25" s="84"/>
      <c r="J25" s="84"/>
      <c r="K25" s="84"/>
      <c r="L25" s="181">
        <v>0.0</v>
      </c>
      <c r="M25" s="84">
        <f t="shared" si="1"/>
        <v>0</v>
      </c>
      <c r="N25" s="181">
        <v>0.0</v>
      </c>
      <c r="O25" s="84">
        <f t="shared" si="2"/>
        <v>0</v>
      </c>
      <c r="P25" s="84">
        <v>1.0</v>
      </c>
      <c r="Q25" s="84">
        <f t="shared" si="3"/>
        <v>816.9333333</v>
      </c>
      <c r="R25" s="84">
        <v>1.0</v>
      </c>
      <c r="S25" s="84">
        <f t="shared" si="4"/>
        <v>790.5806452</v>
      </c>
      <c r="T25" s="84">
        <v>1.0</v>
      </c>
      <c r="U25" s="84">
        <f t="shared" si="5"/>
        <v>816.9333333</v>
      </c>
      <c r="V25" s="84">
        <v>1.0</v>
      </c>
      <c r="W25" s="84">
        <f t="shared" si="6"/>
        <v>790.5806452</v>
      </c>
      <c r="X25" s="84">
        <v>1.0</v>
      </c>
      <c r="Y25" s="84">
        <f t="shared" si="7"/>
        <v>790.5806452</v>
      </c>
      <c r="Z25" s="84">
        <v>1.0</v>
      </c>
      <c r="AA25" s="84">
        <f t="shared" si="8"/>
        <v>875.2857143</v>
      </c>
      <c r="AB25" s="84">
        <v>1.0</v>
      </c>
      <c r="AC25" s="84">
        <f t="shared" si="9"/>
        <v>790.5806452</v>
      </c>
    </row>
    <row r="26" ht="15.75" customHeight="1">
      <c r="A26" s="84"/>
      <c r="B26" s="84"/>
      <c r="C26" s="84"/>
      <c r="D26" s="220">
        <v>24508.0</v>
      </c>
      <c r="E26" s="217">
        <v>24.0</v>
      </c>
      <c r="F26" s="84"/>
      <c r="G26" s="84"/>
      <c r="H26" s="84"/>
      <c r="I26" s="84"/>
      <c r="J26" s="84"/>
      <c r="K26" s="84"/>
      <c r="L26" s="181">
        <v>0.0</v>
      </c>
      <c r="M26" s="84">
        <f t="shared" si="1"/>
        <v>0</v>
      </c>
      <c r="N26" s="181">
        <v>0.0</v>
      </c>
      <c r="O26" s="84">
        <f t="shared" si="2"/>
        <v>0</v>
      </c>
      <c r="P26" s="84">
        <v>1.0</v>
      </c>
      <c r="Q26" s="84">
        <f t="shared" si="3"/>
        <v>816.9333333</v>
      </c>
      <c r="R26" s="84">
        <v>1.0</v>
      </c>
      <c r="S26" s="84">
        <f t="shared" si="4"/>
        <v>790.5806452</v>
      </c>
      <c r="T26" s="84">
        <v>1.0</v>
      </c>
      <c r="U26" s="84">
        <f t="shared" si="5"/>
        <v>816.9333333</v>
      </c>
      <c r="V26" s="84">
        <v>1.0</v>
      </c>
      <c r="W26" s="84">
        <f t="shared" si="6"/>
        <v>790.5806452</v>
      </c>
      <c r="X26" s="84">
        <v>1.0</v>
      </c>
      <c r="Y26" s="84">
        <f t="shared" si="7"/>
        <v>790.5806452</v>
      </c>
      <c r="Z26" s="84">
        <v>1.0</v>
      </c>
      <c r="AA26" s="84">
        <f t="shared" si="8"/>
        <v>875.2857143</v>
      </c>
      <c r="AB26" s="84">
        <v>1.0</v>
      </c>
      <c r="AC26" s="84">
        <f t="shared" si="9"/>
        <v>790.5806452</v>
      </c>
    </row>
    <row r="27" ht="15.75" customHeight="1">
      <c r="A27" s="84"/>
      <c r="B27" s="84"/>
      <c r="C27" s="84"/>
      <c r="D27" s="220">
        <v>24508.0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181">
        <v>0.0</v>
      </c>
      <c r="O27" s="84">
        <f t="shared" si="2"/>
        <v>0</v>
      </c>
      <c r="P27" s="84">
        <v>1.0</v>
      </c>
      <c r="Q27" s="84">
        <f t="shared" si="3"/>
        <v>816.9333333</v>
      </c>
      <c r="R27" s="84">
        <v>1.0</v>
      </c>
      <c r="S27" s="84">
        <f t="shared" si="4"/>
        <v>790.5806452</v>
      </c>
      <c r="T27" s="84">
        <v>1.0</v>
      </c>
      <c r="U27" s="84">
        <f t="shared" si="5"/>
        <v>816.9333333</v>
      </c>
      <c r="V27" s="84">
        <v>1.0</v>
      </c>
      <c r="W27" s="84">
        <f t="shared" si="6"/>
        <v>790.5806452</v>
      </c>
      <c r="X27" s="84">
        <v>1.0</v>
      </c>
      <c r="Y27" s="84">
        <f t="shared" si="7"/>
        <v>790.5806452</v>
      </c>
      <c r="Z27" s="84">
        <v>1.0</v>
      </c>
      <c r="AA27" s="84">
        <f t="shared" si="8"/>
        <v>875.2857143</v>
      </c>
      <c r="AB27" s="84">
        <v>1.0</v>
      </c>
      <c r="AC27" s="84">
        <f t="shared" si="9"/>
        <v>790.5806452</v>
      </c>
    </row>
    <row r="28" ht="15.75" customHeight="1">
      <c r="A28" s="84"/>
      <c r="B28" s="84"/>
      <c r="C28" s="84"/>
      <c r="D28" s="220">
        <v>24508.0</v>
      </c>
      <c r="E28" s="217">
        <v>26.0</v>
      </c>
      <c r="F28" s="84"/>
      <c r="G28" s="84"/>
      <c r="H28" s="84"/>
      <c r="I28" s="84"/>
      <c r="J28" s="84"/>
      <c r="K28" s="84"/>
      <c r="L28" s="181">
        <v>0.0</v>
      </c>
      <c r="M28" s="84">
        <f t="shared" si="1"/>
        <v>0</v>
      </c>
      <c r="N28" s="181">
        <v>0.0</v>
      </c>
      <c r="O28" s="84">
        <f t="shared" si="2"/>
        <v>0</v>
      </c>
      <c r="P28" s="84">
        <v>1.0</v>
      </c>
      <c r="Q28" s="84">
        <f t="shared" si="3"/>
        <v>816.9333333</v>
      </c>
      <c r="R28" s="84">
        <v>1.0</v>
      </c>
      <c r="S28" s="84">
        <f t="shared" si="4"/>
        <v>790.5806452</v>
      </c>
      <c r="T28" s="84">
        <v>1.0</v>
      </c>
      <c r="U28" s="84">
        <f t="shared" si="5"/>
        <v>816.9333333</v>
      </c>
      <c r="V28" s="84">
        <v>1.0</v>
      </c>
      <c r="W28" s="84">
        <f t="shared" si="6"/>
        <v>790.5806452</v>
      </c>
      <c r="X28" s="84">
        <v>1.0</v>
      </c>
      <c r="Y28" s="84">
        <f t="shared" si="7"/>
        <v>790.5806452</v>
      </c>
      <c r="Z28" s="84">
        <v>1.0</v>
      </c>
      <c r="AA28" s="84">
        <f t="shared" si="8"/>
        <v>875.2857143</v>
      </c>
      <c r="AB28" s="84">
        <v>1.0</v>
      </c>
      <c r="AC28" s="84">
        <f t="shared" si="9"/>
        <v>790.5806452</v>
      </c>
    </row>
    <row r="29" ht="15.75" customHeight="1">
      <c r="A29" s="84"/>
      <c r="B29" s="84"/>
      <c r="C29" s="84"/>
      <c r="D29" s="220">
        <v>24508.0</v>
      </c>
      <c r="E29" s="216">
        <v>27.0</v>
      </c>
      <c r="F29" s="84"/>
      <c r="G29" s="84"/>
      <c r="H29" s="84"/>
      <c r="I29" s="84"/>
      <c r="J29" s="84"/>
      <c r="K29" s="84"/>
      <c r="L29" s="181">
        <v>0.0</v>
      </c>
      <c r="M29" s="84">
        <f t="shared" si="1"/>
        <v>0</v>
      </c>
      <c r="N29" s="181">
        <v>0.0</v>
      </c>
      <c r="O29" s="84">
        <f t="shared" si="2"/>
        <v>0</v>
      </c>
      <c r="P29" s="84">
        <v>1.0</v>
      </c>
      <c r="Q29" s="84">
        <f t="shared" si="3"/>
        <v>816.9333333</v>
      </c>
      <c r="R29" s="84">
        <v>1.0</v>
      </c>
      <c r="S29" s="84">
        <f t="shared" si="4"/>
        <v>790.5806452</v>
      </c>
      <c r="T29" s="84">
        <v>1.0</v>
      </c>
      <c r="U29" s="84">
        <f t="shared" si="5"/>
        <v>816.9333333</v>
      </c>
      <c r="V29" s="84">
        <v>1.0</v>
      </c>
      <c r="W29" s="84">
        <f t="shared" si="6"/>
        <v>790.5806452</v>
      </c>
      <c r="X29" s="84">
        <v>1.0</v>
      </c>
      <c r="Y29" s="84">
        <f t="shared" si="7"/>
        <v>790.5806452</v>
      </c>
      <c r="Z29" s="84">
        <v>1.0</v>
      </c>
      <c r="AA29" s="84">
        <f t="shared" si="8"/>
        <v>875.2857143</v>
      </c>
      <c r="AB29" s="84">
        <v>1.0</v>
      </c>
      <c r="AC29" s="84">
        <f t="shared" si="9"/>
        <v>790.5806452</v>
      </c>
    </row>
    <row r="30" ht="15.75" customHeight="1">
      <c r="A30" s="84"/>
      <c r="B30" s="84"/>
      <c r="C30" s="84"/>
      <c r="D30" s="220">
        <v>24508.0</v>
      </c>
      <c r="E30" s="217">
        <v>28.0</v>
      </c>
      <c r="F30" s="84"/>
      <c r="G30" s="84"/>
      <c r="H30" s="84"/>
      <c r="I30" s="84"/>
      <c r="J30" s="84"/>
      <c r="K30" s="84"/>
      <c r="L30" s="181">
        <v>0.0</v>
      </c>
      <c r="M30" s="84">
        <f t="shared" si="1"/>
        <v>0</v>
      </c>
      <c r="N30" s="181">
        <v>0.0</v>
      </c>
      <c r="O30" s="84">
        <f t="shared" si="2"/>
        <v>0</v>
      </c>
      <c r="P30" s="84">
        <v>1.0</v>
      </c>
      <c r="Q30" s="84">
        <f t="shared" si="3"/>
        <v>816.9333333</v>
      </c>
      <c r="R30" s="84">
        <v>1.0</v>
      </c>
      <c r="S30" s="84">
        <f t="shared" si="4"/>
        <v>790.5806452</v>
      </c>
      <c r="T30" s="84">
        <v>1.0</v>
      </c>
      <c r="U30" s="84">
        <f t="shared" si="5"/>
        <v>816.9333333</v>
      </c>
      <c r="V30" s="84">
        <v>1.0</v>
      </c>
      <c r="W30" s="84">
        <f t="shared" si="6"/>
        <v>790.5806452</v>
      </c>
      <c r="X30" s="84">
        <v>1.0</v>
      </c>
      <c r="Y30" s="84">
        <f t="shared" si="7"/>
        <v>790.5806452</v>
      </c>
      <c r="Z30" s="84">
        <v>1.0</v>
      </c>
      <c r="AA30" s="84">
        <f t="shared" si="8"/>
        <v>875.2857143</v>
      </c>
      <c r="AB30" s="84">
        <v>1.0</v>
      </c>
      <c r="AC30" s="84">
        <f t="shared" si="9"/>
        <v>790.5806452</v>
      </c>
    </row>
    <row r="31" ht="15.75" customHeight="1">
      <c r="A31" s="84"/>
      <c r="B31" s="84"/>
      <c r="C31" s="84"/>
      <c r="D31" s="220">
        <v>24508.0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"/>
        <v>0</v>
      </c>
      <c r="N31" s="181">
        <v>0.0</v>
      </c>
      <c r="O31" s="84">
        <f t="shared" si="2"/>
        <v>0</v>
      </c>
      <c r="P31" s="84">
        <v>1.0</v>
      </c>
      <c r="Q31" s="84">
        <f t="shared" si="3"/>
        <v>816.9333333</v>
      </c>
      <c r="R31" s="84">
        <v>1.0</v>
      </c>
      <c r="S31" s="84">
        <f t="shared" si="4"/>
        <v>790.5806452</v>
      </c>
      <c r="T31" s="84">
        <v>1.0</v>
      </c>
      <c r="U31" s="84">
        <f t="shared" si="5"/>
        <v>816.9333333</v>
      </c>
      <c r="V31" s="84">
        <v>1.0</v>
      </c>
      <c r="W31" s="84">
        <f t="shared" si="6"/>
        <v>790.5806452</v>
      </c>
      <c r="X31" s="84">
        <v>1.0</v>
      </c>
      <c r="Y31" s="84">
        <f t="shared" si="7"/>
        <v>790.5806452</v>
      </c>
      <c r="Z31" s="84"/>
      <c r="AA31" s="84"/>
      <c r="AB31" s="84">
        <v>1.0</v>
      </c>
      <c r="AC31" s="84">
        <f t="shared" si="9"/>
        <v>790.5806452</v>
      </c>
    </row>
    <row r="32" ht="15.75" customHeight="1">
      <c r="A32" s="84"/>
      <c r="B32" s="84"/>
      <c r="C32" s="84"/>
      <c r="D32" s="220">
        <v>24508.0</v>
      </c>
      <c r="E32" s="217">
        <v>30.0</v>
      </c>
      <c r="F32" s="84"/>
      <c r="G32" s="84"/>
      <c r="H32" s="84"/>
      <c r="I32" s="84"/>
      <c r="J32" s="84"/>
      <c r="K32" s="84"/>
      <c r="L32" s="181">
        <v>0.0</v>
      </c>
      <c r="M32" s="84">
        <f t="shared" si="1"/>
        <v>0</v>
      </c>
      <c r="N32" s="181">
        <v>0.0</v>
      </c>
      <c r="O32" s="84">
        <f t="shared" si="2"/>
        <v>0</v>
      </c>
      <c r="P32" s="84">
        <v>1.0</v>
      </c>
      <c r="Q32" s="84">
        <f t="shared" si="3"/>
        <v>816.9333333</v>
      </c>
      <c r="R32" s="84">
        <v>1.0</v>
      </c>
      <c r="S32" s="84">
        <f t="shared" si="4"/>
        <v>790.5806452</v>
      </c>
      <c r="T32" s="84">
        <v>1.0</v>
      </c>
      <c r="U32" s="84">
        <f t="shared" si="5"/>
        <v>816.9333333</v>
      </c>
      <c r="V32" s="84">
        <v>1.0</v>
      </c>
      <c r="W32" s="84">
        <f t="shared" si="6"/>
        <v>790.5806452</v>
      </c>
      <c r="X32" s="84">
        <v>1.0</v>
      </c>
      <c r="Y32" s="84">
        <f t="shared" si="7"/>
        <v>790.5806452</v>
      </c>
      <c r="Z32" s="84"/>
      <c r="AA32" s="84"/>
      <c r="AB32" s="84">
        <v>1.0</v>
      </c>
      <c r="AC32" s="84">
        <f t="shared" si="9"/>
        <v>790.5806452</v>
      </c>
    </row>
    <row r="33" ht="15.75" customHeight="1">
      <c r="A33" s="84"/>
      <c r="B33" s="84"/>
      <c r="C33" s="84"/>
      <c r="D33" s="220">
        <v>24508.0</v>
      </c>
      <c r="E33" s="216">
        <v>31.0</v>
      </c>
      <c r="F33" s="84"/>
      <c r="G33" s="84"/>
      <c r="H33" s="84"/>
      <c r="I33" s="84"/>
      <c r="J33" s="84"/>
      <c r="K33" s="84"/>
      <c r="L33" s="181">
        <v>0.0</v>
      </c>
      <c r="M33" s="84">
        <f t="shared" si="1"/>
        <v>0</v>
      </c>
      <c r="N33" s="181">
        <v>0.0</v>
      </c>
      <c r="O33" s="84">
        <f t="shared" si="2"/>
        <v>0</v>
      </c>
      <c r="P33" s="84"/>
      <c r="Q33" s="84"/>
      <c r="R33" s="84">
        <v>1.0</v>
      </c>
      <c r="S33" s="84">
        <f t="shared" si="4"/>
        <v>790.5806452</v>
      </c>
      <c r="T33" s="84"/>
      <c r="U33" s="84"/>
      <c r="V33" s="84">
        <v>1.0</v>
      </c>
      <c r="W33" s="84">
        <f t="shared" si="6"/>
        <v>790.5806452</v>
      </c>
      <c r="X33" s="84">
        <v>1.0</v>
      </c>
      <c r="Y33" s="84">
        <f t="shared" si="7"/>
        <v>790.5806452</v>
      </c>
      <c r="Z33" s="84"/>
      <c r="AA33" s="84"/>
      <c r="AB33" s="84">
        <v>1.0</v>
      </c>
      <c r="AC33" s="84">
        <f t="shared" si="9"/>
        <v>790.5806452</v>
      </c>
    </row>
    <row r="34" ht="15.75" customHeight="1">
      <c r="C34" s="162" t="s">
        <v>316</v>
      </c>
      <c r="D34" s="220">
        <v>24508.0</v>
      </c>
      <c r="L34" s="96">
        <f t="shared" ref="L34:AC34" si="10">SUM(L3:L33)</f>
        <v>0</v>
      </c>
      <c r="M34" s="96">
        <f t="shared" si="10"/>
        <v>0</v>
      </c>
      <c r="N34" s="96">
        <f t="shared" si="10"/>
        <v>0</v>
      </c>
      <c r="O34" s="96">
        <f t="shared" si="10"/>
        <v>0</v>
      </c>
      <c r="P34" s="96">
        <f t="shared" si="10"/>
        <v>30</v>
      </c>
      <c r="Q34" s="96">
        <f t="shared" si="10"/>
        <v>24508</v>
      </c>
      <c r="R34" s="96">
        <f t="shared" si="10"/>
        <v>31</v>
      </c>
      <c r="S34" s="96">
        <f t="shared" si="10"/>
        <v>24508</v>
      </c>
      <c r="T34" s="96">
        <f t="shared" si="10"/>
        <v>30</v>
      </c>
      <c r="U34" s="96">
        <f t="shared" si="10"/>
        <v>24508</v>
      </c>
      <c r="V34" s="96">
        <f t="shared" si="10"/>
        <v>31</v>
      </c>
      <c r="W34" s="96">
        <f t="shared" si="10"/>
        <v>24508</v>
      </c>
      <c r="X34" s="96">
        <f t="shared" si="10"/>
        <v>31</v>
      </c>
      <c r="Y34" s="96">
        <f t="shared" si="10"/>
        <v>24508</v>
      </c>
      <c r="Z34" s="96">
        <f t="shared" si="10"/>
        <v>28</v>
      </c>
      <c r="AA34" s="96">
        <f t="shared" si="10"/>
        <v>24508</v>
      </c>
      <c r="AB34" s="96">
        <f t="shared" si="10"/>
        <v>31</v>
      </c>
      <c r="AC34" s="96">
        <f t="shared" si="10"/>
        <v>24508</v>
      </c>
    </row>
    <row r="35" ht="15.75" customHeight="1">
      <c r="C35" s="162" t="s">
        <v>317</v>
      </c>
      <c r="D35" s="220">
        <v>24508.0</v>
      </c>
    </row>
    <row r="36" ht="15.75" customHeight="1">
      <c r="C36" s="162" t="s">
        <v>318</v>
      </c>
      <c r="D36" s="220">
        <v>24508.0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57"/>
    <col customWidth="1" min="3" max="3" width="22.43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181" t="s">
        <v>334</v>
      </c>
      <c r="B3" s="84" t="s">
        <v>332</v>
      </c>
      <c r="C3" s="181" t="s">
        <v>335</v>
      </c>
      <c r="D3" s="215">
        <v>24509.0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3" si="1">D3/31*L3</f>
        <v>0</v>
      </c>
      <c r="N3" s="84">
        <v>1.0</v>
      </c>
      <c r="O3" s="84">
        <f t="shared" ref="O3:O33" si="2">D3/31*N3</f>
        <v>790.6129032</v>
      </c>
      <c r="P3" s="84">
        <v>1.0</v>
      </c>
      <c r="Q3" s="84">
        <f t="shared" ref="Q3:Q32" si="3">D3/30*P3</f>
        <v>816.9666667</v>
      </c>
      <c r="R3" s="84">
        <v>1.0</v>
      </c>
      <c r="S3" s="84">
        <f t="shared" ref="S3:S33" si="4">D3/31*R3</f>
        <v>790.6129032</v>
      </c>
      <c r="T3" s="84">
        <v>1.0</v>
      </c>
      <c r="U3" s="84">
        <f t="shared" ref="U3:U32" si="5">D3/30*T3</f>
        <v>816.9666667</v>
      </c>
      <c r="V3" s="84">
        <v>1.0</v>
      </c>
      <c r="W3" s="84">
        <f t="shared" ref="W3:W33" si="6">D3/31*V3</f>
        <v>790.6129032</v>
      </c>
      <c r="X3" s="84">
        <v>1.0</v>
      </c>
      <c r="Y3" s="84">
        <f t="shared" ref="Y3:Y33" si="7">D3/31*X3</f>
        <v>790.6129032</v>
      </c>
      <c r="Z3" s="84">
        <v>1.0</v>
      </c>
      <c r="AA3" s="84">
        <f t="shared" ref="AA3:AA30" si="8">D3/28*Z3</f>
        <v>875.3214286</v>
      </c>
      <c r="AB3" s="84">
        <v>1.0</v>
      </c>
      <c r="AC3" s="84">
        <f t="shared" ref="AC3:AC33" si="9">D3/31*AB3</f>
        <v>790.6129032</v>
      </c>
    </row>
    <row r="4">
      <c r="A4" s="84"/>
      <c r="B4" s="84"/>
      <c r="C4" s="84"/>
      <c r="D4" s="215">
        <v>24509.0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790.6129032</v>
      </c>
      <c r="P4" s="84">
        <v>1.0</v>
      </c>
      <c r="Q4" s="84">
        <f t="shared" si="3"/>
        <v>816.9666667</v>
      </c>
      <c r="R4" s="84">
        <v>1.0</v>
      </c>
      <c r="S4" s="84">
        <f t="shared" si="4"/>
        <v>790.6129032</v>
      </c>
      <c r="T4" s="84">
        <v>1.0</v>
      </c>
      <c r="U4" s="84">
        <f t="shared" si="5"/>
        <v>816.9666667</v>
      </c>
      <c r="V4" s="84">
        <v>1.0</v>
      </c>
      <c r="W4" s="84">
        <f t="shared" si="6"/>
        <v>790.6129032</v>
      </c>
      <c r="X4" s="84">
        <v>1.0</v>
      </c>
      <c r="Y4" s="84">
        <f t="shared" si="7"/>
        <v>790.6129032</v>
      </c>
      <c r="Z4" s="84">
        <v>1.0</v>
      </c>
      <c r="AA4" s="84">
        <f t="shared" si="8"/>
        <v>875.3214286</v>
      </c>
      <c r="AB4" s="84">
        <v>1.0</v>
      </c>
      <c r="AC4" s="84">
        <f t="shared" si="9"/>
        <v>790.6129032</v>
      </c>
    </row>
    <row r="5">
      <c r="A5" s="84"/>
      <c r="B5" s="84"/>
      <c r="C5" s="84"/>
      <c r="D5" s="215">
        <v>24509.0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790.6129032</v>
      </c>
      <c r="P5" s="84">
        <v>1.0</v>
      </c>
      <c r="Q5" s="84">
        <f t="shared" si="3"/>
        <v>816.9666667</v>
      </c>
      <c r="R5" s="84">
        <v>1.0</v>
      </c>
      <c r="S5" s="84">
        <f t="shared" si="4"/>
        <v>790.6129032</v>
      </c>
      <c r="T5" s="84">
        <v>1.0</v>
      </c>
      <c r="U5" s="84">
        <f t="shared" si="5"/>
        <v>816.9666667</v>
      </c>
      <c r="V5" s="84">
        <v>1.0</v>
      </c>
      <c r="W5" s="84">
        <f t="shared" si="6"/>
        <v>790.6129032</v>
      </c>
      <c r="X5" s="84">
        <v>1.0</v>
      </c>
      <c r="Y5" s="84">
        <f t="shared" si="7"/>
        <v>790.6129032</v>
      </c>
      <c r="Z5" s="84">
        <v>1.0</v>
      </c>
      <c r="AA5" s="84">
        <f t="shared" si="8"/>
        <v>875.3214286</v>
      </c>
      <c r="AB5" s="84">
        <v>1.0</v>
      </c>
      <c r="AC5" s="84">
        <f t="shared" si="9"/>
        <v>790.6129032</v>
      </c>
    </row>
    <row r="6">
      <c r="A6" s="84"/>
      <c r="B6" s="84"/>
      <c r="C6" s="84"/>
      <c r="D6" s="215">
        <v>24509.0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790.6129032</v>
      </c>
      <c r="P6" s="84">
        <v>1.0</v>
      </c>
      <c r="Q6" s="84">
        <f t="shared" si="3"/>
        <v>816.9666667</v>
      </c>
      <c r="R6" s="84">
        <v>1.0</v>
      </c>
      <c r="S6" s="84">
        <f t="shared" si="4"/>
        <v>790.6129032</v>
      </c>
      <c r="T6" s="84">
        <v>1.0</v>
      </c>
      <c r="U6" s="84">
        <f t="shared" si="5"/>
        <v>816.9666667</v>
      </c>
      <c r="V6" s="84">
        <v>1.0</v>
      </c>
      <c r="W6" s="84">
        <f t="shared" si="6"/>
        <v>790.6129032</v>
      </c>
      <c r="X6" s="84">
        <v>1.0</v>
      </c>
      <c r="Y6" s="84">
        <f t="shared" si="7"/>
        <v>790.6129032</v>
      </c>
      <c r="Z6" s="84">
        <v>1.0</v>
      </c>
      <c r="AA6" s="84">
        <f t="shared" si="8"/>
        <v>875.3214286</v>
      </c>
      <c r="AB6" s="84">
        <v>1.0</v>
      </c>
      <c r="AC6" s="84">
        <f t="shared" si="9"/>
        <v>790.6129032</v>
      </c>
    </row>
    <row r="7">
      <c r="A7" s="84"/>
      <c r="B7" s="84"/>
      <c r="C7" s="84"/>
      <c r="D7" s="215">
        <v>24509.0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790.6129032</v>
      </c>
      <c r="P7" s="84">
        <v>1.0</v>
      </c>
      <c r="Q7" s="84">
        <f t="shared" si="3"/>
        <v>816.9666667</v>
      </c>
      <c r="R7" s="84">
        <v>1.0</v>
      </c>
      <c r="S7" s="84">
        <f t="shared" si="4"/>
        <v>790.6129032</v>
      </c>
      <c r="T7" s="84">
        <v>1.0</v>
      </c>
      <c r="U7" s="84">
        <f t="shared" si="5"/>
        <v>816.9666667</v>
      </c>
      <c r="V7" s="84">
        <v>1.0</v>
      </c>
      <c r="W7" s="84">
        <f t="shared" si="6"/>
        <v>790.6129032</v>
      </c>
      <c r="X7" s="84">
        <v>1.0</v>
      </c>
      <c r="Y7" s="84">
        <f t="shared" si="7"/>
        <v>790.6129032</v>
      </c>
      <c r="Z7" s="84">
        <v>1.0</v>
      </c>
      <c r="AA7" s="84">
        <f t="shared" si="8"/>
        <v>875.3214286</v>
      </c>
      <c r="AB7" s="84">
        <v>1.0</v>
      </c>
      <c r="AC7" s="84">
        <f t="shared" si="9"/>
        <v>790.6129032</v>
      </c>
    </row>
    <row r="8">
      <c r="A8" s="84"/>
      <c r="B8" s="84"/>
      <c r="C8" s="84"/>
      <c r="D8" s="215">
        <v>24509.0</v>
      </c>
      <c r="E8" s="217">
        <v>6.0</v>
      </c>
      <c r="F8" s="84"/>
      <c r="G8" s="84"/>
      <c r="H8" s="84"/>
      <c r="I8" s="84"/>
      <c r="J8" s="84"/>
      <c r="K8" s="84"/>
      <c r="L8" s="181">
        <v>0.0</v>
      </c>
      <c r="M8" s="84">
        <f t="shared" si="1"/>
        <v>0</v>
      </c>
      <c r="N8" s="84">
        <v>1.0</v>
      </c>
      <c r="O8" s="84">
        <f t="shared" si="2"/>
        <v>790.6129032</v>
      </c>
      <c r="P8" s="84">
        <v>1.0</v>
      </c>
      <c r="Q8" s="84">
        <f t="shared" si="3"/>
        <v>816.9666667</v>
      </c>
      <c r="R8" s="84">
        <v>1.0</v>
      </c>
      <c r="S8" s="84">
        <f t="shared" si="4"/>
        <v>790.6129032</v>
      </c>
      <c r="T8" s="84">
        <v>1.0</v>
      </c>
      <c r="U8" s="84">
        <f t="shared" si="5"/>
        <v>816.9666667</v>
      </c>
      <c r="V8" s="84">
        <v>1.0</v>
      </c>
      <c r="W8" s="84">
        <f t="shared" si="6"/>
        <v>790.6129032</v>
      </c>
      <c r="X8" s="84">
        <v>1.0</v>
      </c>
      <c r="Y8" s="84">
        <f t="shared" si="7"/>
        <v>790.6129032</v>
      </c>
      <c r="Z8" s="84">
        <v>1.0</v>
      </c>
      <c r="AA8" s="84">
        <f t="shared" si="8"/>
        <v>875.3214286</v>
      </c>
      <c r="AB8" s="84">
        <v>1.0</v>
      </c>
      <c r="AC8" s="84">
        <f t="shared" si="9"/>
        <v>790.6129032</v>
      </c>
    </row>
    <row r="9">
      <c r="A9" s="84"/>
      <c r="B9" s="84"/>
      <c r="C9" s="84"/>
      <c r="D9" s="215">
        <v>24509.0</v>
      </c>
      <c r="E9" s="216">
        <v>7.0</v>
      </c>
      <c r="F9" s="84"/>
      <c r="G9" s="84"/>
      <c r="H9" s="84"/>
      <c r="I9" s="84"/>
      <c r="J9" s="84"/>
      <c r="K9" s="84"/>
      <c r="L9" s="181">
        <v>0.0</v>
      </c>
      <c r="M9" s="84">
        <f t="shared" si="1"/>
        <v>0</v>
      </c>
      <c r="N9" s="84">
        <v>1.0</v>
      </c>
      <c r="O9" s="84">
        <f t="shared" si="2"/>
        <v>790.6129032</v>
      </c>
      <c r="P9" s="84">
        <v>1.0</v>
      </c>
      <c r="Q9" s="84">
        <f t="shared" si="3"/>
        <v>816.9666667</v>
      </c>
      <c r="R9" s="84">
        <v>1.0</v>
      </c>
      <c r="S9" s="84">
        <f t="shared" si="4"/>
        <v>790.6129032</v>
      </c>
      <c r="T9" s="84">
        <v>1.0</v>
      </c>
      <c r="U9" s="84">
        <f t="shared" si="5"/>
        <v>816.9666667</v>
      </c>
      <c r="V9" s="84">
        <v>1.0</v>
      </c>
      <c r="W9" s="84">
        <f t="shared" si="6"/>
        <v>790.6129032</v>
      </c>
      <c r="X9" s="84">
        <v>1.0</v>
      </c>
      <c r="Y9" s="84">
        <f t="shared" si="7"/>
        <v>790.6129032</v>
      </c>
      <c r="Z9" s="84">
        <v>1.0</v>
      </c>
      <c r="AA9" s="84">
        <f t="shared" si="8"/>
        <v>875.3214286</v>
      </c>
      <c r="AB9" s="84">
        <v>1.0</v>
      </c>
      <c r="AC9" s="84">
        <f t="shared" si="9"/>
        <v>790.6129032</v>
      </c>
    </row>
    <row r="10">
      <c r="A10" s="84"/>
      <c r="B10" s="84"/>
      <c r="C10" s="84"/>
      <c r="D10" s="215">
        <v>24509.0</v>
      </c>
      <c r="E10" s="217">
        <v>8.0</v>
      </c>
      <c r="F10" s="84"/>
      <c r="G10" s="84"/>
      <c r="H10" s="84"/>
      <c r="I10" s="84"/>
      <c r="J10" s="84"/>
      <c r="K10" s="84"/>
      <c r="L10" s="181">
        <v>0.0</v>
      </c>
      <c r="M10" s="84">
        <f t="shared" si="1"/>
        <v>0</v>
      </c>
      <c r="N10" s="84">
        <v>1.0</v>
      </c>
      <c r="O10" s="84">
        <f t="shared" si="2"/>
        <v>790.6129032</v>
      </c>
      <c r="P10" s="84">
        <v>1.0</v>
      </c>
      <c r="Q10" s="84">
        <f t="shared" si="3"/>
        <v>816.9666667</v>
      </c>
      <c r="R10" s="84">
        <v>1.0</v>
      </c>
      <c r="S10" s="84">
        <f t="shared" si="4"/>
        <v>790.6129032</v>
      </c>
      <c r="T10" s="84">
        <v>1.0</v>
      </c>
      <c r="U10" s="84">
        <f t="shared" si="5"/>
        <v>816.9666667</v>
      </c>
      <c r="V10" s="84">
        <v>1.0</v>
      </c>
      <c r="W10" s="84">
        <f t="shared" si="6"/>
        <v>790.6129032</v>
      </c>
      <c r="X10" s="84">
        <v>1.0</v>
      </c>
      <c r="Y10" s="84">
        <f t="shared" si="7"/>
        <v>790.6129032</v>
      </c>
      <c r="Z10" s="84">
        <v>1.0</v>
      </c>
      <c r="AA10" s="84">
        <f t="shared" si="8"/>
        <v>875.3214286</v>
      </c>
      <c r="AB10" s="84">
        <v>1.0</v>
      </c>
      <c r="AC10" s="84">
        <f t="shared" si="9"/>
        <v>790.6129032</v>
      </c>
    </row>
    <row r="11">
      <c r="A11" s="84"/>
      <c r="B11" s="84"/>
      <c r="C11" s="84"/>
      <c r="D11" s="215">
        <v>24509.0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790.6129032</v>
      </c>
      <c r="P11" s="84">
        <v>1.0</v>
      </c>
      <c r="Q11" s="84">
        <f t="shared" si="3"/>
        <v>816.9666667</v>
      </c>
      <c r="R11" s="84">
        <v>1.0</v>
      </c>
      <c r="S11" s="84">
        <f t="shared" si="4"/>
        <v>790.6129032</v>
      </c>
      <c r="T11" s="84">
        <v>1.0</v>
      </c>
      <c r="U11" s="84">
        <f t="shared" si="5"/>
        <v>816.9666667</v>
      </c>
      <c r="V11" s="84">
        <v>1.0</v>
      </c>
      <c r="W11" s="84">
        <f t="shared" si="6"/>
        <v>790.6129032</v>
      </c>
      <c r="X11" s="84">
        <v>1.0</v>
      </c>
      <c r="Y11" s="84">
        <f t="shared" si="7"/>
        <v>790.6129032</v>
      </c>
      <c r="Z11" s="84">
        <v>1.0</v>
      </c>
      <c r="AA11" s="84">
        <f t="shared" si="8"/>
        <v>875.3214286</v>
      </c>
      <c r="AB11" s="84">
        <v>1.0</v>
      </c>
      <c r="AC11" s="84">
        <f t="shared" si="9"/>
        <v>790.6129032</v>
      </c>
    </row>
    <row r="12">
      <c r="A12" s="84"/>
      <c r="B12" s="84"/>
      <c r="C12" s="84"/>
      <c r="D12" s="215">
        <v>24509.0</v>
      </c>
      <c r="E12" s="217">
        <v>10.0</v>
      </c>
      <c r="F12" s="84"/>
      <c r="G12" s="84"/>
      <c r="H12" s="84"/>
      <c r="I12" s="84"/>
      <c r="J12" s="84"/>
      <c r="K12" s="84"/>
      <c r="L12" s="181">
        <v>0.0</v>
      </c>
      <c r="M12" s="84">
        <f t="shared" si="1"/>
        <v>0</v>
      </c>
      <c r="N12" s="84">
        <v>1.0</v>
      </c>
      <c r="O12" s="84">
        <f t="shared" si="2"/>
        <v>790.6129032</v>
      </c>
      <c r="P12" s="84">
        <v>1.0</v>
      </c>
      <c r="Q12" s="84">
        <f t="shared" si="3"/>
        <v>816.9666667</v>
      </c>
      <c r="R12" s="84">
        <v>1.0</v>
      </c>
      <c r="S12" s="84">
        <f t="shared" si="4"/>
        <v>790.6129032</v>
      </c>
      <c r="T12" s="84">
        <v>1.0</v>
      </c>
      <c r="U12" s="84">
        <f t="shared" si="5"/>
        <v>816.9666667</v>
      </c>
      <c r="V12" s="84">
        <v>1.0</v>
      </c>
      <c r="W12" s="84">
        <f t="shared" si="6"/>
        <v>790.6129032</v>
      </c>
      <c r="X12" s="84">
        <v>1.0</v>
      </c>
      <c r="Y12" s="84">
        <f t="shared" si="7"/>
        <v>790.6129032</v>
      </c>
      <c r="Z12" s="84">
        <v>1.0</v>
      </c>
      <c r="AA12" s="84">
        <f t="shared" si="8"/>
        <v>875.3214286</v>
      </c>
      <c r="AB12" s="84">
        <v>1.0</v>
      </c>
      <c r="AC12" s="84">
        <f t="shared" si="9"/>
        <v>790.6129032</v>
      </c>
    </row>
    <row r="13">
      <c r="A13" s="84"/>
      <c r="B13" s="84"/>
      <c r="C13" s="84"/>
      <c r="D13" s="215">
        <v>24509.0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84">
        <v>1.0</v>
      </c>
      <c r="O13" s="84">
        <f t="shared" si="2"/>
        <v>790.6129032</v>
      </c>
      <c r="P13" s="84">
        <v>1.0</v>
      </c>
      <c r="Q13" s="84">
        <f t="shared" si="3"/>
        <v>816.9666667</v>
      </c>
      <c r="R13" s="84">
        <v>1.0</v>
      </c>
      <c r="S13" s="84">
        <f t="shared" si="4"/>
        <v>790.6129032</v>
      </c>
      <c r="T13" s="84">
        <v>1.0</v>
      </c>
      <c r="U13" s="84">
        <f t="shared" si="5"/>
        <v>816.9666667</v>
      </c>
      <c r="V13" s="84">
        <v>1.0</v>
      </c>
      <c r="W13" s="84">
        <f t="shared" si="6"/>
        <v>790.6129032</v>
      </c>
      <c r="X13" s="84">
        <v>1.0</v>
      </c>
      <c r="Y13" s="84">
        <f t="shared" si="7"/>
        <v>790.6129032</v>
      </c>
      <c r="Z13" s="84">
        <v>1.0</v>
      </c>
      <c r="AA13" s="84">
        <f t="shared" si="8"/>
        <v>875.3214286</v>
      </c>
      <c r="AB13" s="84">
        <v>1.0</v>
      </c>
      <c r="AC13" s="84">
        <f t="shared" si="9"/>
        <v>790.6129032</v>
      </c>
    </row>
    <row r="14">
      <c r="A14" s="84"/>
      <c r="B14" s="84"/>
      <c r="C14" s="84"/>
      <c r="D14" s="215">
        <v>24509.0</v>
      </c>
      <c r="E14" s="217">
        <v>12.0</v>
      </c>
      <c r="F14" s="84"/>
      <c r="G14" s="84"/>
      <c r="H14" s="84"/>
      <c r="I14" s="84"/>
      <c r="J14" s="84"/>
      <c r="K14" s="84"/>
      <c r="L14" s="181">
        <v>0.0</v>
      </c>
      <c r="M14" s="84">
        <f t="shared" si="1"/>
        <v>0</v>
      </c>
      <c r="N14" s="84">
        <v>1.0</v>
      </c>
      <c r="O14" s="84">
        <f t="shared" si="2"/>
        <v>790.6129032</v>
      </c>
      <c r="P14" s="84">
        <v>1.0</v>
      </c>
      <c r="Q14" s="84">
        <f t="shared" si="3"/>
        <v>816.9666667</v>
      </c>
      <c r="R14" s="84">
        <v>1.0</v>
      </c>
      <c r="S14" s="84">
        <f t="shared" si="4"/>
        <v>790.6129032</v>
      </c>
      <c r="T14" s="84">
        <v>1.0</v>
      </c>
      <c r="U14" s="84">
        <f t="shared" si="5"/>
        <v>816.9666667</v>
      </c>
      <c r="V14" s="84">
        <v>1.0</v>
      </c>
      <c r="W14" s="84">
        <f t="shared" si="6"/>
        <v>790.6129032</v>
      </c>
      <c r="X14" s="84">
        <v>1.0</v>
      </c>
      <c r="Y14" s="84">
        <f t="shared" si="7"/>
        <v>790.6129032</v>
      </c>
      <c r="Z14" s="84">
        <v>1.0</v>
      </c>
      <c r="AA14" s="84">
        <f t="shared" si="8"/>
        <v>875.3214286</v>
      </c>
      <c r="AB14" s="84">
        <v>1.0</v>
      </c>
      <c r="AC14" s="84">
        <f t="shared" si="9"/>
        <v>790.6129032</v>
      </c>
    </row>
    <row r="15">
      <c r="A15" s="84"/>
      <c r="B15" s="84"/>
      <c r="C15" s="84"/>
      <c r="D15" s="215">
        <v>24509.0</v>
      </c>
      <c r="E15" s="216">
        <v>13.0</v>
      </c>
      <c r="F15" s="84"/>
      <c r="G15" s="84"/>
      <c r="H15" s="84"/>
      <c r="I15" s="84"/>
      <c r="J15" s="84"/>
      <c r="K15" s="84"/>
      <c r="L15" s="181">
        <v>0.0</v>
      </c>
      <c r="M15" s="84">
        <f t="shared" si="1"/>
        <v>0</v>
      </c>
      <c r="N15" s="84">
        <v>1.0</v>
      </c>
      <c r="O15" s="84">
        <f t="shared" si="2"/>
        <v>790.6129032</v>
      </c>
      <c r="P15" s="84">
        <v>1.0</v>
      </c>
      <c r="Q15" s="84">
        <f t="shared" si="3"/>
        <v>816.9666667</v>
      </c>
      <c r="R15" s="84">
        <v>1.0</v>
      </c>
      <c r="S15" s="84">
        <f t="shared" si="4"/>
        <v>790.6129032</v>
      </c>
      <c r="T15" s="84">
        <v>1.0</v>
      </c>
      <c r="U15" s="84">
        <f t="shared" si="5"/>
        <v>816.9666667</v>
      </c>
      <c r="V15" s="84">
        <v>1.0</v>
      </c>
      <c r="W15" s="84">
        <f t="shared" si="6"/>
        <v>790.6129032</v>
      </c>
      <c r="X15" s="84">
        <v>1.0</v>
      </c>
      <c r="Y15" s="84">
        <f t="shared" si="7"/>
        <v>790.6129032</v>
      </c>
      <c r="Z15" s="84">
        <v>1.0</v>
      </c>
      <c r="AA15" s="84">
        <f t="shared" si="8"/>
        <v>875.3214286</v>
      </c>
      <c r="AB15" s="84">
        <v>1.0</v>
      </c>
      <c r="AC15" s="84">
        <f t="shared" si="9"/>
        <v>790.6129032</v>
      </c>
    </row>
    <row r="16">
      <c r="A16" s="84"/>
      <c r="B16" s="84"/>
      <c r="C16" s="84"/>
      <c r="D16" s="215">
        <v>24509.0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790.6129032</v>
      </c>
      <c r="N16" s="84">
        <v>1.0</v>
      </c>
      <c r="O16" s="84">
        <f t="shared" si="2"/>
        <v>790.6129032</v>
      </c>
      <c r="P16" s="84">
        <v>1.0</v>
      </c>
      <c r="Q16" s="84">
        <f t="shared" si="3"/>
        <v>816.9666667</v>
      </c>
      <c r="R16" s="84">
        <v>1.0</v>
      </c>
      <c r="S16" s="84">
        <f t="shared" si="4"/>
        <v>790.6129032</v>
      </c>
      <c r="T16" s="84">
        <v>1.0</v>
      </c>
      <c r="U16" s="84">
        <f t="shared" si="5"/>
        <v>816.9666667</v>
      </c>
      <c r="V16" s="84">
        <v>1.0</v>
      </c>
      <c r="W16" s="84">
        <f t="shared" si="6"/>
        <v>790.6129032</v>
      </c>
      <c r="X16" s="84">
        <v>1.0</v>
      </c>
      <c r="Y16" s="84">
        <f t="shared" si="7"/>
        <v>790.6129032</v>
      </c>
      <c r="Z16" s="84">
        <v>1.0</v>
      </c>
      <c r="AA16" s="84">
        <f t="shared" si="8"/>
        <v>875.3214286</v>
      </c>
      <c r="AB16" s="84">
        <v>1.0</v>
      </c>
      <c r="AC16" s="84">
        <f t="shared" si="9"/>
        <v>790.6129032</v>
      </c>
    </row>
    <row r="17">
      <c r="A17" s="84"/>
      <c r="B17" s="84"/>
      <c r="C17" s="84"/>
      <c r="D17" s="215">
        <v>24509.0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790.6129032</v>
      </c>
      <c r="N17" s="84">
        <v>1.0</v>
      </c>
      <c r="O17" s="84">
        <f t="shared" si="2"/>
        <v>790.6129032</v>
      </c>
      <c r="P17" s="84">
        <v>1.0</v>
      </c>
      <c r="Q17" s="84">
        <f t="shared" si="3"/>
        <v>816.9666667</v>
      </c>
      <c r="R17" s="84">
        <v>1.0</v>
      </c>
      <c r="S17" s="84">
        <f t="shared" si="4"/>
        <v>790.6129032</v>
      </c>
      <c r="T17" s="84">
        <v>1.0</v>
      </c>
      <c r="U17" s="84">
        <f t="shared" si="5"/>
        <v>816.9666667</v>
      </c>
      <c r="V17" s="84">
        <v>1.0</v>
      </c>
      <c r="W17" s="84">
        <f t="shared" si="6"/>
        <v>790.6129032</v>
      </c>
      <c r="X17" s="84">
        <v>1.0</v>
      </c>
      <c r="Y17" s="84">
        <f t="shared" si="7"/>
        <v>790.6129032</v>
      </c>
      <c r="Z17" s="84">
        <v>1.0</v>
      </c>
      <c r="AA17" s="84">
        <f t="shared" si="8"/>
        <v>875.3214286</v>
      </c>
      <c r="AB17" s="84">
        <v>1.0</v>
      </c>
      <c r="AC17" s="84">
        <f t="shared" si="9"/>
        <v>790.6129032</v>
      </c>
    </row>
    <row r="18">
      <c r="A18" s="84"/>
      <c r="B18" s="84"/>
      <c r="C18" s="84"/>
      <c r="D18" s="215">
        <v>24509.0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790.6129032</v>
      </c>
      <c r="N18" s="84">
        <v>1.0</v>
      </c>
      <c r="O18" s="84">
        <f t="shared" si="2"/>
        <v>790.6129032</v>
      </c>
      <c r="P18" s="84">
        <v>1.0</v>
      </c>
      <c r="Q18" s="84">
        <f t="shared" si="3"/>
        <v>816.9666667</v>
      </c>
      <c r="R18" s="84">
        <v>1.0</v>
      </c>
      <c r="S18" s="84">
        <f t="shared" si="4"/>
        <v>790.6129032</v>
      </c>
      <c r="T18" s="84">
        <v>1.0</v>
      </c>
      <c r="U18" s="84">
        <f t="shared" si="5"/>
        <v>816.9666667</v>
      </c>
      <c r="V18" s="84">
        <v>1.0</v>
      </c>
      <c r="W18" s="84">
        <f t="shared" si="6"/>
        <v>790.6129032</v>
      </c>
      <c r="X18" s="84">
        <v>1.0</v>
      </c>
      <c r="Y18" s="84">
        <f t="shared" si="7"/>
        <v>790.6129032</v>
      </c>
      <c r="Z18" s="84">
        <v>1.0</v>
      </c>
      <c r="AA18" s="84">
        <f t="shared" si="8"/>
        <v>875.3214286</v>
      </c>
      <c r="AB18" s="84">
        <v>1.0</v>
      </c>
      <c r="AC18" s="84">
        <f t="shared" si="9"/>
        <v>790.6129032</v>
      </c>
    </row>
    <row r="19">
      <c r="A19" s="84"/>
      <c r="B19" s="84"/>
      <c r="C19" s="84"/>
      <c r="D19" s="215">
        <v>24509.0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790.6129032</v>
      </c>
      <c r="N19" s="84">
        <v>1.0</v>
      </c>
      <c r="O19" s="84">
        <f t="shared" si="2"/>
        <v>790.6129032</v>
      </c>
      <c r="P19" s="84">
        <v>1.0</v>
      </c>
      <c r="Q19" s="84">
        <f t="shared" si="3"/>
        <v>816.9666667</v>
      </c>
      <c r="R19" s="84">
        <v>1.0</v>
      </c>
      <c r="S19" s="84">
        <f t="shared" si="4"/>
        <v>790.6129032</v>
      </c>
      <c r="T19" s="84">
        <v>1.0</v>
      </c>
      <c r="U19" s="84">
        <f t="shared" si="5"/>
        <v>816.9666667</v>
      </c>
      <c r="V19" s="84">
        <v>1.0</v>
      </c>
      <c r="W19" s="84">
        <f t="shared" si="6"/>
        <v>790.6129032</v>
      </c>
      <c r="X19" s="84">
        <v>1.0</v>
      </c>
      <c r="Y19" s="84">
        <f t="shared" si="7"/>
        <v>790.6129032</v>
      </c>
      <c r="Z19" s="84">
        <v>1.0</v>
      </c>
      <c r="AA19" s="84">
        <f t="shared" si="8"/>
        <v>875.3214286</v>
      </c>
      <c r="AB19" s="84">
        <v>1.0</v>
      </c>
      <c r="AC19" s="84">
        <f t="shared" si="9"/>
        <v>790.6129032</v>
      </c>
    </row>
    <row r="20">
      <c r="A20" s="84"/>
      <c r="B20" s="84"/>
      <c r="C20" s="84"/>
      <c r="D20" s="215">
        <v>24509.0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790.6129032</v>
      </c>
      <c r="N20" s="84">
        <v>1.0</v>
      </c>
      <c r="O20" s="84">
        <f t="shared" si="2"/>
        <v>790.6129032</v>
      </c>
      <c r="P20" s="84">
        <v>1.0</v>
      </c>
      <c r="Q20" s="84">
        <f t="shared" si="3"/>
        <v>816.9666667</v>
      </c>
      <c r="R20" s="84">
        <v>1.0</v>
      </c>
      <c r="S20" s="84">
        <f t="shared" si="4"/>
        <v>790.6129032</v>
      </c>
      <c r="T20" s="84">
        <v>1.0</v>
      </c>
      <c r="U20" s="84">
        <f t="shared" si="5"/>
        <v>816.9666667</v>
      </c>
      <c r="V20" s="84">
        <v>1.0</v>
      </c>
      <c r="W20" s="84">
        <f t="shared" si="6"/>
        <v>790.6129032</v>
      </c>
      <c r="X20" s="84">
        <v>1.0</v>
      </c>
      <c r="Y20" s="84">
        <f t="shared" si="7"/>
        <v>790.6129032</v>
      </c>
      <c r="Z20" s="84">
        <v>1.0</v>
      </c>
      <c r="AA20" s="84">
        <f t="shared" si="8"/>
        <v>875.3214286</v>
      </c>
      <c r="AB20" s="84">
        <v>1.0</v>
      </c>
      <c r="AC20" s="84">
        <f t="shared" si="9"/>
        <v>790.6129032</v>
      </c>
    </row>
    <row r="21" ht="15.75" customHeight="1">
      <c r="A21" s="84"/>
      <c r="B21" s="84"/>
      <c r="C21" s="84"/>
      <c r="D21" s="215">
        <v>24509.0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790.6129032</v>
      </c>
      <c r="N21" s="84">
        <v>1.0</v>
      </c>
      <c r="O21" s="84">
        <f t="shared" si="2"/>
        <v>790.6129032</v>
      </c>
      <c r="P21" s="84">
        <v>1.0</v>
      </c>
      <c r="Q21" s="84">
        <f t="shared" si="3"/>
        <v>816.9666667</v>
      </c>
      <c r="R21" s="84">
        <v>1.0</v>
      </c>
      <c r="S21" s="84">
        <f t="shared" si="4"/>
        <v>790.6129032</v>
      </c>
      <c r="T21" s="84">
        <v>1.0</v>
      </c>
      <c r="U21" s="84">
        <f t="shared" si="5"/>
        <v>816.9666667</v>
      </c>
      <c r="V21" s="84">
        <v>1.0</v>
      </c>
      <c r="W21" s="84">
        <f t="shared" si="6"/>
        <v>790.6129032</v>
      </c>
      <c r="X21" s="84">
        <v>1.0</v>
      </c>
      <c r="Y21" s="84">
        <f t="shared" si="7"/>
        <v>790.6129032</v>
      </c>
      <c r="Z21" s="84">
        <v>1.0</v>
      </c>
      <c r="AA21" s="84">
        <f t="shared" si="8"/>
        <v>875.3214286</v>
      </c>
      <c r="AB21" s="84">
        <v>1.0</v>
      </c>
      <c r="AC21" s="84">
        <f t="shared" si="9"/>
        <v>790.6129032</v>
      </c>
    </row>
    <row r="22" ht="15.75" customHeight="1">
      <c r="A22" s="84"/>
      <c r="B22" s="84"/>
      <c r="C22" s="84"/>
      <c r="D22" s="215">
        <v>24509.0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790.6129032</v>
      </c>
      <c r="N22" s="84">
        <v>1.0</v>
      </c>
      <c r="O22" s="84">
        <f t="shared" si="2"/>
        <v>790.6129032</v>
      </c>
      <c r="P22" s="84">
        <v>1.0</v>
      </c>
      <c r="Q22" s="84">
        <f t="shared" si="3"/>
        <v>816.9666667</v>
      </c>
      <c r="R22" s="84">
        <v>1.0</v>
      </c>
      <c r="S22" s="84">
        <f t="shared" si="4"/>
        <v>790.6129032</v>
      </c>
      <c r="T22" s="84">
        <v>1.0</v>
      </c>
      <c r="U22" s="84">
        <f t="shared" si="5"/>
        <v>816.9666667</v>
      </c>
      <c r="V22" s="84">
        <v>1.0</v>
      </c>
      <c r="W22" s="84">
        <f t="shared" si="6"/>
        <v>790.6129032</v>
      </c>
      <c r="X22" s="84">
        <v>1.0</v>
      </c>
      <c r="Y22" s="84">
        <f t="shared" si="7"/>
        <v>790.6129032</v>
      </c>
      <c r="Z22" s="84">
        <v>1.0</v>
      </c>
      <c r="AA22" s="84">
        <f t="shared" si="8"/>
        <v>875.3214286</v>
      </c>
      <c r="AB22" s="84">
        <v>1.0</v>
      </c>
      <c r="AC22" s="84">
        <f t="shared" si="9"/>
        <v>790.6129032</v>
      </c>
    </row>
    <row r="23" ht="15.75" customHeight="1">
      <c r="A23" s="84"/>
      <c r="B23" s="84"/>
      <c r="C23" s="84"/>
      <c r="D23" s="215">
        <v>24509.0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790.6129032</v>
      </c>
      <c r="N23" s="84">
        <v>1.0</v>
      </c>
      <c r="O23" s="84">
        <f t="shared" si="2"/>
        <v>790.6129032</v>
      </c>
      <c r="P23" s="84">
        <v>1.0</v>
      </c>
      <c r="Q23" s="84">
        <f t="shared" si="3"/>
        <v>816.9666667</v>
      </c>
      <c r="R23" s="84">
        <v>1.0</v>
      </c>
      <c r="S23" s="84">
        <f t="shared" si="4"/>
        <v>790.6129032</v>
      </c>
      <c r="T23" s="84">
        <v>1.0</v>
      </c>
      <c r="U23" s="84">
        <f t="shared" si="5"/>
        <v>816.9666667</v>
      </c>
      <c r="V23" s="84">
        <v>1.0</v>
      </c>
      <c r="W23" s="84">
        <f t="shared" si="6"/>
        <v>790.6129032</v>
      </c>
      <c r="X23" s="84">
        <v>1.0</v>
      </c>
      <c r="Y23" s="84">
        <f t="shared" si="7"/>
        <v>790.6129032</v>
      </c>
      <c r="Z23" s="84">
        <v>1.0</v>
      </c>
      <c r="AA23" s="84">
        <f t="shared" si="8"/>
        <v>875.3214286</v>
      </c>
      <c r="AB23" s="84">
        <v>1.0</v>
      </c>
      <c r="AC23" s="84">
        <f t="shared" si="9"/>
        <v>790.6129032</v>
      </c>
    </row>
    <row r="24" ht="15.75" customHeight="1">
      <c r="A24" s="84"/>
      <c r="B24" s="84"/>
      <c r="C24" s="84"/>
      <c r="D24" s="215">
        <v>24509.0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790.6129032</v>
      </c>
      <c r="N24" s="84">
        <v>1.0</v>
      </c>
      <c r="O24" s="84">
        <f t="shared" si="2"/>
        <v>790.6129032</v>
      </c>
      <c r="P24" s="84">
        <v>1.0</v>
      </c>
      <c r="Q24" s="84">
        <f t="shared" si="3"/>
        <v>816.9666667</v>
      </c>
      <c r="R24" s="84">
        <v>1.0</v>
      </c>
      <c r="S24" s="84">
        <f t="shared" si="4"/>
        <v>790.6129032</v>
      </c>
      <c r="T24" s="84">
        <v>1.0</v>
      </c>
      <c r="U24" s="84">
        <f t="shared" si="5"/>
        <v>816.9666667</v>
      </c>
      <c r="V24" s="84">
        <v>1.0</v>
      </c>
      <c r="W24" s="84">
        <f t="shared" si="6"/>
        <v>790.6129032</v>
      </c>
      <c r="X24" s="84">
        <v>1.0</v>
      </c>
      <c r="Y24" s="84">
        <f t="shared" si="7"/>
        <v>790.6129032</v>
      </c>
      <c r="Z24" s="84">
        <v>1.0</v>
      </c>
      <c r="AA24" s="84">
        <f t="shared" si="8"/>
        <v>875.3214286</v>
      </c>
      <c r="AB24" s="84">
        <v>1.0</v>
      </c>
      <c r="AC24" s="84">
        <f t="shared" si="9"/>
        <v>790.6129032</v>
      </c>
    </row>
    <row r="25" ht="15.75" customHeight="1">
      <c r="A25" s="84"/>
      <c r="B25" s="84"/>
      <c r="C25" s="84"/>
      <c r="D25" s="215">
        <v>24509.0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790.6129032</v>
      </c>
      <c r="N25" s="84">
        <v>1.0</v>
      </c>
      <c r="O25" s="84">
        <f t="shared" si="2"/>
        <v>790.6129032</v>
      </c>
      <c r="P25" s="84">
        <v>1.0</v>
      </c>
      <c r="Q25" s="84">
        <f t="shared" si="3"/>
        <v>816.9666667</v>
      </c>
      <c r="R25" s="84">
        <v>1.0</v>
      </c>
      <c r="S25" s="84">
        <f t="shared" si="4"/>
        <v>790.6129032</v>
      </c>
      <c r="T25" s="84">
        <v>1.0</v>
      </c>
      <c r="U25" s="84">
        <f t="shared" si="5"/>
        <v>816.9666667</v>
      </c>
      <c r="V25" s="84">
        <v>1.0</v>
      </c>
      <c r="W25" s="84">
        <f t="shared" si="6"/>
        <v>790.6129032</v>
      </c>
      <c r="X25" s="84">
        <v>1.0</v>
      </c>
      <c r="Y25" s="84">
        <f t="shared" si="7"/>
        <v>790.6129032</v>
      </c>
      <c r="Z25" s="84">
        <v>1.0</v>
      </c>
      <c r="AA25" s="84">
        <f t="shared" si="8"/>
        <v>875.3214286</v>
      </c>
      <c r="AB25" s="84">
        <v>1.0</v>
      </c>
      <c r="AC25" s="84">
        <f t="shared" si="9"/>
        <v>790.6129032</v>
      </c>
    </row>
    <row r="26" ht="15.75" customHeight="1">
      <c r="A26" s="84"/>
      <c r="B26" s="84"/>
      <c r="C26" s="84"/>
      <c r="D26" s="215">
        <v>24509.0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790.6129032</v>
      </c>
      <c r="N26" s="84">
        <v>1.0</v>
      </c>
      <c r="O26" s="84">
        <f t="shared" si="2"/>
        <v>790.6129032</v>
      </c>
      <c r="P26" s="84">
        <v>1.0</v>
      </c>
      <c r="Q26" s="84">
        <f t="shared" si="3"/>
        <v>816.9666667</v>
      </c>
      <c r="R26" s="84">
        <v>1.0</v>
      </c>
      <c r="S26" s="84">
        <f t="shared" si="4"/>
        <v>790.6129032</v>
      </c>
      <c r="T26" s="84">
        <v>1.0</v>
      </c>
      <c r="U26" s="84">
        <f t="shared" si="5"/>
        <v>816.9666667</v>
      </c>
      <c r="V26" s="84">
        <v>1.0</v>
      </c>
      <c r="W26" s="84">
        <f t="shared" si="6"/>
        <v>790.6129032</v>
      </c>
      <c r="X26" s="84">
        <v>1.0</v>
      </c>
      <c r="Y26" s="84">
        <f t="shared" si="7"/>
        <v>790.6129032</v>
      </c>
      <c r="Z26" s="84">
        <v>1.0</v>
      </c>
      <c r="AA26" s="84">
        <f t="shared" si="8"/>
        <v>875.3214286</v>
      </c>
      <c r="AB26" s="84">
        <v>1.0</v>
      </c>
      <c r="AC26" s="84">
        <f t="shared" si="9"/>
        <v>790.6129032</v>
      </c>
    </row>
    <row r="27" ht="15.75" customHeight="1">
      <c r="A27" s="84"/>
      <c r="B27" s="84"/>
      <c r="C27" s="84"/>
      <c r="D27" s="215">
        <v>24509.0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790.6129032</v>
      </c>
      <c r="N27" s="84">
        <v>1.0</v>
      </c>
      <c r="O27" s="84">
        <f t="shared" si="2"/>
        <v>790.6129032</v>
      </c>
      <c r="P27" s="84">
        <v>1.0</v>
      </c>
      <c r="Q27" s="84">
        <f t="shared" si="3"/>
        <v>816.9666667</v>
      </c>
      <c r="R27" s="84">
        <v>1.0</v>
      </c>
      <c r="S27" s="84">
        <f t="shared" si="4"/>
        <v>790.6129032</v>
      </c>
      <c r="T27" s="84">
        <v>1.0</v>
      </c>
      <c r="U27" s="84">
        <f t="shared" si="5"/>
        <v>816.9666667</v>
      </c>
      <c r="V27" s="84">
        <v>1.0</v>
      </c>
      <c r="W27" s="84">
        <f t="shared" si="6"/>
        <v>790.6129032</v>
      </c>
      <c r="X27" s="84">
        <v>1.0</v>
      </c>
      <c r="Y27" s="84">
        <f t="shared" si="7"/>
        <v>790.6129032</v>
      </c>
      <c r="Z27" s="84">
        <v>1.0</v>
      </c>
      <c r="AA27" s="84">
        <f t="shared" si="8"/>
        <v>875.3214286</v>
      </c>
      <c r="AB27" s="84">
        <v>1.0</v>
      </c>
      <c r="AC27" s="84">
        <f t="shared" si="9"/>
        <v>790.6129032</v>
      </c>
    </row>
    <row r="28" ht="15.75" customHeight="1">
      <c r="A28" s="84"/>
      <c r="B28" s="84"/>
      <c r="C28" s="84"/>
      <c r="D28" s="215">
        <v>24509.0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790.6129032</v>
      </c>
      <c r="N28" s="84">
        <v>1.0</v>
      </c>
      <c r="O28" s="84">
        <f t="shared" si="2"/>
        <v>790.6129032</v>
      </c>
      <c r="P28" s="84">
        <v>1.0</v>
      </c>
      <c r="Q28" s="84">
        <f t="shared" si="3"/>
        <v>816.9666667</v>
      </c>
      <c r="R28" s="84">
        <v>1.0</v>
      </c>
      <c r="S28" s="84">
        <f t="shared" si="4"/>
        <v>790.6129032</v>
      </c>
      <c r="T28" s="84">
        <v>1.0</v>
      </c>
      <c r="U28" s="84">
        <f t="shared" si="5"/>
        <v>816.9666667</v>
      </c>
      <c r="V28" s="84">
        <v>1.0</v>
      </c>
      <c r="W28" s="84">
        <f t="shared" si="6"/>
        <v>790.6129032</v>
      </c>
      <c r="X28" s="84">
        <v>1.0</v>
      </c>
      <c r="Y28" s="84">
        <f t="shared" si="7"/>
        <v>790.6129032</v>
      </c>
      <c r="Z28" s="84">
        <v>1.0</v>
      </c>
      <c r="AA28" s="84">
        <f t="shared" si="8"/>
        <v>875.3214286</v>
      </c>
      <c r="AB28" s="84">
        <v>1.0</v>
      </c>
      <c r="AC28" s="84">
        <f t="shared" si="9"/>
        <v>790.6129032</v>
      </c>
    </row>
    <row r="29" ht="15.75" customHeight="1">
      <c r="A29" s="84"/>
      <c r="B29" s="84"/>
      <c r="C29" s="84"/>
      <c r="D29" s="215">
        <v>24509.0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790.6129032</v>
      </c>
      <c r="N29" s="84">
        <v>1.0</v>
      </c>
      <c r="O29" s="84">
        <f t="shared" si="2"/>
        <v>790.6129032</v>
      </c>
      <c r="P29" s="84">
        <v>1.0</v>
      </c>
      <c r="Q29" s="84">
        <f t="shared" si="3"/>
        <v>816.9666667</v>
      </c>
      <c r="R29" s="84">
        <v>1.0</v>
      </c>
      <c r="S29" s="84">
        <f t="shared" si="4"/>
        <v>790.6129032</v>
      </c>
      <c r="T29" s="84">
        <v>1.0</v>
      </c>
      <c r="U29" s="84">
        <f t="shared" si="5"/>
        <v>816.9666667</v>
      </c>
      <c r="V29" s="84">
        <v>1.0</v>
      </c>
      <c r="W29" s="84">
        <f t="shared" si="6"/>
        <v>790.6129032</v>
      </c>
      <c r="X29" s="84">
        <v>1.0</v>
      </c>
      <c r="Y29" s="84">
        <f t="shared" si="7"/>
        <v>790.6129032</v>
      </c>
      <c r="Z29" s="84">
        <v>1.0</v>
      </c>
      <c r="AA29" s="84">
        <f t="shared" si="8"/>
        <v>875.3214286</v>
      </c>
      <c r="AB29" s="84">
        <v>1.0</v>
      </c>
      <c r="AC29" s="84">
        <f t="shared" si="9"/>
        <v>790.6129032</v>
      </c>
    </row>
    <row r="30" ht="15.75" customHeight="1">
      <c r="A30" s="84"/>
      <c r="B30" s="84"/>
      <c r="C30" s="84"/>
      <c r="D30" s="215">
        <v>24509.0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790.6129032</v>
      </c>
      <c r="N30" s="84">
        <v>1.0</v>
      </c>
      <c r="O30" s="84">
        <f t="shared" si="2"/>
        <v>790.6129032</v>
      </c>
      <c r="P30" s="84">
        <v>1.0</v>
      </c>
      <c r="Q30" s="84">
        <f t="shared" si="3"/>
        <v>816.9666667</v>
      </c>
      <c r="R30" s="84">
        <v>1.0</v>
      </c>
      <c r="S30" s="84">
        <f t="shared" si="4"/>
        <v>790.6129032</v>
      </c>
      <c r="T30" s="84">
        <v>1.0</v>
      </c>
      <c r="U30" s="84">
        <f t="shared" si="5"/>
        <v>816.9666667</v>
      </c>
      <c r="V30" s="84">
        <v>1.0</v>
      </c>
      <c r="W30" s="84">
        <f t="shared" si="6"/>
        <v>790.6129032</v>
      </c>
      <c r="X30" s="84">
        <v>1.0</v>
      </c>
      <c r="Y30" s="84">
        <f t="shared" si="7"/>
        <v>790.6129032</v>
      </c>
      <c r="Z30" s="84">
        <v>1.0</v>
      </c>
      <c r="AA30" s="84">
        <f t="shared" si="8"/>
        <v>875.3214286</v>
      </c>
      <c r="AB30" s="84">
        <v>1.0</v>
      </c>
      <c r="AC30" s="84">
        <f t="shared" si="9"/>
        <v>790.6129032</v>
      </c>
    </row>
    <row r="31" ht="15.75" customHeight="1">
      <c r="A31" s="84"/>
      <c r="B31" s="84"/>
      <c r="C31" s="84"/>
      <c r="D31" s="215">
        <v>24509.0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790.6129032</v>
      </c>
      <c r="N31" s="84">
        <v>1.0</v>
      </c>
      <c r="O31" s="84">
        <f t="shared" si="2"/>
        <v>790.6129032</v>
      </c>
      <c r="P31" s="84">
        <v>1.0</v>
      </c>
      <c r="Q31" s="84">
        <f t="shared" si="3"/>
        <v>816.9666667</v>
      </c>
      <c r="R31" s="84">
        <v>1.0</v>
      </c>
      <c r="S31" s="84">
        <f t="shared" si="4"/>
        <v>790.6129032</v>
      </c>
      <c r="T31" s="84">
        <v>1.0</v>
      </c>
      <c r="U31" s="84">
        <f t="shared" si="5"/>
        <v>816.9666667</v>
      </c>
      <c r="V31" s="84">
        <v>1.0</v>
      </c>
      <c r="W31" s="84">
        <f t="shared" si="6"/>
        <v>790.6129032</v>
      </c>
      <c r="X31" s="84">
        <v>1.0</v>
      </c>
      <c r="Y31" s="84">
        <f t="shared" si="7"/>
        <v>790.6129032</v>
      </c>
      <c r="Z31" s="84"/>
      <c r="AA31" s="84"/>
      <c r="AB31" s="84">
        <v>1.0</v>
      </c>
      <c r="AC31" s="84">
        <f t="shared" si="9"/>
        <v>790.6129032</v>
      </c>
    </row>
    <row r="32" ht="15.75" customHeight="1">
      <c r="A32" s="84"/>
      <c r="B32" s="84"/>
      <c r="C32" s="84"/>
      <c r="D32" s="215">
        <v>24509.0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790.6129032</v>
      </c>
      <c r="N32" s="84">
        <v>1.0</v>
      </c>
      <c r="O32" s="84">
        <f t="shared" si="2"/>
        <v>790.6129032</v>
      </c>
      <c r="P32" s="84">
        <v>1.0</v>
      </c>
      <c r="Q32" s="84">
        <f t="shared" si="3"/>
        <v>816.9666667</v>
      </c>
      <c r="R32" s="84">
        <v>1.0</v>
      </c>
      <c r="S32" s="84">
        <f t="shared" si="4"/>
        <v>790.6129032</v>
      </c>
      <c r="T32" s="84">
        <v>1.0</v>
      </c>
      <c r="U32" s="84">
        <f t="shared" si="5"/>
        <v>816.9666667</v>
      </c>
      <c r="V32" s="84">
        <v>1.0</v>
      </c>
      <c r="W32" s="84">
        <f t="shared" si="6"/>
        <v>790.6129032</v>
      </c>
      <c r="X32" s="84">
        <v>1.0</v>
      </c>
      <c r="Y32" s="84">
        <f t="shared" si="7"/>
        <v>790.6129032</v>
      </c>
      <c r="Z32" s="84"/>
      <c r="AA32" s="84"/>
      <c r="AB32" s="84">
        <v>1.0</v>
      </c>
      <c r="AC32" s="84">
        <f t="shared" si="9"/>
        <v>790.6129032</v>
      </c>
    </row>
    <row r="33" ht="15.75" customHeight="1">
      <c r="A33" s="84"/>
      <c r="B33" s="84"/>
      <c r="C33" s="84"/>
      <c r="D33" s="215">
        <v>24509.0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790.6129032</v>
      </c>
      <c r="N33" s="84">
        <v>1.0</v>
      </c>
      <c r="O33" s="84">
        <f t="shared" si="2"/>
        <v>790.6129032</v>
      </c>
      <c r="P33" s="84"/>
      <c r="Q33" s="84"/>
      <c r="R33" s="84">
        <v>1.0</v>
      </c>
      <c r="S33" s="84">
        <f t="shared" si="4"/>
        <v>790.6129032</v>
      </c>
      <c r="T33" s="84"/>
      <c r="U33" s="84"/>
      <c r="V33" s="84">
        <v>1.0</v>
      </c>
      <c r="W33" s="84">
        <f t="shared" si="6"/>
        <v>790.6129032</v>
      </c>
      <c r="X33" s="84">
        <v>1.0</v>
      </c>
      <c r="Y33" s="84">
        <f t="shared" si="7"/>
        <v>790.6129032</v>
      </c>
      <c r="Z33" s="84"/>
      <c r="AA33" s="84"/>
      <c r="AB33" s="84">
        <v>1.0</v>
      </c>
      <c r="AC33" s="84">
        <f t="shared" si="9"/>
        <v>790.6129032</v>
      </c>
    </row>
    <row r="34" ht="15.75" customHeight="1">
      <c r="A34" s="160"/>
      <c r="B34" s="160"/>
      <c r="C34" s="162" t="s">
        <v>316</v>
      </c>
      <c r="D34" s="215">
        <v>24509.0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15">
        <v>24509.0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15">
        <v>24509.0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18</v>
      </c>
      <c r="M37" s="160">
        <f t="shared" si="10"/>
        <v>14231.03226</v>
      </c>
      <c r="N37" s="160">
        <f t="shared" si="10"/>
        <v>31</v>
      </c>
      <c r="O37" s="160">
        <f t="shared" si="10"/>
        <v>24509</v>
      </c>
      <c r="P37" s="160">
        <f t="shared" si="10"/>
        <v>30</v>
      </c>
      <c r="Q37" s="160">
        <f t="shared" si="10"/>
        <v>24509</v>
      </c>
      <c r="R37" s="160">
        <f t="shared" si="10"/>
        <v>31</v>
      </c>
      <c r="S37" s="160">
        <f t="shared" si="10"/>
        <v>24509</v>
      </c>
      <c r="T37" s="160">
        <f t="shared" si="10"/>
        <v>30</v>
      </c>
      <c r="U37" s="160">
        <f t="shared" si="10"/>
        <v>24509</v>
      </c>
      <c r="V37" s="160">
        <f t="shared" si="10"/>
        <v>31</v>
      </c>
      <c r="W37" s="160">
        <f t="shared" si="10"/>
        <v>24509</v>
      </c>
      <c r="X37" s="160">
        <f t="shared" si="10"/>
        <v>31</v>
      </c>
      <c r="Y37" s="160">
        <f t="shared" si="10"/>
        <v>24509</v>
      </c>
      <c r="Z37" s="160">
        <f t="shared" si="10"/>
        <v>28</v>
      </c>
      <c r="AA37" s="160">
        <f t="shared" si="10"/>
        <v>24509</v>
      </c>
      <c r="AB37" s="160">
        <f t="shared" si="10"/>
        <v>31</v>
      </c>
      <c r="AC37" s="160">
        <f t="shared" si="10"/>
        <v>24509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57"/>
    <col customWidth="1" min="3" max="3" width="22.43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181" t="s">
        <v>312</v>
      </c>
      <c r="B3" s="84" t="s">
        <v>332</v>
      </c>
      <c r="C3" s="181" t="s">
        <v>207</v>
      </c>
      <c r="D3" s="215">
        <v>24509.0</v>
      </c>
      <c r="E3" s="216">
        <v>1.0</v>
      </c>
      <c r="F3" s="84"/>
      <c r="G3" s="84"/>
      <c r="H3" s="84"/>
      <c r="I3" s="84"/>
      <c r="J3" s="84"/>
      <c r="K3" s="84"/>
      <c r="L3" s="181"/>
      <c r="M3" s="84"/>
      <c r="N3" s="181">
        <v>0.0</v>
      </c>
      <c r="O3" s="84">
        <f t="shared" ref="O3:O33" si="1">D3/31*N3</f>
        <v>0</v>
      </c>
      <c r="P3" s="84">
        <v>1.0</v>
      </c>
      <c r="Q3" s="84">
        <f t="shared" ref="Q3:Q32" si="2">D3/30*P3</f>
        <v>816.9666667</v>
      </c>
      <c r="R3" s="84">
        <v>1.0</v>
      </c>
      <c r="S3" s="84">
        <f t="shared" ref="S3:S33" si="3">D3/31*R3</f>
        <v>790.6129032</v>
      </c>
      <c r="T3" s="84">
        <v>1.0</v>
      </c>
      <c r="U3" s="84">
        <f t="shared" ref="U3:U32" si="4">D3/30*T3</f>
        <v>816.9666667</v>
      </c>
      <c r="V3" s="84">
        <v>1.0</v>
      </c>
      <c r="W3" s="84">
        <f t="shared" ref="W3:W33" si="5">D3/31*V3</f>
        <v>790.6129032</v>
      </c>
      <c r="X3" s="84">
        <v>1.0</v>
      </c>
      <c r="Y3" s="84">
        <f t="shared" ref="Y3:Y33" si="6">D3/31*X3</f>
        <v>790.6129032</v>
      </c>
      <c r="Z3" s="84">
        <v>1.0</v>
      </c>
      <c r="AA3" s="84">
        <f t="shared" ref="AA3:AA30" si="7">D3/28*Z3</f>
        <v>875.3214286</v>
      </c>
      <c r="AB3" s="84">
        <v>1.0</v>
      </c>
      <c r="AC3" s="84">
        <f t="shared" ref="AC3:AC33" si="8">D3/31*AB3</f>
        <v>790.6129032</v>
      </c>
    </row>
    <row r="4">
      <c r="A4" s="84"/>
      <c r="B4" s="84"/>
      <c r="C4" s="84"/>
      <c r="D4" s="215">
        <v>24509.0</v>
      </c>
      <c r="E4" s="217">
        <v>2.0</v>
      </c>
      <c r="F4" s="84"/>
      <c r="G4" s="84"/>
      <c r="H4" s="84"/>
      <c r="I4" s="84"/>
      <c r="J4" s="84"/>
      <c r="K4" s="84"/>
      <c r="L4" s="181"/>
      <c r="M4" s="84"/>
      <c r="N4" s="181">
        <v>0.0</v>
      </c>
      <c r="O4" s="84">
        <f t="shared" si="1"/>
        <v>0</v>
      </c>
      <c r="P4" s="84">
        <v>1.0</v>
      </c>
      <c r="Q4" s="84">
        <f t="shared" si="2"/>
        <v>816.9666667</v>
      </c>
      <c r="R4" s="84">
        <v>1.0</v>
      </c>
      <c r="S4" s="84">
        <f t="shared" si="3"/>
        <v>790.6129032</v>
      </c>
      <c r="T4" s="84">
        <v>1.0</v>
      </c>
      <c r="U4" s="84">
        <f t="shared" si="4"/>
        <v>816.9666667</v>
      </c>
      <c r="V4" s="84">
        <v>1.0</v>
      </c>
      <c r="W4" s="84">
        <f t="shared" si="5"/>
        <v>790.6129032</v>
      </c>
      <c r="X4" s="84">
        <v>1.0</v>
      </c>
      <c r="Y4" s="84">
        <f t="shared" si="6"/>
        <v>790.6129032</v>
      </c>
      <c r="Z4" s="84">
        <v>1.0</v>
      </c>
      <c r="AA4" s="84">
        <f t="shared" si="7"/>
        <v>875.3214286</v>
      </c>
      <c r="AB4" s="84">
        <v>1.0</v>
      </c>
      <c r="AC4" s="84">
        <f t="shared" si="8"/>
        <v>790.6129032</v>
      </c>
    </row>
    <row r="5">
      <c r="A5" s="84"/>
      <c r="B5" s="84"/>
      <c r="C5" s="84"/>
      <c r="D5" s="215">
        <v>24509.0</v>
      </c>
      <c r="E5" s="216">
        <v>3.0</v>
      </c>
      <c r="F5" s="84"/>
      <c r="G5" s="84"/>
      <c r="H5" s="84"/>
      <c r="I5" s="84"/>
      <c r="J5" s="84"/>
      <c r="K5" s="84"/>
      <c r="L5" s="181"/>
      <c r="M5" s="84"/>
      <c r="N5" s="181">
        <v>0.0</v>
      </c>
      <c r="O5" s="84">
        <f t="shared" si="1"/>
        <v>0</v>
      </c>
      <c r="P5" s="84">
        <v>1.0</v>
      </c>
      <c r="Q5" s="84">
        <f t="shared" si="2"/>
        <v>816.9666667</v>
      </c>
      <c r="R5" s="84">
        <v>1.0</v>
      </c>
      <c r="S5" s="84">
        <f t="shared" si="3"/>
        <v>790.6129032</v>
      </c>
      <c r="T5" s="84">
        <v>1.0</v>
      </c>
      <c r="U5" s="84">
        <f t="shared" si="4"/>
        <v>816.9666667</v>
      </c>
      <c r="V5" s="84">
        <v>1.0</v>
      </c>
      <c r="W5" s="84">
        <f t="shared" si="5"/>
        <v>790.6129032</v>
      </c>
      <c r="X5" s="84">
        <v>1.0</v>
      </c>
      <c r="Y5" s="84">
        <f t="shared" si="6"/>
        <v>790.6129032</v>
      </c>
      <c r="Z5" s="84">
        <v>1.0</v>
      </c>
      <c r="AA5" s="84">
        <f t="shared" si="7"/>
        <v>875.3214286</v>
      </c>
      <c r="AB5" s="84">
        <v>1.0</v>
      </c>
      <c r="AC5" s="84">
        <f t="shared" si="8"/>
        <v>790.6129032</v>
      </c>
    </row>
    <row r="6">
      <c r="A6" s="84"/>
      <c r="B6" s="84"/>
      <c r="C6" s="84"/>
      <c r="D6" s="215">
        <v>24509.0</v>
      </c>
      <c r="E6" s="217">
        <v>4.0</v>
      </c>
      <c r="F6" s="84"/>
      <c r="G6" s="84"/>
      <c r="H6" s="84"/>
      <c r="I6" s="84"/>
      <c r="J6" s="84"/>
      <c r="K6" s="84"/>
      <c r="L6" s="181"/>
      <c r="M6" s="84"/>
      <c r="N6" s="181">
        <v>0.0</v>
      </c>
      <c r="O6" s="84">
        <f t="shared" si="1"/>
        <v>0</v>
      </c>
      <c r="P6" s="84">
        <v>1.0</v>
      </c>
      <c r="Q6" s="84">
        <f t="shared" si="2"/>
        <v>816.9666667</v>
      </c>
      <c r="R6" s="84">
        <v>1.0</v>
      </c>
      <c r="S6" s="84">
        <f t="shared" si="3"/>
        <v>790.6129032</v>
      </c>
      <c r="T6" s="84">
        <v>1.0</v>
      </c>
      <c r="U6" s="84">
        <f t="shared" si="4"/>
        <v>816.9666667</v>
      </c>
      <c r="V6" s="84">
        <v>1.0</v>
      </c>
      <c r="W6" s="84">
        <f t="shared" si="5"/>
        <v>790.6129032</v>
      </c>
      <c r="X6" s="84">
        <v>1.0</v>
      </c>
      <c r="Y6" s="84">
        <f t="shared" si="6"/>
        <v>790.6129032</v>
      </c>
      <c r="Z6" s="84">
        <v>1.0</v>
      </c>
      <c r="AA6" s="84">
        <f t="shared" si="7"/>
        <v>875.3214286</v>
      </c>
      <c r="AB6" s="84">
        <v>1.0</v>
      </c>
      <c r="AC6" s="84">
        <f t="shared" si="8"/>
        <v>790.6129032</v>
      </c>
    </row>
    <row r="7">
      <c r="A7" s="84"/>
      <c r="B7" s="84"/>
      <c r="C7" s="84"/>
      <c r="D7" s="215">
        <v>24509.0</v>
      </c>
      <c r="E7" s="216">
        <v>5.0</v>
      </c>
      <c r="F7" s="84"/>
      <c r="G7" s="84"/>
      <c r="H7" s="84"/>
      <c r="I7" s="84"/>
      <c r="J7" s="84"/>
      <c r="K7" s="84"/>
      <c r="L7" s="181"/>
      <c r="M7" s="84"/>
      <c r="N7" s="181">
        <v>0.0</v>
      </c>
      <c r="O7" s="84">
        <f t="shared" si="1"/>
        <v>0</v>
      </c>
      <c r="P7" s="84">
        <v>1.0</v>
      </c>
      <c r="Q7" s="84">
        <f t="shared" si="2"/>
        <v>816.9666667</v>
      </c>
      <c r="R7" s="84">
        <v>1.0</v>
      </c>
      <c r="S7" s="84">
        <f t="shared" si="3"/>
        <v>790.6129032</v>
      </c>
      <c r="T7" s="84">
        <v>1.0</v>
      </c>
      <c r="U7" s="84">
        <f t="shared" si="4"/>
        <v>816.9666667</v>
      </c>
      <c r="V7" s="84">
        <v>1.0</v>
      </c>
      <c r="W7" s="84">
        <f t="shared" si="5"/>
        <v>790.6129032</v>
      </c>
      <c r="X7" s="84">
        <v>1.0</v>
      </c>
      <c r="Y7" s="84">
        <f t="shared" si="6"/>
        <v>790.6129032</v>
      </c>
      <c r="Z7" s="84">
        <v>1.0</v>
      </c>
      <c r="AA7" s="84">
        <f t="shared" si="7"/>
        <v>875.3214286</v>
      </c>
      <c r="AB7" s="84">
        <v>1.0</v>
      </c>
      <c r="AC7" s="84">
        <f t="shared" si="8"/>
        <v>790.6129032</v>
      </c>
    </row>
    <row r="8">
      <c r="A8" s="84"/>
      <c r="B8" s="84"/>
      <c r="C8" s="84"/>
      <c r="D8" s="215">
        <v>24509.0</v>
      </c>
      <c r="E8" s="217">
        <v>6.0</v>
      </c>
      <c r="F8" s="84"/>
      <c r="G8" s="84"/>
      <c r="H8" s="84"/>
      <c r="I8" s="84"/>
      <c r="J8" s="84"/>
      <c r="K8" s="84"/>
      <c r="L8" s="181"/>
      <c r="M8" s="84"/>
      <c r="N8" s="181">
        <v>0.0</v>
      </c>
      <c r="O8" s="84">
        <f t="shared" si="1"/>
        <v>0</v>
      </c>
      <c r="P8" s="84">
        <v>1.0</v>
      </c>
      <c r="Q8" s="84">
        <f t="shared" si="2"/>
        <v>816.9666667</v>
      </c>
      <c r="R8" s="84">
        <v>1.0</v>
      </c>
      <c r="S8" s="84">
        <f t="shared" si="3"/>
        <v>790.6129032</v>
      </c>
      <c r="T8" s="84">
        <v>1.0</v>
      </c>
      <c r="U8" s="84">
        <f t="shared" si="4"/>
        <v>816.9666667</v>
      </c>
      <c r="V8" s="84">
        <v>1.0</v>
      </c>
      <c r="W8" s="84">
        <f t="shared" si="5"/>
        <v>790.6129032</v>
      </c>
      <c r="X8" s="84">
        <v>1.0</v>
      </c>
      <c r="Y8" s="84">
        <f t="shared" si="6"/>
        <v>790.6129032</v>
      </c>
      <c r="Z8" s="84">
        <v>1.0</v>
      </c>
      <c r="AA8" s="84">
        <f t="shared" si="7"/>
        <v>875.3214286</v>
      </c>
      <c r="AB8" s="84">
        <v>1.0</v>
      </c>
      <c r="AC8" s="84">
        <f t="shared" si="8"/>
        <v>790.6129032</v>
      </c>
    </row>
    <row r="9">
      <c r="A9" s="84"/>
      <c r="B9" s="84"/>
      <c r="C9" s="84"/>
      <c r="D9" s="215">
        <v>24509.0</v>
      </c>
      <c r="E9" s="216">
        <v>7.0</v>
      </c>
      <c r="F9" s="84"/>
      <c r="G9" s="84"/>
      <c r="H9" s="84"/>
      <c r="I9" s="84"/>
      <c r="J9" s="84"/>
      <c r="K9" s="84"/>
      <c r="L9" s="181"/>
      <c r="M9" s="84"/>
      <c r="N9" s="181">
        <v>0.0</v>
      </c>
      <c r="O9" s="84">
        <f t="shared" si="1"/>
        <v>0</v>
      </c>
      <c r="P9" s="84">
        <v>1.0</v>
      </c>
      <c r="Q9" s="84">
        <f t="shared" si="2"/>
        <v>816.9666667</v>
      </c>
      <c r="R9" s="84">
        <v>1.0</v>
      </c>
      <c r="S9" s="84">
        <f t="shared" si="3"/>
        <v>790.6129032</v>
      </c>
      <c r="T9" s="84">
        <v>1.0</v>
      </c>
      <c r="U9" s="84">
        <f t="shared" si="4"/>
        <v>816.9666667</v>
      </c>
      <c r="V9" s="84">
        <v>1.0</v>
      </c>
      <c r="W9" s="84">
        <f t="shared" si="5"/>
        <v>790.6129032</v>
      </c>
      <c r="X9" s="84">
        <v>1.0</v>
      </c>
      <c r="Y9" s="84">
        <f t="shared" si="6"/>
        <v>790.6129032</v>
      </c>
      <c r="Z9" s="84">
        <v>1.0</v>
      </c>
      <c r="AA9" s="84">
        <f t="shared" si="7"/>
        <v>875.3214286</v>
      </c>
      <c r="AB9" s="84">
        <v>1.0</v>
      </c>
      <c r="AC9" s="84">
        <f t="shared" si="8"/>
        <v>790.6129032</v>
      </c>
    </row>
    <row r="10">
      <c r="A10" s="84"/>
      <c r="B10" s="84"/>
      <c r="C10" s="84"/>
      <c r="D10" s="215">
        <v>24509.0</v>
      </c>
      <c r="E10" s="217">
        <v>8.0</v>
      </c>
      <c r="F10" s="84"/>
      <c r="G10" s="84"/>
      <c r="H10" s="84"/>
      <c r="I10" s="84"/>
      <c r="J10" s="84"/>
      <c r="K10" s="84"/>
      <c r="L10" s="181"/>
      <c r="M10" s="84"/>
      <c r="N10" s="181">
        <v>0.0</v>
      </c>
      <c r="O10" s="84">
        <f t="shared" si="1"/>
        <v>0</v>
      </c>
      <c r="P10" s="84">
        <v>1.0</v>
      </c>
      <c r="Q10" s="84">
        <f t="shared" si="2"/>
        <v>816.9666667</v>
      </c>
      <c r="R10" s="84">
        <v>1.0</v>
      </c>
      <c r="S10" s="84">
        <f t="shared" si="3"/>
        <v>790.6129032</v>
      </c>
      <c r="T10" s="84">
        <v>1.0</v>
      </c>
      <c r="U10" s="84">
        <f t="shared" si="4"/>
        <v>816.9666667</v>
      </c>
      <c r="V10" s="84">
        <v>1.0</v>
      </c>
      <c r="W10" s="84">
        <f t="shared" si="5"/>
        <v>790.6129032</v>
      </c>
      <c r="X10" s="84">
        <v>1.0</v>
      </c>
      <c r="Y10" s="84">
        <f t="shared" si="6"/>
        <v>790.6129032</v>
      </c>
      <c r="Z10" s="84">
        <v>1.0</v>
      </c>
      <c r="AA10" s="84">
        <f t="shared" si="7"/>
        <v>875.3214286</v>
      </c>
      <c r="AB10" s="84">
        <v>1.0</v>
      </c>
      <c r="AC10" s="84">
        <f t="shared" si="8"/>
        <v>790.6129032</v>
      </c>
    </row>
    <row r="11">
      <c r="A11" s="84"/>
      <c r="B11" s="84"/>
      <c r="C11" s="84"/>
      <c r="D11" s="215">
        <v>24509.0</v>
      </c>
      <c r="E11" s="216">
        <v>9.0</v>
      </c>
      <c r="F11" s="84"/>
      <c r="G11" s="84"/>
      <c r="H11" s="84"/>
      <c r="I11" s="84"/>
      <c r="J11" s="84"/>
      <c r="K11" s="84"/>
      <c r="L11" s="181"/>
      <c r="M11" s="84"/>
      <c r="N11" s="181">
        <v>0.0</v>
      </c>
      <c r="O11" s="84">
        <f t="shared" si="1"/>
        <v>0</v>
      </c>
      <c r="P11" s="84">
        <v>1.0</v>
      </c>
      <c r="Q11" s="84">
        <f t="shared" si="2"/>
        <v>816.9666667</v>
      </c>
      <c r="R11" s="84">
        <v>1.0</v>
      </c>
      <c r="S11" s="84">
        <f t="shared" si="3"/>
        <v>790.6129032</v>
      </c>
      <c r="T11" s="84">
        <v>1.0</v>
      </c>
      <c r="U11" s="84">
        <f t="shared" si="4"/>
        <v>816.9666667</v>
      </c>
      <c r="V11" s="84">
        <v>1.0</v>
      </c>
      <c r="W11" s="84">
        <f t="shared" si="5"/>
        <v>790.6129032</v>
      </c>
      <c r="X11" s="84">
        <v>1.0</v>
      </c>
      <c r="Y11" s="84">
        <f t="shared" si="6"/>
        <v>790.6129032</v>
      </c>
      <c r="Z11" s="84">
        <v>1.0</v>
      </c>
      <c r="AA11" s="84">
        <f t="shared" si="7"/>
        <v>875.3214286</v>
      </c>
      <c r="AB11" s="84">
        <v>1.0</v>
      </c>
      <c r="AC11" s="84">
        <f t="shared" si="8"/>
        <v>790.6129032</v>
      </c>
    </row>
    <row r="12">
      <c r="A12" s="84"/>
      <c r="B12" s="84"/>
      <c r="C12" s="84"/>
      <c r="D12" s="215">
        <v>24509.0</v>
      </c>
      <c r="E12" s="217">
        <v>10.0</v>
      </c>
      <c r="F12" s="84"/>
      <c r="G12" s="84"/>
      <c r="H12" s="84"/>
      <c r="I12" s="84"/>
      <c r="J12" s="84"/>
      <c r="K12" s="84"/>
      <c r="L12" s="181"/>
      <c r="M12" s="84"/>
      <c r="N12" s="181">
        <v>0.0</v>
      </c>
      <c r="O12" s="84">
        <f t="shared" si="1"/>
        <v>0</v>
      </c>
      <c r="P12" s="84">
        <v>1.0</v>
      </c>
      <c r="Q12" s="84">
        <f t="shared" si="2"/>
        <v>816.9666667</v>
      </c>
      <c r="R12" s="84">
        <v>1.0</v>
      </c>
      <c r="S12" s="84">
        <f t="shared" si="3"/>
        <v>790.6129032</v>
      </c>
      <c r="T12" s="84">
        <v>1.0</v>
      </c>
      <c r="U12" s="84">
        <f t="shared" si="4"/>
        <v>816.9666667</v>
      </c>
      <c r="V12" s="84">
        <v>1.0</v>
      </c>
      <c r="W12" s="84">
        <f t="shared" si="5"/>
        <v>790.6129032</v>
      </c>
      <c r="X12" s="84">
        <v>1.0</v>
      </c>
      <c r="Y12" s="84">
        <f t="shared" si="6"/>
        <v>790.6129032</v>
      </c>
      <c r="Z12" s="84">
        <v>1.0</v>
      </c>
      <c r="AA12" s="84">
        <f t="shared" si="7"/>
        <v>875.3214286</v>
      </c>
      <c r="AB12" s="84">
        <v>1.0</v>
      </c>
      <c r="AC12" s="84">
        <f t="shared" si="8"/>
        <v>790.6129032</v>
      </c>
    </row>
    <row r="13">
      <c r="A13" s="84"/>
      <c r="B13" s="84"/>
      <c r="C13" s="84"/>
      <c r="D13" s="215">
        <v>24509.0</v>
      </c>
      <c r="E13" s="216">
        <v>11.0</v>
      </c>
      <c r="F13" s="84"/>
      <c r="G13" s="84"/>
      <c r="H13" s="84"/>
      <c r="I13" s="84"/>
      <c r="J13" s="84"/>
      <c r="K13" s="84"/>
      <c r="L13" s="181"/>
      <c r="M13" s="84"/>
      <c r="N13" s="181">
        <v>0.0</v>
      </c>
      <c r="O13" s="84">
        <f t="shared" si="1"/>
        <v>0</v>
      </c>
      <c r="P13" s="84">
        <v>1.0</v>
      </c>
      <c r="Q13" s="84">
        <f t="shared" si="2"/>
        <v>816.9666667</v>
      </c>
      <c r="R13" s="84">
        <v>1.0</v>
      </c>
      <c r="S13" s="84">
        <f t="shared" si="3"/>
        <v>790.6129032</v>
      </c>
      <c r="T13" s="84">
        <v>1.0</v>
      </c>
      <c r="U13" s="84">
        <f t="shared" si="4"/>
        <v>816.9666667</v>
      </c>
      <c r="V13" s="84">
        <v>1.0</v>
      </c>
      <c r="W13" s="84">
        <f t="shared" si="5"/>
        <v>790.6129032</v>
      </c>
      <c r="X13" s="84">
        <v>1.0</v>
      </c>
      <c r="Y13" s="84">
        <f t="shared" si="6"/>
        <v>790.6129032</v>
      </c>
      <c r="Z13" s="84">
        <v>1.0</v>
      </c>
      <c r="AA13" s="84">
        <f t="shared" si="7"/>
        <v>875.3214286</v>
      </c>
      <c r="AB13" s="84">
        <v>1.0</v>
      </c>
      <c r="AC13" s="84">
        <f t="shared" si="8"/>
        <v>790.6129032</v>
      </c>
    </row>
    <row r="14">
      <c r="A14" s="84"/>
      <c r="B14" s="84"/>
      <c r="C14" s="84"/>
      <c r="D14" s="215">
        <v>24509.0</v>
      </c>
      <c r="E14" s="217">
        <v>12.0</v>
      </c>
      <c r="F14" s="84"/>
      <c r="G14" s="84"/>
      <c r="H14" s="84"/>
      <c r="I14" s="84"/>
      <c r="J14" s="84"/>
      <c r="K14" s="84"/>
      <c r="L14" s="181"/>
      <c r="M14" s="84"/>
      <c r="N14" s="84">
        <v>1.0</v>
      </c>
      <c r="O14" s="84">
        <f t="shared" si="1"/>
        <v>790.6129032</v>
      </c>
      <c r="P14" s="84">
        <v>1.0</v>
      </c>
      <c r="Q14" s="84">
        <f t="shared" si="2"/>
        <v>816.9666667</v>
      </c>
      <c r="R14" s="84">
        <v>1.0</v>
      </c>
      <c r="S14" s="84">
        <f t="shared" si="3"/>
        <v>790.6129032</v>
      </c>
      <c r="T14" s="84">
        <v>1.0</v>
      </c>
      <c r="U14" s="84">
        <f t="shared" si="4"/>
        <v>816.9666667</v>
      </c>
      <c r="V14" s="84">
        <v>1.0</v>
      </c>
      <c r="W14" s="84">
        <f t="shared" si="5"/>
        <v>790.6129032</v>
      </c>
      <c r="X14" s="84">
        <v>1.0</v>
      </c>
      <c r="Y14" s="84">
        <f t="shared" si="6"/>
        <v>790.6129032</v>
      </c>
      <c r="Z14" s="84">
        <v>1.0</v>
      </c>
      <c r="AA14" s="84">
        <f t="shared" si="7"/>
        <v>875.3214286</v>
      </c>
      <c r="AB14" s="84">
        <v>1.0</v>
      </c>
      <c r="AC14" s="84">
        <f t="shared" si="8"/>
        <v>790.6129032</v>
      </c>
    </row>
    <row r="15">
      <c r="A15" s="84"/>
      <c r="B15" s="84"/>
      <c r="C15" s="84"/>
      <c r="D15" s="215">
        <v>24509.0</v>
      </c>
      <c r="E15" s="216">
        <v>13.0</v>
      </c>
      <c r="F15" s="84"/>
      <c r="G15" s="84"/>
      <c r="H15" s="84"/>
      <c r="I15" s="84"/>
      <c r="J15" s="84"/>
      <c r="K15" s="84"/>
      <c r="L15" s="181"/>
      <c r="M15" s="84"/>
      <c r="N15" s="84">
        <v>1.0</v>
      </c>
      <c r="O15" s="84">
        <f t="shared" si="1"/>
        <v>790.6129032</v>
      </c>
      <c r="P15" s="84">
        <v>1.0</v>
      </c>
      <c r="Q15" s="84">
        <f t="shared" si="2"/>
        <v>816.9666667</v>
      </c>
      <c r="R15" s="84">
        <v>1.0</v>
      </c>
      <c r="S15" s="84">
        <f t="shared" si="3"/>
        <v>790.6129032</v>
      </c>
      <c r="T15" s="84">
        <v>1.0</v>
      </c>
      <c r="U15" s="84">
        <f t="shared" si="4"/>
        <v>816.9666667</v>
      </c>
      <c r="V15" s="84">
        <v>1.0</v>
      </c>
      <c r="W15" s="84">
        <f t="shared" si="5"/>
        <v>790.6129032</v>
      </c>
      <c r="X15" s="84">
        <v>1.0</v>
      </c>
      <c r="Y15" s="84">
        <f t="shared" si="6"/>
        <v>790.6129032</v>
      </c>
      <c r="Z15" s="84">
        <v>1.0</v>
      </c>
      <c r="AA15" s="84">
        <f t="shared" si="7"/>
        <v>875.3214286</v>
      </c>
      <c r="AB15" s="84">
        <v>1.0</v>
      </c>
      <c r="AC15" s="84">
        <f t="shared" si="8"/>
        <v>790.6129032</v>
      </c>
    </row>
    <row r="16">
      <c r="A16" s="84"/>
      <c r="B16" s="84"/>
      <c r="C16" s="84"/>
      <c r="D16" s="215">
        <v>24509.0</v>
      </c>
      <c r="E16" s="217">
        <v>14.0</v>
      </c>
      <c r="F16" s="84"/>
      <c r="G16" s="84"/>
      <c r="H16" s="84"/>
      <c r="I16" s="84"/>
      <c r="J16" s="84"/>
      <c r="K16" s="84"/>
      <c r="L16" s="84"/>
      <c r="M16" s="84"/>
      <c r="N16" s="84">
        <v>1.0</v>
      </c>
      <c r="O16" s="84">
        <f t="shared" si="1"/>
        <v>790.6129032</v>
      </c>
      <c r="P16" s="84">
        <v>1.0</v>
      </c>
      <c r="Q16" s="84">
        <f t="shared" si="2"/>
        <v>816.9666667</v>
      </c>
      <c r="R16" s="84">
        <v>1.0</v>
      </c>
      <c r="S16" s="84">
        <f t="shared" si="3"/>
        <v>790.6129032</v>
      </c>
      <c r="T16" s="84">
        <v>1.0</v>
      </c>
      <c r="U16" s="84">
        <f t="shared" si="4"/>
        <v>816.9666667</v>
      </c>
      <c r="V16" s="84">
        <v>1.0</v>
      </c>
      <c r="W16" s="84">
        <f t="shared" si="5"/>
        <v>790.6129032</v>
      </c>
      <c r="X16" s="84">
        <v>1.0</v>
      </c>
      <c r="Y16" s="84">
        <f t="shared" si="6"/>
        <v>790.6129032</v>
      </c>
      <c r="Z16" s="84">
        <v>1.0</v>
      </c>
      <c r="AA16" s="84">
        <f t="shared" si="7"/>
        <v>875.3214286</v>
      </c>
      <c r="AB16" s="84">
        <v>1.0</v>
      </c>
      <c r="AC16" s="84">
        <f t="shared" si="8"/>
        <v>790.6129032</v>
      </c>
    </row>
    <row r="17">
      <c r="A17" s="84"/>
      <c r="B17" s="84"/>
      <c r="C17" s="84"/>
      <c r="D17" s="215">
        <v>24509.0</v>
      </c>
      <c r="E17" s="216">
        <v>15.0</v>
      </c>
      <c r="F17" s="84"/>
      <c r="G17" s="84"/>
      <c r="H17" s="84"/>
      <c r="I17" s="84"/>
      <c r="J17" s="84"/>
      <c r="K17" s="84"/>
      <c r="L17" s="84"/>
      <c r="M17" s="84"/>
      <c r="N17" s="84">
        <v>1.0</v>
      </c>
      <c r="O17" s="84">
        <f t="shared" si="1"/>
        <v>790.6129032</v>
      </c>
      <c r="P17" s="84">
        <v>1.0</v>
      </c>
      <c r="Q17" s="84">
        <f t="shared" si="2"/>
        <v>816.9666667</v>
      </c>
      <c r="R17" s="84">
        <v>1.0</v>
      </c>
      <c r="S17" s="84">
        <f t="shared" si="3"/>
        <v>790.6129032</v>
      </c>
      <c r="T17" s="84">
        <v>1.0</v>
      </c>
      <c r="U17" s="84">
        <f t="shared" si="4"/>
        <v>816.9666667</v>
      </c>
      <c r="V17" s="84">
        <v>1.0</v>
      </c>
      <c r="W17" s="84">
        <f t="shared" si="5"/>
        <v>790.6129032</v>
      </c>
      <c r="X17" s="84">
        <v>1.0</v>
      </c>
      <c r="Y17" s="84">
        <f t="shared" si="6"/>
        <v>790.6129032</v>
      </c>
      <c r="Z17" s="84">
        <v>1.0</v>
      </c>
      <c r="AA17" s="84">
        <f t="shared" si="7"/>
        <v>875.3214286</v>
      </c>
      <c r="AB17" s="84">
        <v>1.0</v>
      </c>
      <c r="AC17" s="84">
        <f t="shared" si="8"/>
        <v>790.6129032</v>
      </c>
    </row>
    <row r="18">
      <c r="A18" s="84"/>
      <c r="B18" s="84"/>
      <c r="C18" s="84"/>
      <c r="D18" s="215">
        <v>24509.0</v>
      </c>
      <c r="E18" s="217">
        <v>16.0</v>
      </c>
      <c r="F18" s="84"/>
      <c r="G18" s="84"/>
      <c r="H18" s="84"/>
      <c r="I18" s="84"/>
      <c r="J18" s="84"/>
      <c r="K18" s="84"/>
      <c r="L18" s="84"/>
      <c r="M18" s="84"/>
      <c r="N18" s="84">
        <v>1.0</v>
      </c>
      <c r="O18" s="84">
        <f t="shared" si="1"/>
        <v>790.6129032</v>
      </c>
      <c r="P18" s="84">
        <v>1.0</v>
      </c>
      <c r="Q18" s="84">
        <f t="shared" si="2"/>
        <v>816.9666667</v>
      </c>
      <c r="R18" s="84">
        <v>1.0</v>
      </c>
      <c r="S18" s="84">
        <f t="shared" si="3"/>
        <v>790.6129032</v>
      </c>
      <c r="T18" s="84">
        <v>1.0</v>
      </c>
      <c r="U18" s="84">
        <f t="shared" si="4"/>
        <v>816.9666667</v>
      </c>
      <c r="V18" s="84">
        <v>1.0</v>
      </c>
      <c r="W18" s="84">
        <f t="shared" si="5"/>
        <v>790.6129032</v>
      </c>
      <c r="X18" s="84">
        <v>1.0</v>
      </c>
      <c r="Y18" s="84">
        <f t="shared" si="6"/>
        <v>790.6129032</v>
      </c>
      <c r="Z18" s="84">
        <v>1.0</v>
      </c>
      <c r="AA18" s="84">
        <f t="shared" si="7"/>
        <v>875.3214286</v>
      </c>
      <c r="AB18" s="84">
        <v>1.0</v>
      </c>
      <c r="AC18" s="84">
        <f t="shared" si="8"/>
        <v>790.6129032</v>
      </c>
    </row>
    <row r="19">
      <c r="A19" s="84"/>
      <c r="B19" s="84"/>
      <c r="C19" s="84"/>
      <c r="D19" s="215">
        <v>24509.0</v>
      </c>
      <c r="E19" s="216">
        <v>17.0</v>
      </c>
      <c r="F19" s="84"/>
      <c r="G19" s="84"/>
      <c r="H19" s="84"/>
      <c r="I19" s="84"/>
      <c r="J19" s="84"/>
      <c r="K19" s="84"/>
      <c r="L19" s="84"/>
      <c r="M19" s="84"/>
      <c r="N19" s="84">
        <v>1.0</v>
      </c>
      <c r="O19" s="84">
        <f t="shared" si="1"/>
        <v>790.6129032</v>
      </c>
      <c r="P19" s="84">
        <v>1.0</v>
      </c>
      <c r="Q19" s="84">
        <f t="shared" si="2"/>
        <v>816.9666667</v>
      </c>
      <c r="R19" s="84">
        <v>1.0</v>
      </c>
      <c r="S19" s="84">
        <f t="shared" si="3"/>
        <v>790.6129032</v>
      </c>
      <c r="T19" s="84">
        <v>1.0</v>
      </c>
      <c r="U19" s="84">
        <f t="shared" si="4"/>
        <v>816.9666667</v>
      </c>
      <c r="V19" s="84">
        <v>1.0</v>
      </c>
      <c r="W19" s="84">
        <f t="shared" si="5"/>
        <v>790.6129032</v>
      </c>
      <c r="X19" s="84">
        <v>1.0</v>
      </c>
      <c r="Y19" s="84">
        <f t="shared" si="6"/>
        <v>790.6129032</v>
      </c>
      <c r="Z19" s="84">
        <v>1.0</v>
      </c>
      <c r="AA19" s="84">
        <f t="shared" si="7"/>
        <v>875.3214286</v>
      </c>
      <c r="AB19" s="84">
        <v>1.0</v>
      </c>
      <c r="AC19" s="84">
        <f t="shared" si="8"/>
        <v>790.6129032</v>
      </c>
    </row>
    <row r="20">
      <c r="A20" s="84"/>
      <c r="B20" s="84"/>
      <c r="C20" s="84"/>
      <c r="D20" s="215">
        <v>24509.0</v>
      </c>
      <c r="E20" s="217">
        <v>18.0</v>
      </c>
      <c r="F20" s="84"/>
      <c r="G20" s="84"/>
      <c r="H20" s="84"/>
      <c r="I20" s="84"/>
      <c r="J20" s="84"/>
      <c r="K20" s="84"/>
      <c r="L20" s="84"/>
      <c r="M20" s="84"/>
      <c r="N20" s="84">
        <v>1.0</v>
      </c>
      <c r="O20" s="84">
        <f t="shared" si="1"/>
        <v>790.6129032</v>
      </c>
      <c r="P20" s="84">
        <v>1.0</v>
      </c>
      <c r="Q20" s="84">
        <f t="shared" si="2"/>
        <v>816.9666667</v>
      </c>
      <c r="R20" s="84">
        <v>1.0</v>
      </c>
      <c r="S20" s="84">
        <f t="shared" si="3"/>
        <v>790.6129032</v>
      </c>
      <c r="T20" s="84">
        <v>1.0</v>
      </c>
      <c r="U20" s="84">
        <f t="shared" si="4"/>
        <v>816.9666667</v>
      </c>
      <c r="V20" s="84">
        <v>1.0</v>
      </c>
      <c r="W20" s="84">
        <f t="shared" si="5"/>
        <v>790.6129032</v>
      </c>
      <c r="X20" s="84">
        <v>1.0</v>
      </c>
      <c r="Y20" s="84">
        <f t="shared" si="6"/>
        <v>790.6129032</v>
      </c>
      <c r="Z20" s="84">
        <v>1.0</v>
      </c>
      <c r="AA20" s="84">
        <f t="shared" si="7"/>
        <v>875.3214286</v>
      </c>
      <c r="AB20" s="84">
        <v>1.0</v>
      </c>
      <c r="AC20" s="84">
        <f t="shared" si="8"/>
        <v>790.6129032</v>
      </c>
    </row>
    <row r="21" ht="15.75" customHeight="1">
      <c r="A21" s="84"/>
      <c r="B21" s="84"/>
      <c r="C21" s="84"/>
      <c r="D21" s="215">
        <v>24509.0</v>
      </c>
      <c r="E21" s="216">
        <v>19.0</v>
      </c>
      <c r="F21" s="84"/>
      <c r="G21" s="84"/>
      <c r="H21" s="84"/>
      <c r="I21" s="84"/>
      <c r="J21" s="84"/>
      <c r="K21" s="84"/>
      <c r="L21" s="84"/>
      <c r="M21" s="84"/>
      <c r="N21" s="84">
        <v>1.0</v>
      </c>
      <c r="O21" s="84">
        <f t="shared" si="1"/>
        <v>790.6129032</v>
      </c>
      <c r="P21" s="84">
        <v>1.0</v>
      </c>
      <c r="Q21" s="84">
        <f t="shared" si="2"/>
        <v>816.9666667</v>
      </c>
      <c r="R21" s="84">
        <v>1.0</v>
      </c>
      <c r="S21" s="84">
        <f t="shared" si="3"/>
        <v>790.6129032</v>
      </c>
      <c r="T21" s="84">
        <v>1.0</v>
      </c>
      <c r="U21" s="84">
        <f t="shared" si="4"/>
        <v>816.9666667</v>
      </c>
      <c r="V21" s="84">
        <v>1.0</v>
      </c>
      <c r="W21" s="84">
        <f t="shared" si="5"/>
        <v>790.6129032</v>
      </c>
      <c r="X21" s="84">
        <v>1.0</v>
      </c>
      <c r="Y21" s="84">
        <f t="shared" si="6"/>
        <v>790.6129032</v>
      </c>
      <c r="Z21" s="84">
        <v>1.0</v>
      </c>
      <c r="AA21" s="84">
        <f t="shared" si="7"/>
        <v>875.3214286</v>
      </c>
      <c r="AB21" s="84">
        <v>1.0</v>
      </c>
      <c r="AC21" s="84">
        <f t="shared" si="8"/>
        <v>790.6129032</v>
      </c>
    </row>
    <row r="22" ht="15.75" customHeight="1">
      <c r="A22" s="84"/>
      <c r="B22" s="84"/>
      <c r="C22" s="84"/>
      <c r="D22" s="215">
        <v>24509.0</v>
      </c>
      <c r="E22" s="217">
        <v>20.0</v>
      </c>
      <c r="F22" s="84"/>
      <c r="G22" s="84"/>
      <c r="H22" s="84"/>
      <c r="I22" s="84"/>
      <c r="J22" s="84"/>
      <c r="K22" s="84"/>
      <c r="L22" s="84"/>
      <c r="M22" s="84"/>
      <c r="N22" s="84">
        <v>1.0</v>
      </c>
      <c r="O22" s="84">
        <f t="shared" si="1"/>
        <v>790.6129032</v>
      </c>
      <c r="P22" s="84">
        <v>1.0</v>
      </c>
      <c r="Q22" s="84">
        <f t="shared" si="2"/>
        <v>816.9666667</v>
      </c>
      <c r="R22" s="84">
        <v>1.0</v>
      </c>
      <c r="S22" s="84">
        <f t="shared" si="3"/>
        <v>790.6129032</v>
      </c>
      <c r="T22" s="84">
        <v>1.0</v>
      </c>
      <c r="U22" s="84">
        <f t="shared" si="4"/>
        <v>816.9666667</v>
      </c>
      <c r="V22" s="84">
        <v>1.0</v>
      </c>
      <c r="W22" s="84">
        <f t="shared" si="5"/>
        <v>790.6129032</v>
      </c>
      <c r="X22" s="84">
        <v>1.0</v>
      </c>
      <c r="Y22" s="84">
        <f t="shared" si="6"/>
        <v>790.6129032</v>
      </c>
      <c r="Z22" s="84">
        <v>1.0</v>
      </c>
      <c r="AA22" s="84">
        <f t="shared" si="7"/>
        <v>875.3214286</v>
      </c>
      <c r="AB22" s="84">
        <v>1.0</v>
      </c>
      <c r="AC22" s="84">
        <f t="shared" si="8"/>
        <v>790.6129032</v>
      </c>
    </row>
    <row r="23" ht="15.75" customHeight="1">
      <c r="A23" s="84"/>
      <c r="B23" s="84"/>
      <c r="C23" s="84"/>
      <c r="D23" s="215">
        <v>24509.0</v>
      </c>
      <c r="E23" s="216">
        <v>21.0</v>
      </c>
      <c r="F23" s="84"/>
      <c r="G23" s="84"/>
      <c r="H23" s="84"/>
      <c r="I23" s="84"/>
      <c r="J23" s="84"/>
      <c r="K23" s="84"/>
      <c r="L23" s="84"/>
      <c r="M23" s="84"/>
      <c r="N23" s="84">
        <v>1.0</v>
      </c>
      <c r="O23" s="84">
        <f t="shared" si="1"/>
        <v>790.6129032</v>
      </c>
      <c r="P23" s="84">
        <v>1.0</v>
      </c>
      <c r="Q23" s="84">
        <f t="shared" si="2"/>
        <v>816.9666667</v>
      </c>
      <c r="R23" s="84">
        <v>1.0</v>
      </c>
      <c r="S23" s="84">
        <f t="shared" si="3"/>
        <v>790.6129032</v>
      </c>
      <c r="T23" s="84">
        <v>1.0</v>
      </c>
      <c r="U23" s="84">
        <f t="shared" si="4"/>
        <v>816.9666667</v>
      </c>
      <c r="V23" s="84">
        <v>1.0</v>
      </c>
      <c r="W23" s="84">
        <f t="shared" si="5"/>
        <v>790.6129032</v>
      </c>
      <c r="X23" s="84">
        <v>1.0</v>
      </c>
      <c r="Y23" s="84">
        <f t="shared" si="6"/>
        <v>790.6129032</v>
      </c>
      <c r="Z23" s="84">
        <v>1.0</v>
      </c>
      <c r="AA23" s="84">
        <f t="shared" si="7"/>
        <v>875.3214286</v>
      </c>
      <c r="AB23" s="84">
        <v>1.0</v>
      </c>
      <c r="AC23" s="84">
        <f t="shared" si="8"/>
        <v>790.6129032</v>
      </c>
    </row>
    <row r="24" ht="15.75" customHeight="1">
      <c r="A24" s="84"/>
      <c r="B24" s="84"/>
      <c r="C24" s="84"/>
      <c r="D24" s="215">
        <v>24509.0</v>
      </c>
      <c r="E24" s="217">
        <v>22.0</v>
      </c>
      <c r="F24" s="84"/>
      <c r="G24" s="84"/>
      <c r="H24" s="84"/>
      <c r="I24" s="84"/>
      <c r="J24" s="84"/>
      <c r="K24" s="84"/>
      <c r="L24" s="84"/>
      <c r="M24" s="84"/>
      <c r="N24" s="84">
        <v>1.0</v>
      </c>
      <c r="O24" s="84">
        <f t="shared" si="1"/>
        <v>790.6129032</v>
      </c>
      <c r="P24" s="84">
        <v>1.0</v>
      </c>
      <c r="Q24" s="84">
        <f t="shared" si="2"/>
        <v>816.9666667</v>
      </c>
      <c r="R24" s="84">
        <v>1.0</v>
      </c>
      <c r="S24" s="84">
        <f t="shared" si="3"/>
        <v>790.6129032</v>
      </c>
      <c r="T24" s="84">
        <v>1.0</v>
      </c>
      <c r="U24" s="84">
        <f t="shared" si="4"/>
        <v>816.9666667</v>
      </c>
      <c r="V24" s="84">
        <v>1.0</v>
      </c>
      <c r="W24" s="84">
        <f t="shared" si="5"/>
        <v>790.6129032</v>
      </c>
      <c r="X24" s="84">
        <v>1.0</v>
      </c>
      <c r="Y24" s="84">
        <f t="shared" si="6"/>
        <v>790.6129032</v>
      </c>
      <c r="Z24" s="84">
        <v>1.0</v>
      </c>
      <c r="AA24" s="84">
        <f t="shared" si="7"/>
        <v>875.3214286</v>
      </c>
      <c r="AB24" s="84">
        <v>1.0</v>
      </c>
      <c r="AC24" s="84">
        <f t="shared" si="8"/>
        <v>790.6129032</v>
      </c>
    </row>
    <row r="25" ht="15.75" customHeight="1">
      <c r="A25" s="84"/>
      <c r="B25" s="84"/>
      <c r="C25" s="84"/>
      <c r="D25" s="215">
        <v>24509.0</v>
      </c>
      <c r="E25" s="216">
        <v>23.0</v>
      </c>
      <c r="F25" s="84"/>
      <c r="G25" s="84"/>
      <c r="H25" s="84"/>
      <c r="I25" s="84"/>
      <c r="J25" s="84"/>
      <c r="K25" s="84"/>
      <c r="L25" s="84"/>
      <c r="M25" s="84"/>
      <c r="N25" s="84">
        <v>1.0</v>
      </c>
      <c r="O25" s="84">
        <f t="shared" si="1"/>
        <v>790.6129032</v>
      </c>
      <c r="P25" s="84">
        <v>1.0</v>
      </c>
      <c r="Q25" s="84">
        <f t="shared" si="2"/>
        <v>816.9666667</v>
      </c>
      <c r="R25" s="84">
        <v>1.0</v>
      </c>
      <c r="S25" s="84">
        <f t="shared" si="3"/>
        <v>790.6129032</v>
      </c>
      <c r="T25" s="84">
        <v>1.0</v>
      </c>
      <c r="U25" s="84">
        <f t="shared" si="4"/>
        <v>816.9666667</v>
      </c>
      <c r="V25" s="84">
        <v>1.0</v>
      </c>
      <c r="W25" s="84">
        <f t="shared" si="5"/>
        <v>790.6129032</v>
      </c>
      <c r="X25" s="84">
        <v>1.0</v>
      </c>
      <c r="Y25" s="84">
        <f t="shared" si="6"/>
        <v>790.6129032</v>
      </c>
      <c r="Z25" s="84">
        <v>1.0</v>
      </c>
      <c r="AA25" s="84">
        <f t="shared" si="7"/>
        <v>875.3214286</v>
      </c>
      <c r="AB25" s="84">
        <v>1.0</v>
      </c>
      <c r="AC25" s="84">
        <f t="shared" si="8"/>
        <v>790.6129032</v>
      </c>
    </row>
    <row r="26" ht="15.75" customHeight="1">
      <c r="A26" s="84"/>
      <c r="B26" s="84"/>
      <c r="C26" s="84"/>
      <c r="D26" s="215">
        <v>24509.0</v>
      </c>
      <c r="E26" s="217">
        <v>24.0</v>
      </c>
      <c r="F26" s="84"/>
      <c r="G26" s="84"/>
      <c r="H26" s="84"/>
      <c r="I26" s="84"/>
      <c r="J26" s="84"/>
      <c r="K26" s="84"/>
      <c r="L26" s="84"/>
      <c r="M26" s="84"/>
      <c r="N26" s="84">
        <v>1.0</v>
      </c>
      <c r="O26" s="84">
        <f t="shared" si="1"/>
        <v>790.6129032</v>
      </c>
      <c r="P26" s="84">
        <v>1.0</v>
      </c>
      <c r="Q26" s="84">
        <f t="shared" si="2"/>
        <v>816.9666667</v>
      </c>
      <c r="R26" s="84">
        <v>1.0</v>
      </c>
      <c r="S26" s="84">
        <f t="shared" si="3"/>
        <v>790.6129032</v>
      </c>
      <c r="T26" s="84">
        <v>1.0</v>
      </c>
      <c r="U26" s="84">
        <f t="shared" si="4"/>
        <v>816.9666667</v>
      </c>
      <c r="V26" s="84">
        <v>1.0</v>
      </c>
      <c r="W26" s="84">
        <f t="shared" si="5"/>
        <v>790.6129032</v>
      </c>
      <c r="X26" s="84">
        <v>1.0</v>
      </c>
      <c r="Y26" s="84">
        <f t="shared" si="6"/>
        <v>790.6129032</v>
      </c>
      <c r="Z26" s="84">
        <v>1.0</v>
      </c>
      <c r="AA26" s="84">
        <f t="shared" si="7"/>
        <v>875.3214286</v>
      </c>
      <c r="AB26" s="84">
        <v>1.0</v>
      </c>
      <c r="AC26" s="84">
        <f t="shared" si="8"/>
        <v>790.6129032</v>
      </c>
    </row>
    <row r="27" ht="15.75" customHeight="1">
      <c r="A27" s="84"/>
      <c r="B27" s="84"/>
      <c r="C27" s="84"/>
      <c r="D27" s="215">
        <v>24509.0</v>
      </c>
      <c r="E27" s="216">
        <v>25.0</v>
      </c>
      <c r="F27" s="84"/>
      <c r="G27" s="84"/>
      <c r="H27" s="84"/>
      <c r="I27" s="84"/>
      <c r="J27" s="84"/>
      <c r="K27" s="84"/>
      <c r="L27" s="84"/>
      <c r="M27" s="84"/>
      <c r="N27" s="84">
        <v>1.0</v>
      </c>
      <c r="O27" s="84">
        <f t="shared" si="1"/>
        <v>790.6129032</v>
      </c>
      <c r="P27" s="84">
        <v>1.0</v>
      </c>
      <c r="Q27" s="84">
        <f t="shared" si="2"/>
        <v>816.9666667</v>
      </c>
      <c r="R27" s="84">
        <v>1.0</v>
      </c>
      <c r="S27" s="84">
        <f t="shared" si="3"/>
        <v>790.6129032</v>
      </c>
      <c r="T27" s="84">
        <v>1.0</v>
      </c>
      <c r="U27" s="84">
        <f t="shared" si="4"/>
        <v>816.9666667</v>
      </c>
      <c r="V27" s="84">
        <v>1.0</v>
      </c>
      <c r="W27" s="84">
        <f t="shared" si="5"/>
        <v>790.6129032</v>
      </c>
      <c r="X27" s="84">
        <v>1.0</v>
      </c>
      <c r="Y27" s="84">
        <f t="shared" si="6"/>
        <v>790.6129032</v>
      </c>
      <c r="Z27" s="84">
        <v>1.0</v>
      </c>
      <c r="AA27" s="84">
        <f t="shared" si="7"/>
        <v>875.3214286</v>
      </c>
      <c r="AB27" s="84">
        <v>1.0</v>
      </c>
      <c r="AC27" s="84">
        <f t="shared" si="8"/>
        <v>790.6129032</v>
      </c>
    </row>
    <row r="28" ht="15.75" customHeight="1">
      <c r="A28" s="84"/>
      <c r="B28" s="84"/>
      <c r="C28" s="84"/>
      <c r="D28" s="215">
        <v>24509.0</v>
      </c>
      <c r="E28" s="217">
        <v>26.0</v>
      </c>
      <c r="F28" s="84"/>
      <c r="G28" s="84"/>
      <c r="H28" s="84"/>
      <c r="I28" s="84"/>
      <c r="J28" s="84"/>
      <c r="K28" s="84"/>
      <c r="L28" s="84"/>
      <c r="M28" s="84"/>
      <c r="N28" s="84">
        <v>1.0</v>
      </c>
      <c r="O28" s="84">
        <f t="shared" si="1"/>
        <v>790.6129032</v>
      </c>
      <c r="P28" s="84">
        <v>1.0</v>
      </c>
      <c r="Q28" s="84">
        <f t="shared" si="2"/>
        <v>816.9666667</v>
      </c>
      <c r="R28" s="84">
        <v>1.0</v>
      </c>
      <c r="S28" s="84">
        <f t="shared" si="3"/>
        <v>790.6129032</v>
      </c>
      <c r="T28" s="84">
        <v>1.0</v>
      </c>
      <c r="U28" s="84">
        <f t="shared" si="4"/>
        <v>816.9666667</v>
      </c>
      <c r="V28" s="84">
        <v>1.0</v>
      </c>
      <c r="W28" s="84">
        <f t="shared" si="5"/>
        <v>790.6129032</v>
      </c>
      <c r="X28" s="84">
        <v>1.0</v>
      </c>
      <c r="Y28" s="84">
        <f t="shared" si="6"/>
        <v>790.6129032</v>
      </c>
      <c r="Z28" s="84">
        <v>1.0</v>
      </c>
      <c r="AA28" s="84">
        <f t="shared" si="7"/>
        <v>875.3214286</v>
      </c>
      <c r="AB28" s="84">
        <v>1.0</v>
      </c>
      <c r="AC28" s="84">
        <f t="shared" si="8"/>
        <v>790.6129032</v>
      </c>
    </row>
    <row r="29" ht="15.75" customHeight="1">
      <c r="A29" s="84"/>
      <c r="B29" s="84"/>
      <c r="C29" s="84"/>
      <c r="D29" s="215">
        <v>24509.0</v>
      </c>
      <c r="E29" s="216">
        <v>27.0</v>
      </c>
      <c r="F29" s="84"/>
      <c r="G29" s="84"/>
      <c r="H29" s="84"/>
      <c r="I29" s="84"/>
      <c r="J29" s="84"/>
      <c r="K29" s="84"/>
      <c r="L29" s="84"/>
      <c r="M29" s="84"/>
      <c r="N29" s="84">
        <v>1.0</v>
      </c>
      <c r="O29" s="84">
        <f t="shared" si="1"/>
        <v>790.6129032</v>
      </c>
      <c r="P29" s="84">
        <v>1.0</v>
      </c>
      <c r="Q29" s="84">
        <f t="shared" si="2"/>
        <v>816.9666667</v>
      </c>
      <c r="R29" s="84">
        <v>1.0</v>
      </c>
      <c r="S29" s="84">
        <f t="shared" si="3"/>
        <v>790.6129032</v>
      </c>
      <c r="T29" s="84">
        <v>1.0</v>
      </c>
      <c r="U29" s="84">
        <f t="shared" si="4"/>
        <v>816.9666667</v>
      </c>
      <c r="V29" s="84">
        <v>1.0</v>
      </c>
      <c r="W29" s="84">
        <f t="shared" si="5"/>
        <v>790.6129032</v>
      </c>
      <c r="X29" s="84">
        <v>1.0</v>
      </c>
      <c r="Y29" s="84">
        <f t="shared" si="6"/>
        <v>790.6129032</v>
      </c>
      <c r="Z29" s="84">
        <v>1.0</v>
      </c>
      <c r="AA29" s="84">
        <f t="shared" si="7"/>
        <v>875.3214286</v>
      </c>
      <c r="AB29" s="84">
        <v>1.0</v>
      </c>
      <c r="AC29" s="84">
        <f t="shared" si="8"/>
        <v>790.6129032</v>
      </c>
    </row>
    <row r="30" ht="15.75" customHeight="1">
      <c r="A30" s="84"/>
      <c r="B30" s="84"/>
      <c r="C30" s="84"/>
      <c r="D30" s="215">
        <v>24509.0</v>
      </c>
      <c r="E30" s="217">
        <v>28.0</v>
      </c>
      <c r="F30" s="84"/>
      <c r="G30" s="84"/>
      <c r="H30" s="84"/>
      <c r="I30" s="84"/>
      <c r="J30" s="84"/>
      <c r="K30" s="84"/>
      <c r="L30" s="84"/>
      <c r="M30" s="84"/>
      <c r="N30" s="84">
        <v>1.0</v>
      </c>
      <c r="O30" s="84">
        <f t="shared" si="1"/>
        <v>790.6129032</v>
      </c>
      <c r="P30" s="84">
        <v>1.0</v>
      </c>
      <c r="Q30" s="84">
        <f t="shared" si="2"/>
        <v>816.9666667</v>
      </c>
      <c r="R30" s="84">
        <v>1.0</v>
      </c>
      <c r="S30" s="84">
        <f t="shared" si="3"/>
        <v>790.6129032</v>
      </c>
      <c r="T30" s="84">
        <v>1.0</v>
      </c>
      <c r="U30" s="84">
        <f t="shared" si="4"/>
        <v>816.9666667</v>
      </c>
      <c r="V30" s="84">
        <v>1.0</v>
      </c>
      <c r="W30" s="84">
        <f t="shared" si="5"/>
        <v>790.6129032</v>
      </c>
      <c r="X30" s="84">
        <v>1.0</v>
      </c>
      <c r="Y30" s="84">
        <f t="shared" si="6"/>
        <v>790.6129032</v>
      </c>
      <c r="Z30" s="84">
        <v>1.0</v>
      </c>
      <c r="AA30" s="84">
        <f t="shared" si="7"/>
        <v>875.3214286</v>
      </c>
      <c r="AB30" s="84">
        <v>1.0</v>
      </c>
      <c r="AC30" s="84">
        <f t="shared" si="8"/>
        <v>790.6129032</v>
      </c>
    </row>
    <row r="31" ht="15.75" customHeight="1">
      <c r="A31" s="84"/>
      <c r="B31" s="84"/>
      <c r="C31" s="84"/>
      <c r="D31" s="215">
        <v>24509.0</v>
      </c>
      <c r="E31" s="216">
        <v>29.0</v>
      </c>
      <c r="F31" s="84"/>
      <c r="G31" s="84"/>
      <c r="H31" s="84"/>
      <c r="I31" s="84"/>
      <c r="J31" s="84"/>
      <c r="K31" s="84"/>
      <c r="L31" s="84"/>
      <c r="M31" s="84"/>
      <c r="N31" s="84">
        <v>1.0</v>
      </c>
      <c r="O31" s="84">
        <f t="shared" si="1"/>
        <v>790.6129032</v>
      </c>
      <c r="P31" s="84">
        <v>1.0</v>
      </c>
      <c r="Q31" s="84">
        <f t="shared" si="2"/>
        <v>816.9666667</v>
      </c>
      <c r="R31" s="84">
        <v>1.0</v>
      </c>
      <c r="S31" s="84">
        <f t="shared" si="3"/>
        <v>790.6129032</v>
      </c>
      <c r="T31" s="84">
        <v>1.0</v>
      </c>
      <c r="U31" s="84">
        <f t="shared" si="4"/>
        <v>816.9666667</v>
      </c>
      <c r="V31" s="84">
        <v>1.0</v>
      </c>
      <c r="W31" s="84">
        <f t="shared" si="5"/>
        <v>790.6129032</v>
      </c>
      <c r="X31" s="84">
        <v>1.0</v>
      </c>
      <c r="Y31" s="84">
        <f t="shared" si="6"/>
        <v>790.6129032</v>
      </c>
      <c r="Z31" s="84"/>
      <c r="AA31" s="84"/>
      <c r="AB31" s="84">
        <v>1.0</v>
      </c>
      <c r="AC31" s="84">
        <f t="shared" si="8"/>
        <v>790.6129032</v>
      </c>
    </row>
    <row r="32" ht="15.75" customHeight="1">
      <c r="A32" s="84"/>
      <c r="B32" s="84"/>
      <c r="C32" s="84"/>
      <c r="D32" s="215">
        <v>24509.0</v>
      </c>
      <c r="E32" s="217">
        <v>30.0</v>
      </c>
      <c r="F32" s="84"/>
      <c r="G32" s="84"/>
      <c r="H32" s="84"/>
      <c r="I32" s="84"/>
      <c r="J32" s="84"/>
      <c r="K32" s="84"/>
      <c r="L32" s="84"/>
      <c r="M32" s="84"/>
      <c r="N32" s="84">
        <v>1.0</v>
      </c>
      <c r="O32" s="84">
        <f t="shared" si="1"/>
        <v>790.6129032</v>
      </c>
      <c r="P32" s="84">
        <v>1.0</v>
      </c>
      <c r="Q32" s="84">
        <f t="shared" si="2"/>
        <v>816.9666667</v>
      </c>
      <c r="R32" s="84">
        <v>1.0</v>
      </c>
      <c r="S32" s="84">
        <f t="shared" si="3"/>
        <v>790.6129032</v>
      </c>
      <c r="T32" s="84">
        <v>1.0</v>
      </c>
      <c r="U32" s="84">
        <f t="shared" si="4"/>
        <v>816.9666667</v>
      </c>
      <c r="V32" s="84">
        <v>1.0</v>
      </c>
      <c r="W32" s="84">
        <f t="shared" si="5"/>
        <v>790.6129032</v>
      </c>
      <c r="X32" s="84">
        <v>1.0</v>
      </c>
      <c r="Y32" s="84">
        <f t="shared" si="6"/>
        <v>790.6129032</v>
      </c>
      <c r="Z32" s="84"/>
      <c r="AA32" s="84"/>
      <c r="AB32" s="84">
        <v>1.0</v>
      </c>
      <c r="AC32" s="84">
        <f t="shared" si="8"/>
        <v>790.6129032</v>
      </c>
    </row>
    <row r="33" ht="15.75" customHeight="1">
      <c r="A33" s="84"/>
      <c r="B33" s="84"/>
      <c r="C33" s="84"/>
      <c r="D33" s="215">
        <v>24509.0</v>
      </c>
      <c r="E33" s="216">
        <v>31.0</v>
      </c>
      <c r="F33" s="84"/>
      <c r="G33" s="84"/>
      <c r="H33" s="84"/>
      <c r="I33" s="84"/>
      <c r="J33" s="84"/>
      <c r="K33" s="84"/>
      <c r="L33" s="84"/>
      <c r="M33" s="84"/>
      <c r="N33" s="84">
        <v>1.0</v>
      </c>
      <c r="O33" s="84">
        <f t="shared" si="1"/>
        <v>790.6129032</v>
      </c>
      <c r="P33" s="84"/>
      <c r="Q33" s="84"/>
      <c r="R33" s="84">
        <v>1.0</v>
      </c>
      <c r="S33" s="84">
        <f t="shared" si="3"/>
        <v>790.6129032</v>
      </c>
      <c r="T33" s="84"/>
      <c r="U33" s="84"/>
      <c r="V33" s="84">
        <v>1.0</v>
      </c>
      <c r="W33" s="84">
        <f t="shared" si="5"/>
        <v>790.6129032</v>
      </c>
      <c r="X33" s="84">
        <v>1.0</v>
      </c>
      <c r="Y33" s="84">
        <f t="shared" si="6"/>
        <v>790.6129032</v>
      </c>
      <c r="Z33" s="84"/>
      <c r="AA33" s="84"/>
      <c r="AB33" s="84">
        <v>1.0</v>
      </c>
      <c r="AC33" s="84">
        <f t="shared" si="8"/>
        <v>790.6129032</v>
      </c>
    </row>
    <row r="34" ht="15.75" customHeight="1">
      <c r="A34" s="160"/>
      <c r="B34" s="160"/>
      <c r="C34" s="162" t="s">
        <v>316</v>
      </c>
      <c r="D34" s="215">
        <v>24509.0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15">
        <v>24509.0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15">
        <v>24509.0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>
        <f t="shared" ref="N37:AC37" si="9">SUM(N3:N36)</f>
        <v>20</v>
      </c>
      <c r="O37" s="160">
        <f t="shared" si="9"/>
        <v>15812.25806</v>
      </c>
      <c r="P37" s="160">
        <f t="shared" si="9"/>
        <v>30</v>
      </c>
      <c r="Q37" s="160">
        <f t="shared" si="9"/>
        <v>24509</v>
      </c>
      <c r="R37" s="160">
        <f t="shared" si="9"/>
        <v>31</v>
      </c>
      <c r="S37" s="160">
        <f t="shared" si="9"/>
        <v>24509</v>
      </c>
      <c r="T37" s="160">
        <f t="shared" si="9"/>
        <v>30</v>
      </c>
      <c r="U37" s="160">
        <f t="shared" si="9"/>
        <v>24509</v>
      </c>
      <c r="V37" s="160">
        <f t="shared" si="9"/>
        <v>31</v>
      </c>
      <c r="W37" s="160">
        <f t="shared" si="9"/>
        <v>24509</v>
      </c>
      <c r="X37" s="160">
        <f t="shared" si="9"/>
        <v>31</v>
      </c>
      <c r="Y37" s="160">
        <f t="shared" si="9"/>
        <v>24509</v>
      </c>
      <c r="Z37" s="160">
        <f t="shared" si="9"/>
        <v>28</v>
      </c>
      <c r="AA37" s="160">
        <f t="shared" si="9"/>
        <v>24509</v>
      </c>
      <c r="AB37" s="160">
        <f t="shared" si="9"/>
        <v>31</v>
      </c>
      <c r="AC37" s="160">
        <f t="shared" si="9"/>
        <v>24509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1.57"/>
    <col customWidth="1" min="3" max="3" width="13.43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336</v>
      </c>
      <c r="B3" s="84" t="s">
        <v>332</v>
      </c>
      <c r="C3" s="84" t="s">
        <v>337</v>
      </c>
      <c r="D3" s="215">
        <v>24509.0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790.6129032</v>
      </c>
      <c r="N3" s="84">
        <v>1.0</v>
      </c>
      <c r="O3" s="84">
        <f t="shared" ref="O3:O33" si="2">D3/31*N3</f>
        <v>790.6129032</v>
      </c>
      <c r="P3" s="84">
        <v>1.0</v>
      </c>
      <c r="Q3" s="84">
        <f t="shared" ref="Q3:Q32" si="3">D3/30*P3</f>
        <v>816.9666667</v>
      </c>
      <c r="R3" s="84">
        <v>1.0</v>
      </c>
      <c r="S3" s="84">
        <f t="shared" ref="S3:S33" si="4">D3/31*R3</f>
        <v>790.6129032</v>
      </c>
      <c r="T3" s="84">
        <v>1.0</v>
      </c>
      <c r="U3" s="84">
        <f t="shared" ref="U3:U32" si="5">D3/30*T3</f>
        <v>816.9666667</v>
      </c>
      <c r="V3" s="84">
        <v>1.0</v>
      </c>
      <c r="W3" s="84">
        <f t="shared" ref="W3:W33" si="6">D3/31*V3</f>
        <v>790.6129032</v>
      </c>
      <c r="X3" s="84">
        <v>1.0</v>
      </c>
      <c r="Y3" s="84">
        <f t="shared" ref="Y3:Y33" si="7">D3/31*X3</f>
        <v>790.6129032</v>
      </c>
      <c r="Z3" s="84">
        <v>1.0</v>
      </c>
      <c r="AA3" s="84">
        <f t="shared" ref="AA3:AA30" si="8">D3/28*Z3</f>
        <v>875.3214286</v>
      </c>
      <c r="AB3" s="84">
        <v>1.0</v>
      </c>
      <c r="AC3" s="84">
        <f t="shared" ref="AC3:AC33" si="9">D3/31*AB3</f>
        <v>790.6129032</v>
      </c>
    </row>
    <row r="4">
      <c r="A4" s="84"/>
      <c r="B4" s="84"/>
      <c r="C4" s="84"/>
      <c r="D4" s="215">
        <v>24509.0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790.6129032</v>
      </c>
      <c r="N4" s="84">
        <v>1.0</v>
      </c>
      <c r="O4" s="84">
        <f t="shared" si="2"/>
        <v>790.6129032</v>
      </c>
      <c r="P4" s="84">
        <v>1.0</v>
      </c>
      <c r="Q4" s="84">
        <f t="shared" si="3"/>
        <v>816.9666667</v>
      </c>
      <c r="R4" s="84">
        <v>1.0</v>
      </c>
      <c r="S4" s="84">
        <f t="shared" si="4"/>
        <v>790.6129032</v>
      </c>
      <c r="T4" s="84">
        <v>1.0</v>
      </c>
      <c r="U4" s="84">
        <f t="shared" si="5"/>
        <v>816.9666667</v>
      </c>
      <c r="V4" s="84">
        <v>1.0</v>
      </c>
      <c r="W4" s="84">
        <f t="shared" si="6"/>
        <v>790.6129032</v>
      </c>
      <c r="X4" s="84">
        <v>1.0</v>
      </c>
      <c r="Y4" s="84">
        <f t="shared" si="7"/>
        <v>790.6129032</v>
      </c>
      <c r="Z4" s="84">
        <v>1.0</v>
      </c>
      <c r="AA4" s="84">
        <f t="shared" si="8"/>
        <v>875.3214286</v>
      </c>
      <c r="AB4" s="84">
        <v>1.0</v>
      </c>
      <c r="AC4" s="84">
        <f t="shared" si="9"/>
        <v>790.6129032</v>
      </c>
    </row>
    <row r="5">
      <c r="A5" s="84"/>
      <c r="B5" s="84"/>
      <c r="C5" s="84"/>
      <c r="D5" s="215">
        <v>24509.0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790.6129032</v>
      </c>
      <c r="N5" s="84">
        <v>1.0</v>
      </c>
      <c r="O5" s="84">
        <f t="shared" si="2"/>
        <v>790.6129032</v>
      </c>
      <c r="P5" s="84">
        <v>1.0</v>
      </c>
      <c r="Q5" s="84">
        <f t="shared" si="3"/>
        <v>816.9666667</v>
      </c>
      <c r="R5" s="84">
        <v>1.0</v>
      </c>
      <c r="S5" s="84">
        <f t="shared" si="4"/>
        <v>790.6129032</v>
      </c>
      <c r="T5" s="84">
        <v>1.0</v>
      </c>
      <c r="U5" s="84">
        <f t="shared" si="5"/>
        <v>816.9666667</v>
      </c>
      <c r="V5" s="84">
        <v>1.0</v>
      </c>
      <c r="W5" s="84">
        <f t="shared" si="6"/>
        <v>790.6129032</v>
      </c>
      <c r="X5" s="84">
        <v>1.0</v>
      </c>
      <c r="Y5" s="84">
        <f t="shared" si="7"/>
        <v>790.6129032</v>
      </c>
      <c r="Z5" s="84">
        <v>1.0</v>
      </c>
      <c r="AA5" s="84">
        <f t="shared" si="8"/>
        <v>875.3214286</v>
      </c>
      <c r="AB5" s="84">
        <v>1.0</v>
      </c>
      <c r="AC5" s="84">
        <f t="shared" si="9"/>
        <v>790.6129032</v>
      </c>
    </row>
    <row r="6">
      <c r="A6" s="84"/>
      <c r="B6" s="84"/>
      <c r="C6" s="84"/>
      <c r="D6" s="215">
        <v>24509.0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790.6129032</v>
      </c>
      <c r="N6" s="84">
        <v>1.0</v>
      </c>
      <c r="O6" s="84">
        <f t="shared" si="2"/>
        <v>790.6129032</v>
      </c>
      <c r="P6" s="84">
        <v>1.0</v>
      </c>
      <c r="Q6" s="84">
        <f t="shared" si="3"/>
        <v>816.9666667</v>
      </c>
      <c r="R6" s="84">
        <v>1.0</v>
      </c>
      <c r="S6" s="84">
        <f t="shared" si="4"/>
        <v>790.6129032</v>
      </c>
      <c r="T6" s="84">
        <v>1.0</v>
      </c>
      <c r="U6" s="84">
        <f t="shared" si="5"/>
        <v>816.9666667</v>
      </c>
      <c r="V6" s="84">
        <v>1.0</v>
      </c>
      <c r="W6" s="84">
        <f t="shared" si="6"/>
        <v>790.6129032</v>
      </c>
      <c r="X6" s="84">
        <v>1.0</v>
      </c>
      <c r="Y6" s="84">
        <f t="shared" si="7"/>
        <v>790.6129032</v>
      </c>
      <c r="Z6" s="84">
        <v>1.0</v>
      </c>
      <c r="AA6" s="84">
        <f t="shared" si="8"/>
        <v>875.3214286</v>
      </c>
      <c r="AB6" s="84">
        <v>1.0</v>
      </c>
      <c r="AC6" s="84">
        <f t="shared" si="9"/>
        <v>790.6129032</v>
      </c>
    </row>
    <row r="7">
      <c r="A7" s="84"/>
      <c r="B7" s="84"/>
      <c r="C7" s="84"/>
      <c r="D7" s="215">
        <v>24509.0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790.6129032</v>
      </c>
      <c r="N7" s="84">
        <v>1.0</v>
      </c>
      <c r="O7" s="84">
        <f t="shared" si="2"/>
        <v>790.6129032</v>
      </c>
      <c r="P7" s="84">
        <v>1.0</v>
      </c>
      <c r="Q7" s="84">
        <f t="shared" si="3"/>
        <v>816.9666667</v>
      </c>
      <c r="R7" s="84">
        <v>1.0</v>
      </c>
      <c r="S7" s="84">
        <f t="shared" si="4"/>
        <v>790.6129032</v>
      </c>
      <c r="T7" s="84">
        <v>1.0</v>
      </c>
      <c r="U7" s="84">
        <f t="shared" si="5"/>
        <v>816.9666667</v>
      </c>
      <c r="V7" s="84">
        <v>1.0</v>
      </c>
      <c r="W7" s="84">
        <f t="shared" si="6"/>
        <v>790.6129032</v>
      </c>
      <c r="X7" s="84">
        <v>1.0</v>
      </c>
      <c r="Y7" s="84">
        <f t="shared" si="7"/>
        <v>790.6129032</v>
      </c>
      <c r="Z7" s="84">
        <v>1.0</v>
      </c>
      <c r="AA7" s="84">
        <f t="shared" si="8"/>
        <v>875.3214286</v>
      </c>
      <c r="AB7" s="84">
        <v>1.0</v>
      </c>
      <c r="AC7" s="84">
        <f t="shared" si="9"/>
        <v>790.6129032</v>
      </c>
    </row>
    <row r="8">
      <c r="A8" s="84"/>
      <c r="B8" s="84"/>
      <c r="C8" s="84"/>
      <c r="D8" s="215">
        <v>24509.0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790.6129032</v>
      </c>
      <c r="N8" s="84">
        <v>1.0</v>
      </c>
      <c r="O8" s="84">
        <f t="shared" si="2"/>
        <v>790.6129032</v>
      </c>
      <c r="P8" s="84">
        <v>1.0</v>
      </c>
      <c r="Q8" s="84">
        <f t="shared" si="3"/>
        <v>816.9666667</v>
      </c>
      <c r="R8" s="84">
        <v>1.0</v>
      </c>
      <c r="S8" s="84">
        <f t="shared" si="4"/>
        <v>790.6129032</v>
      </c>
      <c r="T8" s="84">
        <v>1.0</v>
      </c>
      <c r="U8" s="84">
        <f t="shared" si="5"/>
        <v>816.9666667</v>
      </c>
      <c r="V8" s="84">
        <v>1.0</v>
      </c>
      <c r="W8" s="84">
        <f t="shared" si="6"/>
        <v>790.6129032</v>
      </c>
      <c r="X8" s="84">
        <v>1.0</v>
      </c>
      <c r="Y8" s="84">
        <f t="shared" si="7"/>
        <v>790.6129032</v>
      </c>
      <c r="Z8" s="84">
        <v>1.0</v>
      </c>
      <c r="AA8" s="84">
        <f t="shared" si="8"/>
        <v>875.3214286</v>
      </c>
      <c r="AB8" s="84">
        <v>1.0</v>
      </c>
      <c r="AC8" s="84">
        <f t="shared" si="9"/>
        <v>790.6129032</v>
      </c>
    </row>
    <row r="9">
      <c r="A9" s="84"/>
      <c r="B9" s="84"/>
      <c r="C9" s="84"/>
      <c r="D9" s="215">
        <v>24509.0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790.6129032</v>
      </c>
      <c r="N9" s="84">
        <v>1.0</v>
      </c>
      <c r="O9" s="84">
        <f t="shared" si="2"/>
        <v>790.6129032</v>
      </c>
      <c r="P9" s="84">
        <v>1.0</v>
      </c>
      <c r="Q9" s="84">
        <f t="shared" si="3"/>
        <v>816.9666667</v>
      </c>
      <c r="R9" s="84">
        <v>1.0</v>
      </c>
      <c r="S9" s="84">
        <f t="shared" si="4"/>
        <v>790.6129032</v>
      </c>
      <c r="T9" s="84">
        <v>1.0</v>
      </c>
      <c r="U9" s="84">
        <f t="shared" si="5"/>
        <v>816.9666667</v>
      </c>
      <c r="V9" s="84">
        <v>1.0</v>
      </c>
      <c r="W9" s="84">
        <f t="shared" si="6"/>
        <v>790.6129032</v>
      </c>
      <c r="X9" s="84">
        <v>1.0</v>
      </c>
      <c r="Y9" s="84">
        <f t="shared" si="7"/>
        <v>790.6129032</v>
      </c>
      <c r="Z9" s="84">
        <v>1.0</v>
      </c>
      <c r="AA9" s="84">
        <f t="shared" si="8"/>
        <v>875.3214286</v>
      </c>
      <c r="AB9" s="84">
        <v>1.0</v>
      </c>
      <c r="AC9" s="84">
        <f t="shared" si="9"/>
        <v>790.6129032</v>
      </c>
    </row>
    <row r="10">
      <c r="A10" s="84"/>
      <c r="B10" s="84"/>
      <c r="C10" s="84"/>
      <c r="D10" s="215">
        <v>24509.0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790.6129032</v>
      </c>
      <c r="N10" s="84">
        <v>1.0</v>
      </c>
      <c r="O10" s="84">
        <f t="shared" si="2"/>
        <v>790.6129032</v>
      </c>
      <c r="P10" s="84">
        <v>1.0</v>
      </c>
      <c r="Q10" s="84">
        <f t="shared" si="3"/>
        <v>816.9666667</v>
      </c>
      <c r="R10" s="84">
        <v>1.0</v>
      </c>
      <c r="S10" s="84">
        <f t="shared" si="4"/>
        <v>790.6129032</v>
      </c>
      <c r="T10" s="84">
        <v>1.0</v>
      </c>
      <c r="U10" s="84">
        <f t="shared" si="5"/>
        <v>816.9666667</v>
      </c>
      <c r="V10" s="84">
        <v>1.0</v>
      </c>
      <c r="W10" s="84">
        <f t="shared" si="6"/>
        <v>790.6129032</v>
      </c>
      <c r="X10" s="84">
        <v>1.0</v>
      </c>
      <c r="Y10" s="84">
        <f t="shared" si="7"/>
        <v>790.6129032</v>
      </c>
      <c r="Z10" s="84">
        <v>1.0</v>
      </c>
      <c r="AA10" s="84">
        <f t="shared" si="8"/>
        <v>875.3214286</v>
      </c>
      <c r="AB10" s="84">
        <v>1.0</v>
      </c>
      <c r="AC10" s="84">
        <f t="shared" si="9"/>
        <v>790.6129032</v>
      </c>
    </row>
    <row r="11">
      <c r="A11" s="84"/>
      <c r="B11" s="84"/>
      <c r="C11" s="84"/>
      <c r="D11" s="215">
        <v>24509.0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790.6129032</v>
      </c>
      <c r="N11" s="84">
        <v>1.0</v>
      </c>
      <c r="O11" s="84">
        <f t="shared" si="2"/>
        <v>790.6129032</v>
      </c>
      <c r="P11" s="84">
        <v>1.0</v>
      </c>
      <c r="Q11" s="84">
        <f t="shared" si="3"/>
        <v>816.9666667</v>
      </c>
      <c r="R11" s="84">
        <v>1.0</v>
      </c>
      <c r="S11" s="84">
        <f t="shared" si="4"/>
        <v>790.6129032</v>
      </c>
      <c r="T11" s="84">
        <v>1.0</v>
      </c>
      <c r="U11" s="84">
        <f t="shared" si="5"/>
        <v>816.9666667</v>
      </c>
      <c r="V11" s="84">
        <v>1.0</v>
      </c>
      <c r="W11" s="84">
        <f t="shared" si="6"/>
        <v>790.6129032</v>
      </c>
      <c r="X11" s="84">
        <v>1.0</v>
      </c>
      <c r="Y11" s="84">
        <f t="shared" si="7"/>
        <v>790.6129032</v>
      </c>
      <c r="Z11" s="84">
        <v>1.0</v>
      </c>
      <c r="AA11" s="84">
        <f t="shared" si="8"/>
        <v>875.3214286</v>
      </c>
      <c r="AB11" s="84">
        <v>1.0</v>
      </c>
      <c r="AC11" s="84">
        <f t="shared" si="9"/>
        <v>790.6129032</v>
      </c>
    </row>
    <row r="12">
      <c r="A12" s="84"/>
      <c r="B12" s="84"/>
      <c r="C12" s="84"/>
      <c r="D12" s="215">
        <v>24509.0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790.6129032</v>
      </c>
      <c r="N12" s="84">
        <v>1.0</v>
      </c>
      <c r="O12" s="84">
        <f t="shared" si="2"/>
        <v>790.6129032</v>
      </c>
      <c r="P12" s="84">
        <v>1.0</v>
      </c>
      <c r="Q12" s="84">
        <f t="shared" si="3"/>
        <v>816.9666667</v>
      </c>
      <c r="R12" s="84">
        <v>1.0</v>
      </c>
      <c r="S12" s="84">
        <f t="shared" si="4"/>
        <v>790.6129032</v>
      </c>
      <c r="T12" s="84">
        <v>1.0</v>
      </c>
      <c r="U12" s="84">
        <f t="shared" si="5"/>
        <v>816.9666667</v>
      </c>
      <c r="V12" s="84">
        <v>1.0</v>
      </c>
      <c r="W12" s="84">
        <f t="shared" si="6"/>
        <v>790.6129032</v>
      </c>
      <c r="X12" s="84">
        <v>1.0</v>
      </c>
      <c r="Y12" s="84">
        <f t="shared" si="7"/>
        <v>790.6129032</v>
      </c>
      <c r="Z12" s="84">
        <v>1.0</v>
      </c>
      <c r="AA12" s="84">
        <f t="shared" si="8"/>
        <v>875.3214286</v>
      </c>
      <c r="AB12" s="84">
        <v>1.0</v>
      </c>
      <c r="AC12" s="84">
        <f t="shared" si="9"/>
        <v>790.6129032</v>
      </c>
    </row>
    <row r="13">
      <c r="A13" s="84"/>
      <c r="B13" s="84"/>
      <c r="C13" s="84"/>
      <c r="D13" s="215">
        <v>24509.0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790.6129032</v>
      </c>
      <c r="N13" s="84">
        <v>1.0</v>
      </c>
      <c r="O13" s="84">
        <f t="shared" si="2"/>
        <v>790.6129032</v>
      </c>
      <c r="P13" s="84">
        <v>1.0</v>
      </c>
      <c r="Q13" s="84">
        <f t="shared" si="3"/>
        <v>816.9666667</v>
      </c>
      <c r="R13" s="84">
        <v>1.0</v>
      </c>
      <c r="S13" s="84">
        <f t="shared" si="4"/>
        <v>790.6129032</v>
      </c>
      <c r="T13" s="84">
        <v>1.0</v>
      </c>
      <c r="U13" s="84">
        <f t="shared" si="5"/>
        <v>816.9666667</v>
      </c>
      <c r="V13" s="84">
        <v>1.0</v>
      </c>
      <c r="W13" s="84">
        <f t="shared" si="6"/>
        <v>790.6129032</v>
      </c>
      <c r="X13" s="84">
        <v>1.0</v>
      </c>
      <c r="Y13" s="84">
        <f t="shared" si="7"/>
        <v>790.6129032</v>
      </c>
      <c r="Z13" s="84">
        <v>1.0</v>
      </c>
      <c r="AA13" s="84">
        <f t="shared" si="8"/>
        <v>875.3214286</v>
      </c>
      <c r="AB13" s="84">
        <v>1.0</v>
      </c>
      <c r="AC13" s="84">
        <f t="shared" si="9"/>
        <v>790.6129032</v>
      </c>
    </row>
    <row r="14">
      <c r="A14" s="84"/>
      <c r="B14" s="84"/>
      <c r="C14" s="84"/>
      <c r="D14" s="215">
        <v>24509.0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790.6129032</v>
      </c>
      <c r="N14" s="84">
        <v>1.0</v>
      </c>
      <c r="O14" s="84">
        <f t="shared" si="2"/>
        <v>790.6129032</v>
      </c>
      <c r="P14" s="84">
        <v>1.0</v>
      </c>
      <c r="Q14" s="84">
        <f t="shared" si="3"/>
        <v>816.9666667</v>
      </c>
      <c r="R14" s="84">
        <v>1.0</v>
      </c>
      <c r="S14" s="84">
        <f t="shared" si="4"/>
        <v>790.6129032</v>
      </c>
      <c r="T14" s="84">
        <v>1.0</v>
      </c>
      <c r="U14" s="84">
        <f t="shared" si="5"/>
        <v>816.9666667</v>
      </c>
      <c r="V14" s="84">
        <v>1.0</v>
      </c>
      <c r="W14" s="84">
        <f t="shared" si="6"/>
        <v>790.6129032</v>
      </c>
      <c r="X14" s="84">
        <v>1.0</v>
      </c>
      <c r="Y14" s="84">
        <f t="shared" si="7"/>
        <v>790.6129032</v>
      </c>
      <c r="Z14" s="84">
        <v>1.0</v>
      </c>
      <c r="AA14" s="84">
        <f t="shared" si="8"/>
        <v>875.3214286</v>
      </c>
      <c r="AB14" s="84">
        <v>1.0</v>
      </c>
      <c r="AC14" s="84">
        <f t="shared" si="9"/>
        <v>790.6129032</v>
      </c>
    </row>
    <row r="15">
      <c r="A15" s="84"/>
      <c r="B15" s="84"/>
      <c r="C15" s="84"/>
      <c r="D15" s="215">
        <v>24509.0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790.6129032</v>
      </c>
      <c r="N15" s="84">
        <v>1.0</v>
      </c>
      <c r="O15" s="84">
        <f t="shared" si="2"/>
        <v>790.6129032</v>
      </c>
      <c r="P15" s="84">
        <v>1.0</v>
      </c>
      <c r="Q15" s="84">
        <f t="shared" si="3"/>
        <v>816.9666667</v>
      </c>
      <c r="R15" s="84">
        <v>1.0</v>
      </c>
      <c r="S15" s="84">
        <f t="shared" si="4"/>
        <v>790.6129032</v>
      </c>
      <c r="T15" s="84">
        <v>1.0</v>
      </c>
      <c r="U15" s="84">
        <f t="shared" si="5"/>
        <v>816.9666667</v>
      </c>
      <c r="V15" s="84">
        <v>1.0</v>
      </c>
      <c r="W15" s="84">
        <f t="shared" si="6"/>
        <v>790.6129032</v>
      </c>
      <c r="X15" s="84">
        <v>1.0</v>
      </c>
      <c r="Y15" s="84">
        <f t="shared" si="7"/>
        <v>790.6129032</v>
      </c>
      <c r="Z15" s="84">
        <v>1.0</v>
      </c>
      <c r="AA15" s="84">
        <f t="shared" si="8"/>
        <v>875.3214286</v>
      </c>
      <c r="AB15" s="84">
        <v>1.0</v>
      </c>
      <c r="AC15" s="84">
        <f t="shared" si="9"/>
        <v>790.6129032</v>
      </c>
    </row>
    <row r="16">
      <c r="A16" s="84"/>
      <c r="B16" s="84"/>
      <c r="C16" s="84"/>
      <c r="D16" s="215">
        <v>24509.0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790.6129032</v>
      </c>
      <c r="N16" s="84">
        <v>1.0</v>
      </c>
      <c r="O16" s="84">
        <f t="shared" si="2"/>
        <v>790.6129032</v>
      </c>
      <c r="P16" s="84">
        <v>1.0</v>
      </c>
      <c r="Q16" s="84">
        <f t="shared" si="3"/>
        <v>816.9666667</v>
      </c>
      <c r="R16" s="84">
        <v>1.0</v>
      </c>
      <c r="S16" s="84">
        <f t="shared" si="4"/>
        <v>790.6129032</v>
      </c>
      <c r="T16" s="84">
        <v>1.0</v>
      </c>
      <c r="U16" s="84">
        <f t="shared" si="5"/>
        <v>816.9666667</v>
      </c>
      <c r="V16" s="84">
        <v>1.0</v>
      </c>
      <c r="W16" s="84">
        <f t="shared" si="6"/>
        <v>790.6129032</v>
      </c>
      <c r="X16" s="84">
        <v>1.0</v>
      </c>
      <c r="Y16" s="84">
        <f t="shared" si="7"/>
        <v>790.6129032</v>
      </c>
      <c r="Z16" s="84">
        <v>1.0</v>
      </c>
      <c r="AA16" s="84">
        <f t="shared" si="8"/>
        <v>875.3214286</v>
      </c>
      <c r="AB16" s="84">
        <v>1.0</v>
      </c>
      <c r="AC16" s="84">
        <f t="shared" si="9"/>
        <v>790.6129032</v>
      </c>
    </row>
    <row r="17">
      <c r="A17" s="84"/>
      <c r="B17" s="84"/>
      <c r="C17" s="84"/>
      <c r="D17" s="215">
        <v>24509.0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790.6129032</v>
      </c>
      <c r="N17" s="84">
        <v>1.0</v>
      </c>
      <c r="O17" s="84">
        <f t="shared" si="2"/>
        <v>790.6129032</v>
      </c>
      <c r="P17" s="84">
        <v>1.0</v>
      </c>
      <c r="Q17" s="84">
        <f t="shared" si="3"/>
        <v>816.9666667</v>
      </c>
      <c r="R17" s="84">
        <v>1.0</v>
      </c>
      <c r="S17" s="84">
        <f t="shared" si="4"/>
        <v>790.6129032</v>
      </c>
      <c r="T17" s="84">
        <v>1.0</v>
      </c>
      <c r="U17" s="84">
        <f t="shared" si="5"/>
        <v>816.9666667</v>
      </c>
      <c r="V17" s="84">
        <v>1.0</v>
      </c>
      <c r="W17" s="84">
        <f t="shared" si="6"/>
        <v>790.6129032</v>
      </c>
      <c r="X17" s="84">
        <v>1.0</v>
      </c>
      <c r="Y17" s="84">
        <f t="shared" si="7"/>
        <v>790.6129032</v>
      </c>
      <c r="Z17" s="84">
        <v>1.0</v>
      </c>
      <c r="AA17" s="84">
        <f t="shared" si="8"/>
        <v>875.3214286</v>
      </c>
      <c r="AB17" s="84">
        <v>1.0</v>
      </c>
      <c r="AC17" s="84">
        <f t="shared" si="9"/>
        <v>790.6129032</v>
      </c>
    </row>
    <row r="18">
      <c r="A18" s="84"/>
      <c r="B18" s="84"/>
      <c r="C18" s="84"/>
      <c r="D18" s="215">
        <v>24509.0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790.6129032</v>
      </c>
      <c r="N18" s="84">
        <v>1.0</v>
      </c>
      <c r="O18" s="84">
        <f t="shared" si="2"/>
        <v>790.6129032</v>
      </c>
      <c r="P18" s="84">
        <v>1.0</v>
      </c>
      <c r="Q18" s="84">
        <f t="shared" si="3"/>
        <v>816.9666667</v>
      </c>
      <c r="R18" s="84">
        <v>1.0</v>
      </c>
      <c r="S18" s="84">
        <f t="shared" si="4"/>
        <v>790.6129032</v>
      </c>
      <c r="T18" s="84">
        <v>1.0</v>
      </c>
      <c r="U18" s="84">
        <f t="shared" si="5"/>
        <v>816.9666667</v>
      </c>
      <c r="V18" s="84">
        <v>1.0</v>
      </c>
      <c r="W18" s="84">
        <f t="shared" si="6"/>
        <v>790.6129032</v>
      </c>
      <c r="X18" s="84">
        <v>1.0</v>
      </c>
      <c r="Y18" s="84">
        <f t="shared" si="7"/>
        <v>790.6129032</v>
      </c>
      <c r="Z18" s="84">
        <v>1.0</v>
      </c>
      <c r="AA18" s="84">
        <f t="shared" si="8"/>
        <v>875.3214286</v>
      </c>
      <c r="AB18" s="84">
        <v>1.0</v>
      </c>
      <c r="AC18" s="84">
        <f t="shared" si="9"/>
        <v>790.6129032</v>
      </c>
    </row>
    <row r="19">
      <c r="A19" s="84"/>
      <c r="B19" s="84"/>
      <c r="C19" s="84"/>
      <c r="D19" s="215">
        <v>24509.0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790.6129032</v>
      </c>
      <c r="N19" s="84">
        <v>1.0</v>
      </c>
      <c r="O19" s="84">
        <f t="shared" si="2"/>
        <v>790.6129032</v>
      </c>
      <c r="P19" s="84">
        <v>1.0</v>
      </c>
      <c r="Q19" s="84">
        <f t="shared" si="3"/>
        <v>816.9666667</v>
      </c>
      <c r="R19" s="84">
        <v>1.0</v>
      </c>
      <c r="S19" s="84">
        <f t="shared" si="4"/>
        <v>790.6129032</v>
      </c>
      <c r="T19" s="84">
        <v>1.0</v>
      </c>
      <c r="U19" s="84">
        <f t="shared" si="5"/>
        <v>816.9666667</v>
      </c>
      <c r="V19" s="84">
        <v>1.0</v>
      </c>
      <c r="W19" s="84">
        <f t="shared" si="6"/>
        <v>790.6129032</v>
      </c>
      <c r="X19" s="84">
        <v>1.0</v>
      </c>
      <c r="Y19" s="84">
        <f t="shared" si="7"/>
        <v>790.6129032</v>
      </c>
      <c r="Z19" s="84">
        <v>1.0</v>
      </c>
      <c r="AA19" s="84">
        <f t="shared" si="8"/>
        <v>875.3214286</v>
      </c>
      <c r="AB19" s="84">
        <v>1.0</v>
      </c>
      <c r="AC19" s="84">
        <f t="shared" si="9"/>
        <v>790.6129032</v>
      </c>
    </row>
    <row r="20">
      <c r="A20" s="84"/>
      <c r="B20" s="84"/>
      <c r="C20" s="84"/>
      <c r="D20" s="215">
        <v>24509.0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790.6129032</v>
      </c>
      <c r="N20" s="84">
        <v>1.0</v>
      </c>
      <c r="O20" s="84">
        <f t="shared" si="2"/>
        <v>790.6129032</v>
      </c>
      <c r="P20" s="84">
        <v>1.0</v>
      </c>
      <c r="Q20" s="84">
        <f t="shared" si="3"/>
        <v>816.9666667</v>
      </c>
      <c r="R20" s="84">
        <v>1.0</v>
      </c>
      <c r="S20" s="84">
        <f t="shared" si="4"/>
        <v>790.6129032</v>
      </c>
      <c r="T20" s="84">
        <v>1.0</v>
      </c>
      <c r="U20" s="84">
        <f t="shared" si="5"/>
        <v>816.9666667</v>
      </c>
      <c r="V20" s="84">
        <v>1.0</v>
      </c>
      <c r="W20" s="84">
        <f t="shared" si="6"/>
        <v>790.6129032</v>
      </c>
      <c r="X20" s="84">
        <v>1.0</v>
      </c>
      <c r="Y20" s="84">
        <f t="shared" si="7"/>
        <v>790.6129032</v>
      </c>
      <c r="Z20" s="84">
        <v>1.0</v>
      </c>
      <c r="AA20" s="84">
        <f t="shared" si="8"/>
        <v>875.3214286</v>
      </c>
      <c r="AB20" s="84">
        <v>1.0</v>
      </c>
      <c r="AC20" s="84">
        <f t="shared" si="9"/>
        <v>790.6129032</v>
      </c>
    </row>
    <row r="21" ht="15.75" customHeight="1">
      <c r="A21" s="84"/>
      <c r="B21" s="84"/>
      <c r="C21" s="84"/>
      <c r="D21" s="215">
        <v>24509.0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790.6129032</v>
      </c>
      <c r="N21" s="84">
        <v>1.0</v>
      </c>
      <c r="O21" s="84">
        <f t="shared" si="2"/>
        <v>790.6129032</v>
      </c>
      <c r="P21" s="84">
        <v>1.0</v>
      </c>
      <c r="Q21" s="84">
        <f t="shared" si="3"/>
        <v>816.9666667</v>
      </c>
      <c r="R21" s="84">
        <v>1.0</v>
      </c>
      <c r="S21" s="84">
        <f t="shared" si="4"/>
        <v>790.6129032</v>
      </c>
      <c r="T21" s="84">
        <v>1.0</v>
      </c>
      <c r="U21" s="84">
        <f t="shared" si="5"/>
        <v>816.9666667</v>
      </c>
      <c r="V21" s="84">
        <v>1.0</v>
      </c>
      <c r="W21" s="84">
        <f t="shared" si="6"/>
        <v>790.6129032</v>
      </c>
      <c r="X21" s="84">
        <v>1.0</v>
      </c>
      <c r="Y21" s="84">
        <f t="shared" si="7"/>
        <v>790.6129032</v>
      </c>
      <c r="Z21" s="84">
        <v>1.0</v>
      </c>
      <c r="AA21" s="84">
        <f t="shared" si="8"/>
        <v>875.3214286</v>
      </c>
      <c r="AB21" s="84">
        <v>1.0</v>
      </c>
      <c r="AC21" s="84">
        <f t="shared" si="9"/>
        <v>790.6129032</v>
      </c>
    </row>
    <row r="22" ht="15.75" customHeight="1">
      <c r="A22" s="84"/>
      <c r="B22" s="84"/>
      <c r="C22" s="84"/>
      <c r="D22" s="215">
        <v>24509.0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790.6129032</v>
      </c>
      <c r="N22" s="84">
        <v>1.0</v>
      </c>
      <c r="O22" s="84">
        <f t="shared" si="2"/>
        <v>790.6129032</v>
      </c>
      <c r="P22" s="84">
        <v>1.0</v>
      </c>
      <c r="Q22" s="84">
        <f t="shared" si="3"/>
        <v>816.9666667</v>
      </c>
      <c r="R22" s="84">
        <v>1.0</v>
      </c>
      <c r="S22" s="84">
        <f t="shared" si="4"/>
        <v>790.6129032</v>
      </c>
      <c r="T22" s="84">
        <v>1.0</v>
      </c>
      <c r="U22" s="84">
        <f t="shared" si="5"/>
        <v>816.9666667</v>
      </c>
      <c r="V22" s="84">
        <v>1.0</v>
      </c>
      <c r="W22" s="84">
        <f t="shared" si="6"/>
        <v>790.6129032</v>
      </c>
      <c r="X22" s="84">
        <v>1.0</v>
      </c>
      <c r="Y22" s="84">
        <f t="shared" si="7"/>
        <v>790.6129032</v>
      </c>
      <c r="Z22" s="84">
        <v>1.0</v>
      </c>
      <c r="AA22" s="84">
        <f t="shared" si="8"/>
        <v>875.3214286</v>
      </c>
      <c r="AB22" s="84">
        <v>1.0</v>
      </c>
      <c r="AC22" s="84">
        <f t="shared" si="9"/>
        <v>790.6129032</v>
      </c>
    </row>
    <row r="23" ht="15.75" customHeight="1">
      <c r="A23" s="84"/>
      <c r="B23" s="84"/>
      <c r="C23" s="84"/>
      <c r="D23" s="215">
        <v>24509.0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790.6129032</v>
      </c>
      <c r="N23" s="84">
        <v>1.0</v>
      </c>
      <c r="O23" s="84">
        <f t="shared" si="2"/>
        <v>790.6129032</v>
      </c>
      <c r="P23" s="84">
        <v>1.0</v>
      </c>
      <c r="Q23" s="84">
        <f t="shared" si="3"/>
        <v>816.9666667</v>
      </c>
      <c r="R23" s="84">
        <v>1.0</v>
      </c>
      <c r="S23" s="84">
        <f t="shared" si="4"/>
        <v>790.6129032</v>
      </c>
      <c r="T23" s="84">
        <v>1.0</v>
      </c>
      <c r="U23" s="84">
        <f t="shared" si="5"/>
        <v>816.9666667</v>
      </c>
      <c r="V23" s="84">
        <v>1.0</v>
      </c>
      <c r="W23" s="84">
        <f t="shared" si="6"/>
        <v>790.6129032</v>
      </c>
      <c r="X23" s="84">
        <v>1.0</v>
      </c>
      <c r="Y23" s="84">
        <f t="shared" si="7"/>
        <v>790.6129032</v>
      </c>
      <c r="Z23" s="84">
        <v>1.0</v>
      </c>
      <c r="AA23" s="84">
        <f t="shared" si="8"/>
        <v>875.3214286</v>
      </c>
      <c r="AB23" s="84">
        <v>1.0</v>
      </c>
      <c r="AC23" s="84">
        <f t="shared" si="9"/>
        <v>790.6129032</v>
      </c>
    </row>
    <row r="24" ht="15.75" customHeight="1">
      <c r="A24" s="84"/>
      <c r="B24" s="84"/>
      <c r="C24" s="84"/>
      <c r="D24" s="215">
        <v>24509.0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790.6129032</v>
      </c>
      <c r="N24" s="84">
        <v>1.0</v>
      </c>
      <c r="O24" s="84">
        <f t="shared" si="2"/>
        <v>790.6129032</v>
      </c>
      <c r="P24" s="84">
        <v>1.0</v>
      </c>
      <c r="Q24" s="84">
        <f t="shared" si="3"/>
        <v>816.9666667</v>
      </c>
      <c r="R24" s="84">
        <v>1.0</v>
      </c>
      <c r="S24" s="84">
        <f t="shared" si="4"/>
        <v>790.6129032</v>
      </c>
      <c r="T24" s="84">
        <v>1.0</v>
      </c>
      <c r="U24" s="84">
        <f t="shared" si="5"/>
        <v>816.9666667</v>
      </c>
      <c r="V24" s="84">
        <v>1.0</v>
      </c>
      <c r="W24" s="84">
        <f t="shared" si="6"/>
        <v>790.6129032</v>
      </c>
      <c r="X24" s="84">
        <v>1.0</v>
      </c>
      <c r="Y24" s="84">
        <f t="shared" si="7"/>
        <v>790.6129032</v>
      </c>
      <c r="Z24" s="84">
        <v>1.0</v>
      </c>
      <c r="AA24" s="84">
        <f t="shared" si="8"/>
        <v>875.3214286</v>
      </c>
      <c r="AB24" s="84">
        <v>1.0</v>
      </c>
      <c r="AC24" s="84">
        <f t="shared" si="9"/>
        <v>790.6129032</v>
      </c>
    </row>
    <row r="25" ht="15.75" customHeight="1">
      <c r="A25" s="84"/>
      <c r="B25" s="84"/>
      <c r="C25" s="84"/>
      <c r="D25" s="215">
        <v>24509.0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790.6129032</v>
      </c>
      <c r="N25" s="84">
        <v>1.0</v>
      </c>
      <c r="O25" s="84">
        <f t="shared" si="2"/>
        <v>790.6129032</v>
      </c>
      <c r="P25" s="84">
        <v>1.0</v>
      </c>
      <c r="Q25" s="84">
        <f t="shared" si="3"/>
        <v>816.9666667</v>
      </c>
      <c r="R25" s="84">
        <v>1.0</v>
      </c>
      <c r="S25" s="84">
        <f t="shared" si="4"/>
        <v>790.6129032</v>
      </c>
      <c r="T25" s="84">
        <v>1.0</v>
      </c>
      <c r="U25" s="84">
        <f t="shared" si="5"/>
        <v>816.9666667</v>
      </c>
      <c r="V25" s="84">
        <v>1.0</v>
      </c>
      <c r="W25" s="84">
        <f t="shared" si="6"/>
        <v>790.6129032</v>
      </c>
      <c r="X25" s="84">
        <v>1.0</v>
      </c>
      <c r="Y25" s="84">
        <f t="shared" si="7"/>
        <v>790.6129032</v>
      </c>
      <c r="Z25" s="84">
        <v>1.0</v>
      </c>
      <c r="AA25" s="84">
        <f t="shared" si="8"/>
        <v>875.3214286</v>
      </c>
      <c r="AB25" s="84">
        <v>1.0</v>
      </c>
      <c r="AC25" s="84">
        <f t="shared" si="9"/>
        <v>790.6129032</v>
      </c>
    </row>
    <row r="26" ht="15.75" customHeight="1">
      <c r="A26" s="84"/>
      <c r="B26" s="84"/>
      <c r="C26" s="84"/>
      <c r="D26" s="215">
        <v>24509.0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790.6129032</v>
      </c>
      <c r="N26" s="84">
        <v>1.0</v>
      </c>
      <c r="O26" s="84">
        <f t="shared" si="2"/>
        <v>790.6129032</v>
      </c>
      <c r="P26" s="84">
        <v>1.0</v>
      </c>
      <c r="Q26" s="84">
        <f t="shared" si="3"/>
        <v>816.9666667</v>
      </c>
      <c r="R26" s="84">
        <v>1.0</v>
      </c>
      <c r="S26" s="84">
        <f t="shared" si="4"/>
        <v>790.6129032</v>
      </c>
      <c r="T26" s="84">
        <v>1.0</v>
      </c>
      <c r="U26" s="84">
        <f t="shared" si="5"/>
        <v>816.9666667</v>
      </c>
      <c r="V26" s="84">
        <v>1.0</v>
      </c>
      <c r="W26" s="84">
        <f t="shared" si="6"/>
        <v>790.6129032</v>
      </c>
      <c r="X26" s="84">
        <v>1.0</v>
      </c>
      <c r="Y26" s="84">
        <f t="shared" si="7"/>
        <v>790.6129032</v>
      </c>
      <c r="Z26" s="84">
        <v>1.0</v>
      </c>
      <c r="AA26" s="84">
        <f t="shared" si="8"/>
        <v>875.3214286</v>
      </c>
      <c r="AB26" s="84">
        <v>1.0</v>
      </c>
      <c r="AC26" s="84">
        <f t="shared" si="9"/>
        <v>790.6129032</v>
      </c>
    </row>
    <row r="27" ht="15.75" customHeight="1">
      <c r="A27" s="84"/>
      <c r="B27" s="84"/>
      <c r="C27" s="84"/>
      <c r="D27" s="215">
        <v>24509.0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790.6129032</v>
      </c>
      <c r="N27" s="84">
        <v>1.0</v>
      </c>
      <c r="O27" s="84">
        <f t="shared" si="2"/>
        <v>790.6129032</v>
      </c>
      <c r="P27" s="84">
        <v>1.0</v>
      </c>
      <c r="Q27" s="84">
        <f t="shared" si="3"/>
        <v>816.9666667</v>
      </c>
      <c r="R27" s="84">
        <v>1.0</v>
      </c>
      <c r="S27" s="84">
        <f t="shared" si="4"/>
        <v>790.6129032</v>
      </c>
      <c r="T27" s="84">
        <v>1.0</v>
      </c>
      <c r="U27" s="84">
        <f t="shared" si="5"/>
        <v>816.9666667</v>
      </c>
      <c r="V27" s="84">
        <v>1.0</v>
      </c>
      <c r="W27" s="84">
        <f t="shared" si="6"/>
        <v>790.6129032</v>
      </c>
      <c r="X27" s="84">
        <v>1.0</v>
      </c>
      <c r="Y27" s="84">
        <f t="shared" si="7"/>
        <v>790.6129032</v>
      </c>
      <c r="Z27" s="84">
        <v>1.0</v>
      </c>
      <c r="AA27" s="84">
        <f t="shared" si="8"/>
        <v>875.3214286</v>
      </c>
      <c r="AB27" s="84">
        <v>1.0</v>
      </c>
      <c r="AC27" s="84">
        <f t="shared" si="9"/>
        <v>790.6129032</v>
      </c>
    </row>
    <row r="28" ht="15.75" customHeight="1">
      <c r="A28" s="84"/>
      <c r="B28" s="84"/>
      <c r="C28" s="84"/>
      <c r="D28" s="215">
        <v>24509.0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790.6129032</v>
      </c>
      <c r="N28" s="84">
        <v>1.0</v>
      </c>
      <c r="O28" s="84">
        <f t="shared" si="2"/>
        <v>790.6129032</v>
      </c>
      <c r="P28" s="84">
        <v>1.0</v>
      </c>
      <c r="Q28" s="84">
        <f t="shared" si="3"/>
        <v>816.9666667</v>
      </c>
      <c r="R28" s="84">
        <v>1.0</v>
      </c>
      <c r="S28" s="84">
        <f t="shared" si="4"/>
        <v>790.6129032</v>
      </c>
      <c r="T28" s="84">
        <v>1.0</v>
      </c>
      <c r="U28" s="84">
        <f t="shared" si="5"/>
        <v>816.9666667</v>
      </c>
      <c r="V28" s="84">
        <v>1.0</v>
      </c>
      <c r="W28" s="84">
        <f t="shared" si="6"/>
        <v>790.6129032</v>
      </c>
      <c r="X28" s="84">
        <v>1.0</v>
      </c>
      <c r="Y28" s="84">
        <f t="shared" si="7"/>
        <v>790.6129032</v>
      </c>
      <c r="Z28" s="84">
        <v>1.0</v>
      </c>
      <c r="AA28" s="84">
        <f t="shared" si="8"/>
        <v>875.3214286</v>
      </c>
      <c r="AB28" s="84">
        <v>1.0</v>
      </c>
      <c r="AC28" s="84">
        <f t="shared" si="9"/>
        <v>790.6129032</v>
      </c>
    </row>
    <row r="29" ht="15.75" customHeight="1">
      <c r="A29" s="84"/>
      <c r="B29" s="84"/>
      <c r="C29" s="84"/>
      <c r="D29" s="215">
        <v>24509.0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790.6129032</v>
      </c>
      <c r="N29" s="84">
        <v>1.0</v>
      </c>
      <c r="O29" s="84">
        <f t="shared" si="2"/>
        <v>790.6129032</v>
      </c>
      <c r="P29" s="84">
        <v>1.0</v>
      </c>
      <c r="Q29" s="84">
        <f t="shared" si="3"/>
        <v>816.9666667</v>
      </c>
      <c r="R29" s="84">
        <v>1.0</v>
      </c>
      <c r="S29" s="84">
        <f t="shared" si="4"/>
        <v>790.6129032</v>
      </c>
      <c r="T29" s="84">
        <v>1.0</v>
      </c>
      <c r="U29" s="84">
        <f t="shared" si="5"/>
        <v>816.9666667</v>
      </c>
      <c r="V29" s="84">
        <v>1.0</v>
      </c>
      <c r="W29" s="84">
        <f t="shared" si="6"/>
        <v>790.6129032</v>
      </c>
      <c r="X29" s="84">
        <v>1.0</v>
      </c>
      <c r="Y29" s="84">
        <f t="shared" si="7"/>
        <v>790.6129032</v>
      </c>
      <c r="Z29" s="84">
        <v>1.0</v>
      </c>
      <c r="AA29" s="84">
        <f t="shared" si="8"/>
        <v>875.3214286</v>
      </c>
      <c r="AB29" s="84">
        <v>1.0</v>
      </c>
      <c r="AC29" s="84">
        <f t="shared" si="9"/>
        <v>790.6129032</v>
      </c>
    </row>
    <row r="30" ht="15.75" customHeight="1">
      <c r="A30" s="84"/>
      <c r="B30" s="84"/>
      <c r="C30" s="84"/>
      <c r="D30" s="215">
        <v>24509.0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790.6129032</v>
      </c>
      <c r="N30" s="84">
        <v>1.0</v>
      </c>
      <c r="O30" s="84">
        <f t="shared" si="2"/>
        <v>790.6129032</v>
      </c>
      <c r="P30" s="84">
        <v>1.0</v>
      </c>
      <c r="Q30" s="84">
        <f t="shared" si="3"/>
        <v>816.9666667</v>
      </c>
      <c r="R30" s="84">
        <v>1.0</v>
      </c>
      <c r="S30" s="84">
        <f t="shared" si="4"/>
        <v>790.6129032</v>
      </c>
      <c r="T30" s="84">
        <v>1.0</v>
      </c>
      <c r="U30" s="84">
        <f t="shared" si="5"/>
        <v>816.9666667</v>
      </c>
      <c r="V30" s="84">
        <v>1.0</v>
      </c>
      <c r="W30" s="84">
        <f t="shared" si="6"/>
        <v>790.6129032</v>
      </c>
      <c r="X30" s="84">
        <v>1.0</v>
      </c>
      <c r="Y30" s="84">
        <f t="shared" si="7"/>
        <v>790.6129032</v>
      </c>
      <c r="Z30" s="84">
        <v>1.0</v>
      </c>
      <c r="AA30" s="84">
        <f t="shared" si="8"/>
        <v>875.3214286</v>
      </c>
      <c r="AB30" s="84">
        <v>1.0</v>
      </c>
      <c r="AC30" s="84">
        <f t="shared" si="9"/>
        <v>790.6129032</v>
      </c>
    </row>
    <row r="31" ht="15.75" customHeight="1">
      <c r="A31" s="84"/>
      <c r="B31" s="84"/>
      <c r="C31" s="84"/>
      <c r="D31" s="215">
        <v>24509.0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790.6129032</v>
      </c>
      <c r="N31" s="84">
        <v>1.0</v>
      </c>
      <c r="O31" s="84">
        <f t="shared" si="2"/>
        <v>790.6129032</v>
      </c>
      <c r="P31" s="84">
        <v>1.0</v>
      </c>
      <c r="Q31" s="84">
        <f t="shared" si="3"/>
        <v>816.9666667</v>
      </c>
      <c r="R31" s="84">
        <v>1.0</v>
      </c>
      <c r="S31" s="84">
        <f t="shared" si="4"/>
        <v>790.6129032</v>
      </c>
      <c r="T31" s="84">
        <v>1.0</v>
      </c>
      <c r="U31" s="84">
        <f t="shared" si="5"/>
        <v>816.9666667</v>
      </c>
      <c r="V31" s="84">
        <v>1.0</v>
      </c>
      <c r="W31" s="84">
        <f t="shared" si="6"/>
        <v>790.6129032</v>
      </c>
      <c r="X31" s="84">
        <v>1.0</v>
      </c>
      <c r="Y31" s="84">
        <f t="shared" si="7"/>
        <v>790.6129032</v>
      </c>
      <c r="Z31" s="84"/>
      <c r="AA31" s="84"/>
      <c r="AB31" s="84">
        <v>1.0</v>
      </c>
      <c r="AC31" s="84">
        <f t="shared" si="9"/>
        <v>790.6129032</v>
      </c>
    </row>
    <row r="32" ht="15.75" customHeight="1">
      <c r="A32" s="84"/>
      <c r="B32" s="84"/>
      <c r="C32" s="84"/>
      <c r="D32" s="215">
        <v>24509.0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790.6129032</v>
      </c>
      <c r="N32" s="84">
        <v>1.0</v>
      </c>
      <c r="O32" s="84">
        <f t="shared" si="2"/>
        <v>790.6129032</v>
      </c>
      <c r="P32" s="84">
        <v>1.0</v>
      </c>
      <c r="Q32" s="84">
        <f t="shared" si="3"/>
        <v>816.9666667</v>
      </c>
      <c r="R32" s="84">
        <v>1.0</v>
      </c>
      <c r="S32" s="84">
        <f t="shared" si="4"/>
        <v>790.6129032</v>
      </c>
      <c r="T32" s="84">
        <v>1.0</v>
      </c>
      <c r="U32" s="84">
        <f t="shared" si="5"/>
        <v>816.9666667</v>
      </c>
      <c r="V32" s="84">
        <v>1.0</v>
      </c>
      <c r="W32" s="84">
        <f t="shared" si="6"/>
        <v>790.6129032</v>
      </c>
      <c r="X32" s="84">
        <v>1.0</v>
      </c>
      <c r="Y32" s="84">
        <f t="shared" si="7"/>
        <v>790.6129032</v>
      </c>
      <c r="Z32" s="84"/>
      <c r="AA32" s="84"/>
      <c r="AB32" s="84">
        <v>1.0</v>
      </c>
      <c r="AC32" s="84">
        <f t="shared" si="9"/>
        <v>790.6129032</v>
      </c>
    </row>
    <row r="33" ht="15.75" customHeight="1">
      <c r="A33" s="84"/>
      <c r="B33" s="84"/>
      <c r="C33" s="84"/>
      <c r="D33" s="215">
        <v>24509.0</v>
      </c>
      <c r="E33" s="220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790.6129032</v>
      </c>
      <c r="N33" s="84">
        <v>1.0</v>
      </c>
      <c r="O33" s="84">
        <f t="shared" si="2"/>
        <v>790.6129032</v>
      </c>
      <c r="P33" s="84"/>
      <c r="Q33" s="84"/>
      <c r="R33" s="84">
        <v>1.0</v>
      </c>
      <c r="S33" s="84">
        <f t="shared" si="4"/>
        <v>790.6129032</v>
      </c>
      <c r="T33" s="84"/>
      <c r="U33" s="84"/>
      <c r="V33" s="84">
        <v>1.0</v>
      </c>
      <c r="W33" s="84">
        <f t="shared" si="6"/>
        <v>790.6129032</v>
      </c>
      <c r="X33" s="84">
        <v>1.0</v>
      </c>
      <c r="Y33" s="84">
        <f t="shared" si="7"/>
        <v>790.6129032</v>
      </c>
      <c r="Z33" s="84"/>
      <c r="AA33" s="84"/>
      <c r="AB33" s="84">
        <v>1.0</v>
      </c>
      <c r="AC33" s="84">
        <f t="shared" si="9"/>
        <v>790.6129032</v>
      </c>
    </row>
    <row r="34" ht="15.75" customHeight="1">
      <c r="B34" s="160"/>
      <c r="C34" s="162" t="s">
        <v>316</v>
      </c>
      <c r="D34" s="215">
        <v>24509.0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24509.0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24509.0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24509</v>
      </c>
      <c r="N37" s="160">
        <f t="shared" si="10"/>
        <v>31</v>
      </c>
      <c r="O37" s="160">
        <f t="shared" si="10"/>
        <v>24509</v>
      </c>
      <c r="P37" s="160">
        <f t="shared" si="10"/>
        <v>30</v>
      </c>
      <c r="Q37" s="160">
        <f t="shared" si="10"/>
        <v>24509</v>
      </c>
      <c r="R37" s="160">
        <f t="shared" si="10"/>
        <v>31</v>
      </c>
      <c r="S37" s="160">
        <f t="shared" si="10"/>
        <v>24509</v>
      </c>
      <c r="T37" s="160">
        <f t="shared" si="10"/>
        <v>30</v>
      </c>
      <c r="U37" s="160">
        <f t="shared" si="10"/>
        <v>24509</v>
      </c>
      <c r="V37" s="160">
        <f t="shared" si="10"/>
        <v>31</v>
      </c>
      <c r="W37" s="160">
        <f t="shared" si="10"/>
        <v>24509</v>
      </c>
      <c r="X37" s="160">
        <f t="shared" si="10"/>
        <v>31</v>
      </c>
      <c r="Y37" s="160">
        <f t="shared" si="10"/>
        <v>24509</v>
      </c>
      <c r="Z37" s="160">
        <f t="shared" si="10"/>
        <v>28</v>
      </c>
      <c r="AA37" s="160">
        <f t="shared" si="10"/>
        <v>24509</v>
      </c>
      <c r="AB37" s="160">
        <f t="shared" si="10"/>
        <v>31</v>
      </c>
      <c r="AC37" s="160">
        <f t="shared" si="10"/>
        <v>24509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86"/>
    <col customWidth="1" min="3" max="3" width="13.29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338</v>
      </c>
      <c r="B3" s="84" t="s">
        <v>332</v>
      </c>
      <c r="C3" s="84" t="s">
        <v>4</v>
      </c>
      <c r="D3" s="215">
        <v>24448.0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788.6451613</v>
      </c>
      <c r="N3" s="84">
        <v>1.0</v>
      </c>
      <c r="O3" s="84">
        <f t="shared" ref="O3:O35" si="2">D3/31*N3</f>
        <v>788.6451613</v>
      </c>
      <c r="P3" s="84">
        <v>1.0</v>
      </c>
      <c r="Q3" s="84">
        <f t="shared" ref="Q3:Q32" si="3">D3/30*P3</f>
        <v>814.9333333</v>
      </c>
      <c r="R3" s="84">
        <v>1.0</v>
      </c>
      <c r="S3" s="84">
        <f t="shared" ref="S3:S33" si="4">D3/31*R3</f>
        <v>788.6451613</v>
      </c>
      <c r="T3" s="84">
        <v>1.0</v>
      </c>
      <c r="U3" s="84">
        <f t="shared" ref="U3:U32" si="5">D3/30*T3</f>
        <v>814.9333333</v>
      </c>
      <c r="V3" s="84">
        <v>1.0</v>
      </c>
      <c r="W3" s="84">
        <f t="shared" ref="W3:W33" si="6">D3/31*V3</f>
        <v>788.6451613</v>
      </c>
      <c r="X3" s="84">
        <v>1.0</v>
      </c>
      <c r="Y3" s="84">
        <f t="shared" ref="Y3:Y33" si="7">D3/31*X3</f>
        <v>788.6451613</v>
      </c>
      <c r="Z3" s="84">
        <v>1.0</v>
      </c>
      <c r="AA3" s="84">
        <f t="shared" ref="AA3:AA30" si="8">D3/28*Z3</f>
        <v>873.1428571</v>
      </c>
      <c r="AB3" s="84">
        <v>1.0</v>
      </c>
      <c r="AC3" s="84">
        <f t="shared" ref="AC3:AC33" si="9">D3/31*AB3</f>
        <v>788.6451613</v>
      </c>
    </row>
    <row r="4">
      <c r="A4" s="84"/>
      <c r="B4" s="84"/>
      <c r="C4" s="84"/>
      <c r="D4" s="215">
        <v>24448.0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788.6451613</v>
      </c>
      <c r="N4" s="84">
        <v>1.0</v>
      </c>
      <c r="O4" s="84">
        <f t="shared" si="2"/>
        <v>788.6451613</v>
      </c>
      <c r="P4" s="84">
        <v>1.0</v>
      </c>
      <c r="Q4" s="84">
        <f t="shared" si="3"/>
        <v>814.9333333</v>
      </c>
      <c r="R4" s="84">
        <v>1.0</v>
      </c>
      <c r="S4" s="84">
        <f t="shared" si="4"/>
        <v>788.6451613</v>
      </c>
      <c r="T4" s="84">
        <v>1.0</v>
      </c>
      <c r="U4" s="84">
        <f t="shared" si="5"/>
        <v>814.9333333</v>
      </c>
      <c r="V4" s="84">
        <v>1.0</v>
      </c>
      <c r="W4" s="84">
        <f t="shared" si="6"/>
        <v>788.6451613</v>
      </c>
      <c r="X4" s="84">
        <v>1.0</v>
      </c>
      <c r="Y4" s="84">
        <f t="shared" si="7"/>
        <v>788.6451613</v>
      </c>
      <c r="Z4" s="84">
        <v>1.0</v>
      </c>
      <c r="AA4" s="84">
        <f t="shared" si="8"/>
        <v>873.1428571</v>
      </c>
      <c r="AB4" s="84">
        <v>1.0</v>
      </c>
      <c r="AC4" s="84">
        <f t="shared" si="9"/>
        <v>788.6451613</v>
      </c>
    </row>
    <row r="5">
      <c r="A5" s="84"/>
      <c r="B5" s="84"/>
      <c r="C5" s="84"/>
      <c r="D5" s="215">
        <v>24448.0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788.6451613</v>
      </c>
      <c r="N5" s="84">
        <v>1.0</v>
      </c>
      <c r="O5" s="84">
        <f t="shared" si="2"/>
        <v>788.6451613</v>
      </c>
      <c r="P5" s="84">
        <v>1.0</v>
      </c>
      <c r="Q5" s="84">
        <f t="shared" si="3"/>
        <v>814.9333333</v>
      </c>
      <c r="R5" s="84">
        <v>1.0</v>
      </c>
      <c r="S5" s="84">
        <f t="shared" si="4"/>
        <v>788.6451613</v>
      </c>
      <c r="T5" s="84">
        <v>1.0</v>
      </c>
      <c r="U5" s="84">
        <f t="shared" si="5"/>
        <v>814.9333333</v>
      </c>
      <c r="V5" s="84">
        <v>1.0</v>
      </c>
      <c r="W5" s="84">
        <f t="shared" si="6"/>
        <v>788.6451613</v>
      </c>
      <c r="X5" s="84">
        <v>1.0</v>
      </c>
      <c r="Y5" s="84">
        <f t="shared" si="7"/>
        <v>788.6451613</v>
      </c>
      <c r="Z5" s="84">
        <v>1.0</v>
      </c>
      <c r="AA5" s="84">
        <f t="shared" si="8"/>
        <v>873.1428571</v>
      </c>
      <c r="AB5" s="84">
        <v>1.0</v>
      </c>
      <c r="AC5" s="84">
        <f t="shared" si="9"/>
        <v>788.6451613</v>
      </c>
    </row>
    <row r="6">
      <c r="A6" s="84"/>
      <c r="B6" s="84"/>
      <c r="C6" s="84"/>
      <c r="D6" s="215">
        <v>24448.0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788.6451613</v>
      </c>
      <c r="N6" s="181">
        <v>0.0</v>
      </c>
      <c r="O6" s="84">
        <f t="shared" si="2"/>
        <v>0</v>
      </c>
      <c r="P6" s="84">
        <v>1.0</v>
      </c>
      <c r="Q6" s="84">
        <f t="shared" si="3"/>
        <v>814.9333333</v>
      </c>
      <c r="R6" s="181">
        <v>0.0</v>
      </c>
      <c r="S6" s="84">
        <f t="shared" si="4"/>
        <v>0</v>
      </c>
      <c r="T6" s="84">
        <v>1.0</v>
      </c>
      <c r="U6" s="84">
        <f t="shared" si="5"/>
        <v>814.9333333</v>
      </c>
      <c r="V6" s="84">
        <v>1.0</v>
      </c>
      <c r="W6" s="84">
        <f t="shared" si="6"/>
        <v>788.6451613</v>
      </c>
      <c r="X6" s="84">
        <v>1.0</v>
      </c>
      <c r="Y6" s="84">
        <f t="shared" si="7"/>
        <v>788.6451613</v>
      </c>
      <c r="Z6" s="84">
        <v>1.0</v>
      </c>
      <c r="AA6" s="84">
        <f t="shared" si="8"/>
        <v>873.1428571</v>
      </c>
      <c r="AB6" s="84">
        <v>1.0</v>
      </c>
      <c r="AC6" s="84">
        <f t="shared" si="9"/>
        <v>788.6451613</v>
      </c>
    </row>
    <row r="7">
      <c r="A7" s="84"/>
      <c r="B7" s="84"/>
      <c r="C7" s="84"/>
      <c r="D7" s="215">
        <v>24448.0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788.6451613</v>
      </c>
      <c r="P7" s="84">
        <v>1.0</v>
      </c>
      <c r="Q7" s="84">
        <f t="shared" si="3"/>
        <v>814.9333333</v>
      </c>
      <c r="R7" s="84">
        <v>1.0</v>
      </c>
      <c r="S7" s="84">
        <f t="shared" si="4"/>
        <v>788.6451613</v>
      </c>
      <c r="T7" s="84">
        <v>1.0</v>
      </c>
      <c r="U7" s="84">
        <f t="shared" si="5"/>
        <v>814.9333333</v>
      </c>
      <c r="V7" s="84">
        <v>1.0</v>
      </c>
      <c r="W7" s="84">
        <f t="shared" si="6"/>
        <v>788.6451613</v>
      </c>
      <c r="X7" s="84">
        <v>1.0</v>
      </c>
      <c r="Y7" s="84">
        <f t="shared" si="7"/>
        <v>788.6451613</v>
      </c>
      <c r="Z7" s="84">
        <v>1.0</v>
      </c>
      <c r="AA7" s="84">
        <f t="shared" si="8"/>
        <v>873.1428571</v>
      </c>
      <c r="AB7" s="84">
        <v>1.0</v>
      </c>
      <c r="AC7" s="84">
        <f t="shared" si="9"/>
        <v>788.6451613</v>
      </c>
    </row>
    <row r="8">
      <c r="A8" s="84"/>
      <c r="B8" s="84"/>
      <c r="C8" s="84"/>
      <c r="D8" s="215">
        <v>24448.0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788.6451613</v>
      </c>
      <c r="N8" s="84">
        <v>1.0</v>
      </c>
      <c r="O8" s="84">
        <f t="shared" si="2"/>
        <v>788.6451613</v>
      </c>
      <c r="P8" s="84">
        <v>1.0</v>
      </c>
      <c r="Q8" s="84">
        <f t="shared" si="3"/>
        <v>814.9333333</v>
      </c>
      <c r="R8" s="84">
        <v>1.0</v>
      </c>
      <c r="S8" s="84">
        <f t="shared" si="4"/>
        <v>788.6451613</v>
      </c>
      <c r="T8" s="84">
        <v>1.0</v>
      </c>
      <c r="U8" s="84">
        <f t="shared" si="5"/>
        <v>814.9333333</v>
      </c>
      <c r="V8" s="84">
        <v>1.0</v>
      </c>
      <c r="W8" s="84">
        <f t="shared" si="6"/>
        <v>788.6451613</v>
      </c>
      <c r="X8" s="84">
        <v>1.0</v>
      </c>
      <c r="Y8" s="84">
        <f t="shared" si="7"/>
        <v>788.6451613</v>
      </c>
      <c r="Z8" s="84">
        <v>1.0</v>
      </c>
      <c r="AA8" s="84">
        <f t="shared" si="8"/>
        <v>873.1428571</v>
      </c>
      <c r="AB8" s="84">
        <v>1.0</v>
      </c>
      <c r="AC8" s="84">
        <f t="shared" si="9"/>
        <v>788.6451613</v>
      </c>
    </row>
    <row r="9">
      <c r="A9" s="84"/>
      <c r="B9" s="84"/>
      <c r="C9" s="84"/>
      <c r="D9" s="215">
        <v>24448.0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788.6451613</v>
      </c>
      <c r="N9" s="84">
        <v>1.0</v>
      </c>
      <c r="O9" s="84">
        <f t="shared" si="2"/>
        <v>788.6451613</v>
      </c>
      <c r="P9" s="84">
        <v>1.0</v>
      </c>
      <c r="Q9" s="84">
        <f t="shared" si="3"/>
        <v>814.9333333</v>
      </c>
      <c r="R9" s="84">
        <v>1.0</v>
      </c>
      <c r="S9" s="84">
        <f t="shared" si="4"/>
        <v>788.6451613</v>
      </c>
      <c r="T9" s="84">
        <v>1.0</v>
      </c>
      <c r="U9" s="84">
        <f t="shared" si="5"/>
        <v>814.9333333</v>
      </c>
      <c r="V9" s="84">
        <v>1.0</v>
      </c>
      <c r="W9" s="84">
        <f t="shared" si="6"/>
        <v>788.6451613</v>
      </c>
      <c r="X9" s="84">
        <v>1.0</v>
      </c>
      <c r="Y9" s="84">
        <f t="shared" si="7"/>
        <v>788.6451613</v>
      </c>
      <c r="Z9" s="84">
        <v>1.0</v>
      </c>
      <c r="AA9" s="84">
        <f t="shared" si="8"/>
        <v>873.1428571</v>
      </c>
      <c r="AB9" s="84">
        <v>1.0</v>
      </c>
      <c r="AC9" s="84">
        <f t="shared" si="9"/>
        <v>788.6451613</v>
      </c>
    </row>
    <row r="10">
      <c r="A10" s="84"/>
      <c r="B10" s="84"/>
      <c r="C10" s="84"/>
      <c r="D10" s="215">
        <v>24448.0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788.6451613</v>
      </c>
      <c r="N10" s="181">
        <v>0.0</v>
      </c>
      <c r="O10" s="84">
        <f t="shared" si="2"/>
        <v>0</v>
      </c>
      <c r="P10" s="84">
        <v>1.0</v>
      </c>
      <c r="Q10" s="84">
        <f t="shared" si="3"/>
        <v>814.9333333</v>
      </c>
      <c r="R10" s="84">
        <v>1.0</v>
      </c>
      <c r="S10" s="84">
        <f t="shared" si="4"/>
        <v>788.6451613</v>
      </c>
      <c r="T10" s="84">
        <v>1.0</v>
      </c>
      <c r="U10" s="84">
        <f t="shared" si="5"/>
        <v>814.9333333</v>
      </c>
      <c r="V10" s="84">
        <v>1.0</v>
      </c>
      <c r="W10" s="84">
        <f t="shared" si="6"/>
        <v>788.6451613</v>
      </c>
      <c r="X10" s="84">
        <v>1.0</v>
      </c>
      <c r="Y10" s="84">
        <f t="shared" si="7"/>
        <v>788.6451613</v>
      </c>
      <c r="Z10" s="84">
        <v>1.0</v>
      </c>
      <c r="AA10" s="84">
        <f t="shared" si="8"/>
        <v>873.1428571</v>
      </c>
      <c r="AB10" s="84">
        <v>1.0</v>
      </c>
      <c r="AC10" s="84">
        <f t="shared" si="9"/>
        <v>788.6451613</v>
      </c>
    </row>
    <row r="11">
      <c r="A11" s="84"/>
      <c r="B11" s="84"/>
      <c r="C11" s="84"/>
      <c r="D11" s="215">
        <v>24448.0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788.6451613</v>
      </c>
      <c r="N11" s="84">
        <v>1.0</v>
      </c>
      <c r="O11" s="84">
        <f t="shared" si="2"/>
        <v>788.6451613</v>
      </c>
      <c r="P11" s="84">
        <v>1.0</v>
      </c>
      <c r="Q11" s="84">
        <f t="shared" si="3"/>
        <v>814.9333333</v>
      </c>
      <c r="R11" s="84">
        <v>1.0</v>
      </c>
      <c r="S11" s="84">
        <f t="shared" si="4"/>
        <v>788.6451613</v>
      </c>
      <c r="T11" s="84">
        <v>1.0</v>
      </c>
      <c r="U11" s="84">
        <f t="shared" si="5"/>
        <v>814.9333333</v>
      </c>
      <c r="V11" s="84">
        <v>1.0</v>
      </c>
      <c r="W11" s="84">
        <f t="shared" si="6"/>
        <v>788.6451613</v>
      </c>
      <c r="X11" s="84">
        <v>1.0</v>
      </c>
      <c r="Y11" s="84">
        <f t="shared" si="7"/>
        <v>788.6451613</v>
      </c>
      <c r="Z11" s="84">
        <v>1.0</v>
      </c>
      <c r="AA11" s="84">
        <f t="shared" si="8"/>
        <v>873.1428571</v>
      </c>
      <c r="AB11" s="84">
        <v>1.0</v>
      </c>
      <c r="AC11" s="84">
        <f t="shared" si="9"/>
        <v>788.6451613</v>
      </c>
    </row>
    <row r="12">
      <c r="A12" s="84"/>
      <c r="B12" s="84"/>
      <c r="C12" s="84"/>
      <c r="D12" s="215">
        <v>24448.0</v>
      </c>
      <c r="E12" s="217">
        <v>10.0</v>
      </c>
      <c r="F12" s="84"/>
      <c r="G12" s="84"/>
      <c r="H12" s="84"/>
      <c r="I12" s="84"/>
      <c r="J12" s="84"/>
      <c r="K12" s="84"/>
      <c r="L12" s="181">
        <v>0.0</v>
      </c>
      <c r="M12" s="84">
        <f t="shared" si="1"/>
        <v>0</v>
      </c>
      <c r="N12" s="84">
        <v>1.0</v>
      </c>
      <c r="O12" s="84">
        <f t="shared" si="2"/>
        <v>788.6451613</v>
      </c>
      <c r="P12" s="181">
        <v>0.0</v>
      </c>
      <c r="Q12" s="84">
        <f t="shared" si="3"/>
        <v>0</v>
      </c>
      <c r="R12" s="84">
        <v>1.0</v>
      </c>
      <c r="S12" s="84">
        <f t="shared" si="4"/>
        <v>788.6451613</v>
      </c>
      <c r="T12" s="84">
        <v>1.0</v>
      </c>
      <c r="U12" s="84">
        <f t="shared" si="5"/>
        <v>814.9333333</v>
      </c>
      <c r="V12" s="84">
        <v>1.0</v>
      </c>
      <c r="W12" s="84">
        <f t="shared" si="6"/>
        <v>788.6451613</v>
      </c>
      <c r="X12" s="84">
        <v>1.0</v>
      </c>
      <c r="Y12" s="84">
        <f t="shared" si="7"/>
        <v>788.6451613</v>
      </c>
      <c r="Z12" s="84">
        <v>1.0</v>
      </c>
      <c r="AA12" s="84">
        <f t="shared" si="8"/>
        <v>873.1428571</v>
      </c>
      <c r="AB12" s="84">
        <v>1.0</v>
      </c>
      <c r="AC12" s="84">
        <f t="shared" si="9"/>
        <v>788.6451613</v>
      </c>
    </row>
    <row r="13">
      <c r="A13" s="84"/>
      <c r="B13" s="84"/>
      <c r="C13" s="84"/>
      <c r="D13" s="215">
        <v>24448.0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84">
        <v>1.0</v>
      </c>
      <c r="O13" s="84">
        <f t="shared" si="2"/>
        <v>788.6451613</v>
      </c>
      <c r="P13" s="84">
        <v>1.0</v>
      </c>
      <c r="Q13" s="84">
        <f t="shared" si="3"/>
        <v>814.9333333</v>
      </c>
      <c r="R13" s="84">
        <v>1.0</v>
      </c>
      <c r="S13" s="84">
        <f t="shared" si="4"/>
        <v>788.6451613</v>
      </c>
      <c r="T13" s="84">
        <v>1.0</v>
      </c>
      <c r="U13" s="84">
        <f t="shared" si="5"/>
        <v>814.9333333</v>
      </c>
      <c r="V13" s="84">
        <v>1.0</v>
      </c>
      <c r="W13" s="84">
        <f t="shared" si="6"/>
        <v>788.6451613</v>
      </c>
      <c r="X13" s="84">
        <v>1.0</v>
      </c>
      <c r="Y13" s="84">
        <f t="shared" si="7"/>
        <v>788.6451613</v>
      </c>
      <c r="Z13" s="84">
        <v>1.0</v>
      </c>
      <c r="AA13" s="84">
        <f t="shared" si="8"/>
        <v>873.1428571</v>
      </c>
      <c r="AB13" s="84">
        <v>1.0</v>
      </c>
      <c r="AC13" s="84">
        <f t="shared" si="9"/>
        <v>788.6451613</v>
      </c>
    </row>
    <row r="14">
      <c r="A14" s="84"/>
      <c r="B14" s="84"/>
      <c r="C14" s="84"/>
      <c r="D14" s="215">
        <v>24448.0</v>
      </c>
      <c r="E14" s="217">
        <v>12.0</v>
      </c>
      <c r="F14" s="84"/>
      <c r="G14" s="84"/>
      <c r="H14" s="84"/>
      <c r="I14" s="84"/>
      <c r="J14" s="84"/>
      <c r="K14" s="84"/>
      <c r="L14" s="181">
        <v>0.0</v>
      </c>
      <c r="M14" s="84">
        <f t="shared" si="1"/>
        <v>0</v>
      </c>
      <c r="N14" s="84">
        <v>1.0</v>
      </c>
      <c r="O14" s="84">
        <f t="shared" si="2"/>
        <v>788.6451613</v>
      </c>
      <c r="P14" s="181">
        <v>0.5</v>
      </c>
      <c r="Q14" s="84">
        <f t="shared" si="3"/>
        <v>407.4666667</v>
      </c>
      <c r="R14" s="84">
        <v>1.0</v>
      </c>
      <c r="S14" s="84">
        <f t="shared" si="4"/>
        <v>788.6451613</v>
      </c>
      <c r="T14" s="84">
        <v>1.0</v>
      </c>
      <c r="U14" s="84">
        <f t="shared" si="5"/>
        <v>814.9333333</v>
      </c>
      <c r="V14" s="84">
        <v>1.0</v>
      </c>
      <c r="W14" s="84">
        <f t="shared" si="6"/>
        <v>788.6451613</v>
      </c>
      <c r="X14" s="84">
        <v>1.0</v>
      </c>
      <c r="Y14" s="84">
        <f t="shared" si="7"/>
        <v>788.6451613</v>
      </c>
      <c r="Z14" s="84">
        <v>1.0</v>
      </c>
      <c r="AA14" s="84">
        <f t="shared" si="8"/>
        <v>873.1428571</v>
      </c>
      <c r="AB14" s="84">
        <v>1.0</v>
      </c>
      <c r="AC14" s="84">
        <f t="shared" si="9"/>
        <v>788.6451613</v>
      </c>
    </row>
    <row r="15">
      <c r="A15" s="84"/>
      <c r="B15" s="84"/>
      <c r="C15" s="84"/>
      <c r="D15" s="215">
        <v>24448.0</v>
      </c>
      <c r="E15" s="216">
        <v>13.0</v>
      </c>
      <c r="F15" s="84"/>
      <c r="G15" s="84"/>
      <c r="H15" s="84"/>
      <c r="I15" s="84"/>
      <c r="J15" s="84"/>
      <c r="K15" s="84"/>
      <c r="L15" s="181">
        <v>0.0</v>
      </c>
      <c r="M15" s="84">
        <f t="shared" si="1"/>
        <v>0</v>
      </c>
      <c r="N15" s="84">
        <v>1.0</v>
      </c>
      <c r="O15" s="84">
        <f t="shared" si="2"/>
        <v>788.6451613</v>
      </c>
      <c r="P15" s="84">
        <v>1.0</v>
      </c>
      <c r="Q15" s="84">
        <f t="shared" si="3"/>
        <v>814.9333333</v>
      </c>
      <c r="R15" s="84">
        <v>1.0</v>
      </c>
      <c r="S15" s="84">
        <f t="shared" si="4"/>
        <v>788.6451613</v>
      </c>
      <c r="T15" s="84">
        <v>1.0</v>
      </c>
      <c r="U15" s="84">
        <f t="shared" si="5"/>
        <v>814.9333333</v>
      </c>
      <c r="V15" s="84">
        <v>1.0</v>
      </c>
      <c r="W15" s="84">
        <f t="shared" si="6"/>
        <v>788.6451613</v>
      </c>
      <c r="X15" s="84">
        <v>1.0</v>
      </c>
      <c r="Y15" s="84">
        <f t="shared" si="7"/>
        <v>788.6451613</v>
      </c>
      <c r="Z15" s="84">
        <v>1.0</v>
      </c>
      <c r="AA15" s="84">
        <f t="shared" si="8"/>
        <v>873.1428571</v>
      </c>
      <c r="AB15" s="84">
        <v>1.0</v>
      </c>
      <c r="AC15" s="84">
        <f t="shared" si="9"/>
        <v>788.6451613</v>
      </c>
    </row>
    <row r="16">
      <c r="A16" s="84"/>
      <c r="B16" s="84"/>
      <c r="C16" s="84"/>
      <c r="D16" s="215">
        <v>24448.0</v>
      </c>
      <c r="E16" s="217">
        <v>14.0</v>
      </c>
      <c r="F16" s="84"/>
      <c r="G16" s="84"/>
      <c r="H16" s="84"/>
      <c r="I16" s="84"/>
      <c r="J16" s="84"/>
      <c r="K16" s="84"/>
      <c r="L16" s="84">
        <v>0.0</v>
      </c>
      <c r="M16" s="84">
        <f t="shared" si="1"/>
        <v>0</v>
      </c>
      <c r="N16" s="84">
        <v>1.0</v>
      </c>
      <c r="O16" s="84">
        <f t="shared" si="2"/>
        <v>788.6451613</v>
      </c>
      <c r="P16" s="84">
        <v>1.0</v>
      </c>
      <c r="Q16" s="84">
        <f t="shared" si="3"/>
        <v>814.9333333</v>
      </c>
      <c r="R16" s="84">
        <v>1.0</v>
      </c>
      <c r="S16" s="84">
        <f t="shared" si="4"/>
        <v>788.6451613</v>
      </c>
      <c r="T16" s="84">
        <v>1.0</v>
      </c>
      <c r="U16" s="84">
        <f t="shared" si="5"/>
        <v>814.9333333</v>
      </c>
      <c r="V16" s="84">
        <v>1.0</v>
      </c>
      <c r="W16" s="84">
        <f t="shared" si="6"/>
        <v>788.6451613</v>
      </c>
      <c r="X16" s="84">
        <v>1.0</v>
      </c>
      <c r="Y16" s="84">
        <f t="shared" si="7"/>
        <v>788.6451613</v>
      </c>
      <c r="Z16" s="84">
        <v>1.0</v>
      </c>
      <c r="AA16" s="84">
        <f t="shared" si="8"/>
        <v>873.1428571</v>
      </c>
      <c r="AB16" s="84">
        <v>1.0</v>
      </c>
      <c r="AC16" s="84">
        <f t="shared" si="9"/>
        <v>788.6451613</v>
      </c>
    </row>
    <row r="17">
      <c r="A17" s="84"/>
      <c r="B17" s="84"/>
      <c r="C17" s="84"/>
      <c r="D17" s="215">
        <v>24448.0</v>
      </c>
      <c r="E17" s="216">
        <v>15.0</v>
      </c>
      <c r="F17" s="84"/>
      <c r="G17" s="84"/>
      <c r="H17" s="84"/>
      <c r="I17" s="84"/>
      <c r="J17" s="84"/>
      <c r="K17" s="84"/>
      <c r="L17" s="181">
        <v>0.0</v>
      </c>
      <c r="M17" s="84">
        <f t="shared" si="1"/>
        <v>0</v>
      </c>
      <c r="N17" s="181">
        <v>1.0</v>
      </c>
      <c r="O17" s="84">
        <f t="shared" si="2"/>
        <v>788.6451613</v>
      </c>
      <c r="P17" s="181">
        <v>0.0</v>
      </c>
      <c r="Q17" s="84">
        <f t="shared" si="3"/>
        <v>0</v>
      </c>
      <c r="R17" s="84">
        <v>1.0</v>
      </c>
      <c r="S17" s="84">
        <f t="shared" si="4"/>
        <v>788.6451613</v>
      </c>
      <c r="T17" s="84">
        <v>1.0</v>
      </c>
      <c r="U17" s="84">
        <f t="shared" si="5"/>
        <v>814.9333333</v>
      </c>
      <c r="V17" s="84">
        <v>1.0</v>
      </c>
      <c r="W17" s="84">
        <f t="shared" si="6"/>
        <v>788.6451613</v>
      </c>
      <c r="X17" s="84">
        <v>1.0</v>
      </c>
      <c r="Y17" s="84">
        <f t="shared" si="7"/>
        <v>788.6451613</v>
      </c>
      <c r="Z17" s="84">
        <v>1.0</v>
      </c>
      <c r="AA17" s="84">
        <f t="shared" si="8"/>
        <v>873.1428571</v>
      </c>
      <c r="AB17" s="84">
        <v>1.0</v>
      </c>
      <c r="AC17" s="84">
        <f t="shared" si="9"/>
        <v>788.6451613</v>
      </c>
    </row>
    <row r="18">
      <c r="A18" s="84"/>
      <c r="B18" s="84"/>
      <c r="C18" s="84"/>
      <c r="D18" s="215">
        <v>24448.0</v>
      </c>
      <c r="E18" s="217">
        <v>16.0</v>
      </c>
      <c r="F18" s="84"/>
      <c r="G18" s="84"/>
      <c r="H18" s="84"/>
      <c r="I18" s="84"/>
      <c r="J18" s="84"/>
      <c r="K18" s="84"/>
      <c r="L18" s="181">
        <v>0.0</v>
      </c>
      <c r="M18" s="84">
        <f t="shared" si="1"/>
        <v>0</v>
      </c>
      <c r="N18" s="84">
        <v>1.0</v>
      </c>
      <c r="O18" s="84">
        <f t="shared" si="2"/>
        <v>788.6451613</v>
      </c>
      <c r="P18" s="84">
        <v>1.0</v>
      </c>
      <c r="Q18" s="84">
        <f t="shared" si="3"/>
        <v>814.9333333</v>
      </c>
      <c r="R18" s="84">
        <v>1.0</v>
      </c>
      <c r="S18" s="84">
        <f t="shared" si="4"/>
        <v>788.6451613</v>
      </c>
      <c r="T18" s="84">
        <v>1.0</v>
      </c>
      <c r="U18" s="84">
        <f t="shared" si="5"/>
        <v>814.9333333</v>
      </c>
      <c r="V18" s="84">
        <v>1.0</v>
      </c>
      <c r="W18" s="84">
        <f t="shared" si="6"/>
        <v>788.6451613</v>
      </c>
      <c r="X18" s="84">
        <v>1.0</v>
      </c>
      <c r="Y18" s="84">
        <f t="shared" si="7"/>
        <v>788.6451613</v>
      </c>
      <c r="Z18" s="84">
        <v>1.0</v>
      </c>
      <c r="AA18" s="84">
        <f t="shared" si="8"/>
        <v>873.1428571</v>
      </c>
      <c r="AB18" s="84">
        <v>1.0</v>
      </c>
      <c r="AC18" s="84">
        <f t="shared" si="9"/>
        <v>788.6451613</v>
      </c>
    </row>
    <row r="19">
      <c r="A19" s="84"/>
      <c r="B19" s="84"/>
      <c r="C19" s="84"/>
      <c r="D19" s="215">
        <v>24448.0</v>
      </c>
      <c r="E19" s="216">
        <v>17.0</v>
      </c>
      <c r="F19" s="84"/>
      <c r="G19" s="84"/>
      <c r="H19" s="84"/>
      <c r="I19" s="84"/>
      <c r="J19" s="84"/>
      <c r="K19" s="84"/>
      <c r="L19" s="181">
        <v>0.0</v>
      </c>
      <c r="M19" s="84">
        <f t="shared" si="1"/>
        <v>0</v>
      </c>
      <c r="N19" s="84">
        <v>1.0</v>
      </c>
      <c r="O19" s="84">
        <f t="shared" si="2"/>
        <v>788.6451613</v>
      </c>
      <c r="P19" s="84">
        <v>1.0</v>
      </c>
      <c r="Q19" s="84">
        <f t="shared" si="3"/>
        <v>814.9333333</v>
      </c>
      <c r="R19" s="84">
        <v>1.0</v>
      </c>
      <c r="S19" s="84">
        <f t="shared" si="4"/>
        <v>788.6451613</v>
      </c>
      <c r="T19" s="84">
        <v>1.0</v>
      </c>
      <c r="U19" s="84">
        <f t="shared" si="5"/>
        <v>814.9333333</v>
      </c>
      <c r="V19" s="84">
        <v>1.0</v>
      </c>
      <c r="W19" s="84">
        <f t="shared" si="6"/>
        <v>788.6451613</v>
      </c>
      <c r="X19" s="84">
        <v>1.0</v>
      </c>
      <c r="Y19" s="84">
        <f t="shared" si="7"/>
        <v>788.6451613</v>
      </c>
      <c r="Z19" s="84">
        <v>1.0</v>
      </c>
      <c r="AA19" s="84">
        <f t="shared" si="8"/>
        <v>873.1428571</v>
      </c>
      <c r="AB19" s="84">
        <v>1.0</v>
      </c>
      <c r="AC19" s="84">
        <f t="shared" si="9"/>
        <v>788.6451613</v>
      </c>
    </row>
    <row r="20">
      <c r="A20" s="84"/>
      <c r="B20" s="84"/>
      <c r="C20" s="84"/>
      <c r="D20" s="215">
        <v>24448.0</v>
      </c>
      <c r="E20" s="217">
        <v>18.0</v>
      </c>
      <c r="F20" s="84"/>
      <c r="G20" s="84"/>
      <c r="H20" s="84"/>
      <c r="I20" s="84"/>
      <c r="J20" s="84"/>
      <c r="K20" s="84"/>
      <c r="L20" s="181">
        <v>0.0</v>
      </c>
      <c r="M20" s="84">
        <f t="shared" si="1"/>
        <v>0</v>
      </c>
      <c r="N20" s="181">
        <v>0.0</v>
      </c>
      <c r="O20" s="84">
        <f t="shared" si="2"/>
        <v>0</v>
      </c>
      <c r="P20" s="84">
        <v>1.0</v>
      </c>
      <c r="Q20" s="84">
        <f t="shared" si="3"/>
        <v>814.9333333</v>
      </c>
      <c r="R20" s="181">
        <v>0.0</v>
      </c>
      <c r="S20" s="84">
        <f t="shared" si="4"/>
        <v>0</v>
      </c>
      <c r="T20" s="84">
        <v>1.0</v>
      </c>
      <c r="U20" s="84">
        <f t="shared" si="5"/>
        <v>814.9333333</v>
      </c>
      <c r="V20" s="84">
        <v>1.0</v>
      </c>
      <c r="W20" s="84">
        <f t="shared" si="6"/>
        <v>788.6451613</v>
      </c>
      <c r="X20" s="84">
        <v>1.0</v>
      </c>
      <c r="Y20" s="84">
        <f t="shared" si="7"/>
        <v>788.6451613</v>
      </c>
      <c r="Z20" s="84">
        <v>1.0</v>
      </c>
      <c r="AA20" s="84">
        <f t="shared" si="8"/>
        <v>873.1428571</v>
      </c>
      <c r="AB20" s="84">
        <v>1.0</v>
      </c>
      <c r="AC20" s="84">
        <f t="shared" si="9"/>
        <v>788.6451613</v>
      </c>
    </row>
    <row r="21" ht="15.75" customHeight="1">
      <c r="A21" s="84"/>
      <c r="B21" s="84"/>
      <c r="C21" s="84"/>
      <c r="D21" s="215">
        <v>24448.0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84">
        <v>1.0</v>
      </c>
      <c r="O21" s="84">
        <f t="shared" si="2"/>
        <v>788.6451613</v>
      </c>
      <c r="P21" s="84">
        <v>1.0</v>
      </c>
      <c r="Q21" s="84">
        <f t="shared" si="3"/>
        <v>814.9333333</v>
      </c>
      <c r="R21" s="84">
        <v>1.0</v>
      </c>
      <c r="S21" s="84">
        <f t="shared" si="4"/>
        <v>788.6451613</v>
      </c>
      <c r="T21" s="84">
        <v>1.0</v>
      </c>
      <c r="U21" s="84">
        <f t="shared" si="5"/>
        <v>814.9333333</v>
      </c>
      <c r="V21" s="84">
        <v>1.0</v>
      </c>
      <c r="W21" s="84">
        <f t="shared" si="6"/>
        <v>788.6451613</v>
      </c>
      <c r="X21" s="84">
        <v>1.0</v>
      </c>
      <c r="Y21" s="84">
        <f t="shared" si="7"/>
        <v>788.6451613</v>
      </c>
      <c r="Z21" s="84">
        <v>1.0</v>
      </c>
      <c r="AA21" s="84">
        <f t="shared" si="8"/>
        <v>873.1428571</v>
      </c>
      <c r="AB21" s="84">
        <v>1.0</v>
      </c>
      <c r="AC21" s="84">
        <f t="shared" si="9"/>
        <v>788.6451613</v>
      </c>
    </row>
    <row r="22" ht="15.75" customHeight="1">
      <c r="A22" s="84"/>
      <c r="B22" s="84"/>
      <c r="C22" s="84"/>
      <c r="D22" s="215">
        <v>24448.0</v>
      </c>
      <c r="E22" s="217">
        <v>20.0</v>
      </c>
      <c r="F22" s="84"/>
      <c r="G22" s="84"/>
      <c r="H22" s="84"/>
      <c r="I22" s="84"/>
      <c r="J22" s="84"/>
      <c r="K22" s="84"/>
      <c r="L22" s="181">
        <v>0.0</v>
      </c>
      <c r="M22" s="84">
        <f t="shared" si="1"/>
        <v>0</v>
      </c>
      <c r="N22" s="84">
        <v>1.0</v>
      </c>
      <c r="O22" s="84">
        <f t="shared" si="2"/>
        <v>788.6451613</v>
      </c>
      <c r="P22" s="84">
        <v>1.0</v>
      </c>
      <c r="Q22" s="84">
        <f t="shared" si="3"/>
        <v>814.9333333</v>
      </c>
      <c r="R22" s="84">
        <v>1.0</v>
      </c>
      <c r="S22" s="84">
        <f t="shared" si="4"/>
        <v>788.6451613</v>
      </c>
      <c r="T22" s="84">
        <v>1.0</v>
      </c>
      <c r="U22" s="84">
        <f t="shared" si="5"/>
        <v>814.9333333</v>
      </c>
      <c r="V22" s="84">
        <v>1.0</v>
      </c>
      <c r="W22" s="84">
        <f t="shared" si="6"/>
        <v>788.6451613</v>
      </c>
      <c r="X22" s="84">
        <v>1.0</v>
      </c>
      <c r="Y22" s="84">
        <f t="shared" si="7"/>
        <v>788.6451613</v>
      </c>
      <c r="Z22" s="84">
        <v>1.0</v>
      </c>
      <c r="AA22" s="84">
        <f t="shared" si="8"/>
        <v>873.1428571</v>
      </c>
      <c r="AB22" s="84">
        <v>1.0</v>
      </c>
      <c r="AC22" s="84">
        <f t="shared" si="9"/>
        <v>788.6451613</v>
      </c>
    </row>
    <row r="23" ht="15.75" customHeight="1">
      <c r="A23" s="84"/>
      <c r="B23" s="84"/>
      <c r="C23" s="84"/>
      <c r="D23" s="215">
        <v>24448.0</v>
      </c>
      <c r="E23" s="216">
        <v>21.0</v>
      </c>
      <c r="F23" s="84"/>
      <c r="G23" s="84"/>
      <c r="H23" s="84"/>
      <c r="I23" s="84"/>
      <c r="J23" s="84"/>
      <c r="K23" s="84"/>
      <c r="L23" s="181">
        <v>0.0</v>
      </c>
      <c r="M23" s="84">
        <f t="shared" si="1"/>
        <v>0</v>
      </c>
      <c r="N23" s="84">
        <v>1.0</v>
      </c>
      <c r="O23" s="84">
        <f t="shared" si="2"/>
        <v>788.6451613</v>
      </c>
      <c r="P23" s="84">
        <v>1.0</v>
      </c>
      <c r="Q23" s="84">
        <f t="shared" si="3"/>
        <v>814.9333333</v>
      </c>
      <c r="R23" s="84">
        <v>1.0</v>
      </c>
      <c r="S23" s="84">
        <f t="shared" si="4"/>
        <v>788.6451613</v>
      </c>
      <c r="T23" s="84">
        <v>1.0</v>
      </c>
      <c r="U23" s="84">
        <f t="shared" si="5"/>
        <v>814.9333333</v>
      </c>
      <c r="V23" s="84">
        <v>1.0</v>
      </c>
      <c r="W23" s="84">
        <f t="shared" si="6"/>
        <v>788.6451613</v>
      </c>
      <c r="X23" s="84">
        <v>1.0</v>
      </c>
      <c r="Y23" s="84">
        <f t="shared" si="7"/>
        <v>788.6451613</v>
      </c>
      <c r="Z23" s="84">
        <v>1.0</v>
      </c>
      <c r="AA23" s="84">
        <f t="shared" si="8"/>
        <v>873.1428571</v>
      </c>
      <c r="AB23" s="84">
        <v>1.0</v>
      </c>
      <c r="AC23" s="84">
        <f t="shared" si="9"/>
        <v>788.6451613</v>
      </c>
    </row>
    <row r="24" ht="15.75" customHeight="1">
      <c r="A24" s="84"/>
      <c r="B24" s="84"/>
      <c r="C24" s="84"/>
      <c r="D24" s="215">
        <v>24448.0</v>
      </c>
      <c r="E24" s="217">
        <v>22.0</v>
      </c>
      <c r="F24" s="84"/>
      <c r="G24" s="84"/>
      <c r="H24" s="84"/>
      <c r="I24" s="84"/>
      <c r="J24" s="84"/>
      <c r="K24" s="84"/>
      <c r="L24" s="181">
        <v>0.0</v>
      </c>
      <c r="M24" s="84">
        <f t="shared" si="1"/>
        <v>0</v>
      </c>
      <c r="N24" s="84">
        <v>1.0</v>
      </c>
      <c r="O24" s="84">
        <f t="shared" si="2"/>
        <v>788.6451613</v>
      </c>
      <c r="P24" s="84">
        <v>1.0</v>
      </c>
      <c r="Q24" s="84">
        <f t="shared" si="3"/>
        <v>814.9333333</v>
      </c>
      <c r="R24" s="84">
        <v>1.0</v>
      </c>
      <c r="S24" s="84">
        <f t="shared" si="4"/>
        <v>788.6451613</v>
      </c>
      <c r="T24" s="84">
        <v>1.0</v>
      </c>
      <c r="U24" s="84">
        <f t="shared" si="5"/>
        <v>814.9333333</v>
      </c>
      <c r="V24" s="84">
        <v>1.0</v>
      </c>
      <c r="W24" s="84">
        <f t="shared" si="6"/>
        <v>788.6451613</v>
      </c>
      <c r="X24" s="84">
        <v>1.0</v>
      </c>
      <c r="Y24" s="84">
        <f t="shared" si="7"/>
        <v>788.6451613</v>
      </c>
      <c r="Z24" s="84">
        <v>1.0</v>
      </c>
      <c r="AA24" s="84">
        <f t="shared" si="8"/>
        <v>873.1428571</v>
      </c>
      <c r="AB24" s="84">
        <v>1.0</v>
      </c>
      <c r="AC24" s="84">
        <f t="shared" si="9"/>
        <v>788.6451613</v>
      </c>
    </row>
    <row r="25" ht="15.75" customHeight="1">
      <c r="A25" s="84"/>
      <c r="B25" s="84"/>
      <c r="C25" s="84"/>
      <c r="D25" s="215">
        <v>24448.0</v>
      </c>
      <c r="E25" s="216">
        <v>23.0</v>
      </c>
      <c r="F25" s="84"/>
      <c r="G25" s="84"/>
      <c r="H25" s="84"/>
      <c r="I25" s="84"/>
      <c r="J25" s="84"/>
      <c r="K25" s="84"/>
      <c r="L25" s="181">
        <v>1.0</v>
      </c>
      <c r="M25" s="84">
        <f t="shared" si="1"/>
        <v>788.6451613</v>
      </c>
      <c r="N25" s="84">
        <v>1.0</v>
      </c>
      <c r="O25" s="84">
        <f t="shared" si="2"/>
        <v>788.6451613</v>
      </c>
      <c r="P25" s="84">
        <v>1.0</v>
      </c>
      <c r="Q25" s="84">
        <f t="shared" si="3"/>
        <v>814.9333333</v>
      </c>
      <c r="R25" s="84">
        <v>1.0</v>
      </c>
      <c r="S25" s="84">
        <f t="shared" si="4"/>
        <v>788.6451613</v>
      </c>
      <c r="T25" s="84">
        <v>1.0</v>
      </c>
      <c r="U25" s="84">
        <f t="shared" si="5"/>
        <v>814.9333333</v>
      </c>
      <c r="V25" s="84">
        <v>1.0</v>
      </c>
      <c r="W25" s="84">
        <f t="shared" si="6"/>
        <v>788.6451613</v>
      </c>
      <c r="X25" s="84">
        <v>1.0</v>
      </c>
      <c r="Y25" s="84">
        <f t="shared" si="7"/>
        <v>788.6451613</v>
      </c>
      <c r="Z25" s="84">
        <v>1.0</v>
      </c>
      <c r="AA25" s="84">
        <f t="shared" si="8"/>
        <v>873.1428571</v>
      </c>
      <c r="AB25" s="84">
        <v>1.0</v>
      </c>
      <c r="AC25" s="84">
        <f t="shared" si="9"/>
        <v>788.6451613</v>
      </c>
    </row>
    <row r="26" ht="15.75" customHeight="1">
      <c r="A26" s="84"/>
      <c r="B26" s="84"/>
      <c r="C26" s="84"/>
      <c r="D26" s="215">
        <v>24448.0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788.6451613</v>
      </c>
      <c r="N26" s="84">
        <v>1.0</v>
      </c>
      <c r="O26" s="84">
        <f t="shared" si="2"/>
        <v>788.6451613</v>
      </c>
      <c r="P26" s="84">
        <v>1.0</v>
      </c>
      <c r="Q26" s="84">
        <f t="shared" si="3"/>
        <v>814.9333333</v>
      </c>
      <c r="R26" s="84">
        <v>1.0</v>
      </c>
      <c r="S26" s="84">
        <f t="shared" si="4"/>
        <v>788.6451613</v>
      </c>
      <c r="T26" s="84">
        <v>1.0</v>
      </c>
      <c r="U26" s="84">
        <f t="shared" si="5"/>
        <v>814.9333333</v>
      </c>
      <c r="V26" s="84">
        <v>1.0</v>
      </c>
      <c r="W26" s="84">
        <f t="shared" si="6"/>
        <v>788.6451613</v>
      </c>
      <c r="X26" s="84">
        <v>1.0</v>
      </c>
      <c r="Y26" s="84">
        <f t="shared" si="7"/>
        <v>788.6451613</v>
      </c>
      <c r="Z26" s="84">
        <v>1.0</v>
      </c>
      <c r="AA26" s="84">
        <f t="shared" si="8"/>
        <v>873.1428571</v>
      </c>
      <c r="AB26" s="84">
        <v>1.0</v>
      </c>
      <c r="AC26" s="84">
        <f t="shared" si="9"/>
        <v>788.6451613</v>
      </c>
    </row>
    <row r="27" ht="15.75" customHeight="1">
      <c r="A27" s="84"/>
      <c r="B27" s="84"/>
      <c r="C27" s="84"/>
      <c r="D27" s="215">
        <v>24448.0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788.6451613</v>
      </c>
      <c r="N27" s="84">
        <v>1.0</v>
      </c>
      <c r="O27" s="84">
        <f t="shared" si="2"/>
        <v>788.6451613</v>
      </c>
      <c r="P27" s="181">
        <v>0.0</v>
      </c>
      <c r="Q27" s="84">
        <f t="shared" si="3"/>
        <v>0</v>
      </c>
      <c r="R27" s="84">
        <v>1.0</v>
      </c>
      <c r="S27" s="84">
        <f t="shared" si="4"/>
        <v>788.6451613</v>
      </c>
      <c r="T27" s="84">
        <v>1.0</v>
      </c>
      <c r="U27" s="84">
        <f t="shared" si="5"/>
        <v>814.9333333</v>
      </c>
      <c r="V27" s="84">
        <v>1.0</v>
      </c>
      <c r="W27" s="84">
        <f t="shared" si="6"/>
        <v>788.6451613</v>
      </c>
      <c r="X27" s="84">
        <v>1.0</v>
      </c>
      <c r="Y27" s="84">
        <f t="shared" si="7"/>
        <v>788.6451613</v>
      </c>
      <c r="Z27" s="84">
        <v>1.0</v>
      </c>
      <c r="AA27" s="84">
        <f t="shared" si="8"/>
        <v>873.1428571</v>
      </c>
      <c r="AB27" s="84">
        <v>1.0</v>
      </c>
      <c r="AC27" s="84">
        <f t="shared" si="9"/>
        <v>788.6451613</v>
      </c>
    </row>
    <row r="28" ht="15.75" customHeight="1">
      <c r="A28" s="84"/>
      <c r="B28" s="84"/>
      <c r="C28" s="84"/>
      <c r="D28" s="215">
        <v>24448.0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788.6451613</v>
      </c>
      <c r="N28" s="84">
        <v>1.0</v>
      </c>
      <c r="O28" s="84">
        <f t="shared" si="2"/>
        <v>788.6451613</v>
      </c>
      <c r="P28" s="84">
        <v>1.0</v>
      </c>
      <c r="Q28" s="84">
        <f t="shared" si="3"/>
        <v>814.9333333</v>
      </c>
      <c r="R28" s="84">
        <v>1.0</v>
      </c>
      <c r="S28" s="84">
        <f t="shared" si="4"/>
        <v>788.6451613</v>
      </c>
      <c r="T28" s="84">
        <v>1.0</v>
      </c>
      <c r="U28" s="84">
        <f t="shared" si="5"/>
        <v>814.9333333</v>
      </c>
      <c r="V28" s="84">
        <v>1.0</v>
      </c>
      <c r="W28" s="84">
        <f t="shared" si="6"/>
        <v>788.6451613</v>
      </c>
      <c r="X28" s="84">
        <v>1.0</v>
      </c>
      <c r="Y28" s="84">
        <f t="shared" si="7"/>
        <v>788.6451613</v>
      </c>
      <c r="Z28" s="84">
        <v>1.0</v>
      </c>
      <c r="AA28" s="84">
        <f t="shared" si="8"/>
        <v>873.1428571</v>
      </c>
      <c r="AB28" s="84">
        <v>1.0</v>
      </c>
      <c r="AC28" s="84">
        <f t="shared" si="9"/>
        <v>788.6451613</v>
      </c>
    </row>
    <row r="29" ht="15.75" customHeight="1">
      <c r="A29" s="84"/>
      <c r="B29" s="84"/>
      <c r="C29" s="84"/>
      <c r="D29" s="215">
        <v>24448.0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788.6451613</v>
      </c>
      <c r="N29" s="84">
        <v>1.0</v>
      </c>
      <c r="O29" s="84">
        <f t="shared" si="2"/>
        <v>788.6451613</v>
      </c>
      <c r="P29" s="84">
        <v>1.0</v>
      </c>
      <c r="Q29" s="84">
        <f t="shared" si="3"/>
        <v>814.9333333</v>
      </c>
      <c r="R29" s="84">
        <v>1.0</v>
      </c>
      <c r="S29" s="84">
        <f t="shared" si="4"/>
        <v>788.6451613</v>
      </c>
      <c r="T29" s="84">
        <v>1.0</v>
      </c>
      <c r="U29" s="84">
        <f t="shared" si="5"/>
        <v>814.9333333</v>
      </c>
      <c r="V29" s="84">
        <v>1.0</v>
      </c>
      <c r="W29" s="84">
        <f t="shared" si="6"/>
        <v>788.6451613</v>
      </c>
      <c r="X29" s="84">
        <v>1.0</v>
      </c>
      <c r="Y29" s="84">
        <f t="shared" si="7"/>
        <v>788.6451613</v>
      </c>
      <c r="Z29" s="84">
        <v>1.0</v>
      </c>
      <c r="AA29" s="84">
        <f t="shared" si="8"/>
        <v>873.1428571</v>
      </c>
      <c r="AB29" s="84">
        <v>1.0</v>
      </c>
      <c r="AC29" s="84">
        <f t="shared" si="9"/>
        <v>788.6451613</v>
      </c>
    </row>
    <row r="30" ht="15.75" customHeight="1">
      <c r="A30" s="84"/>
      <c r="B30" s="84"/>
      <c r="C30" s="84"/>
      <c r="D30" s="215">
        <v>24448.0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788.6451613</v>
      </c>
      <c r="N30" s="84">
        <v>1.0</v>
      </c>
      <c r="O30" s="84">
        <f t="shared" si="2"/>
        <v>788.6451613</v>
      </c>
      <c r="P30" s="84">
        <v>1.0</v>
      </c>
      <c r="Q30" s="84">
        <f t="shared" si="3"/>
        <v>814.9333333</v>
      </c>
      <c r="R30" s="84">
        <v>1.0</v>
      </c>
      <c r="S30" s="84">
        <f t="shared" si="4"/>
        <v>788.6451613</v>
      </c>
      <c r="T30" s="84">
        <v>1.0</v>
      </c>
      <c r="U30" s="84">
        <f t="shared" si="5"/>
        <v>814.9333333</v>
      </c>
      <c r="V30" s="84">
        <v>1.0</v>
      </c>
      <c r="W30" s="84">
        <f t="shared" si="6"/>
        <v>788.6451613</v>
      </c>
      <c r="X30" s="84">
        <v>1.0</v>
      </c>
      <c r="Y30" s="84">
        <f t="shared" si="7"/>
        <v>788.6451613</v>
      </c>
      <c r="Z30" s="84">
        <v>1.0</v>
      </c>
      <c r="AA30" s="84">
        <f t="shared" si="8"/>
        <v>873.1428571</v>
      </c>
      <c r="AB30" s="84">
        <v>1.0</v>
      </c>
      <c r="AC30" s="84">
        <f t="shared" si="9"/>
        <v>788.6451613</v>
      </c>
    </row>
    <row r="31" ht="15.75" customHeight="1">
      <c r="A31" s="84"/>
      <c r="B31" s="84"/>
      <c r="C31" s="84"/>
      <c r="D31" s="215">
        <v>24448.0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788.6451613</v>
      </c>
      <c r="N31" s="84">
        <v>1.0</v>
      </c>
      <c r="O31" s="84">
        <f t="shared" si="2"/>
        <v>788.6451613</v>
      </c>
      <c r="P31" s="84">
        <v>1.0</v>
      </c>
      <c r="Q31" s="84">
        <f t="shared" si="3"/>
        <v>814.9333333</v>
      </c>
      <c r="R31" s="84">
        <v>1.0</v>
      </c>
      <c r="S31" s="84">
        <f t="shared" si="4"/>
        <v>788.6451613</v>
      </c>
      <c r="T31" s="84">
        <v>1.0</v>
      </c>
      <c r="U31" s="84">
        <f t="shared" si="5"/>
        <v>814.9333333</v>
      </c>
      <c r="V31" s="84">
        <v>1.0</v>
      </c>
      <c r="W31" s="84">
        <f t="shared" si="6"/>
        <v>788.6451613</v>
      </c>
      <c r="X31" s="84">
        <v>1.0</v>
      </c>
      <c r="Y31" s="84">
        <f t="shared" si="7"/>
        <v>788.6451613</v>
      </c>
      <c r="Z31" s="84"/>
      <c r="AA31" s="84"/>
      <c r="AB31" s="84">
        <v>1.0</v>
      </c>
      <c r="AC31" s="84">
        <f t="shared" si="9"/>
        <v>788.6451613</v>
      </c>
    </row>
    <row r="32" ht="15.75" customHeight="1">
      <c r="A32" s="84"/>
      <c r="B32" s="84"/>
      <c r="C32" s="84"/>
      <c r="D32" s="215">
        <v>24448.0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788.6451613</v>
      </c>
      <c r="N32" s="181">
        <v>0.0</v>
      </c>
      <c r="O32" s="84">
        <f t="shared" si="2"/>
        <v>0</v>
      </c>
      <c r="P32" s="84">
        <v>1.0</v>
      </c>
      <c r="Q32" s="84">
        <f t="shared" si="3"/>
        <v>814.9333333</v>
      </c>
      <c r="R32" s="84">
        <v>1.0</v>
      </c>
      <c r="S32" s="84">
        <f t="shared" si="4"/>
        <v>788.6451613</v>
      </c>
      <c r="T32" s="84">
        <v>1.0</v>
      </c>
      <c r="U32" s="84">
        <f t="shared" si="5"/>
        <v>814.9333333</v>
      </c>
      <c r="V32" s="84">
        <v>1.0</v>
      </c>
      <c r="W32" s="84">
        <f t="shared" si="6"/>
        <v>788.6451613</v>
      </c>
      <c r="X32" s="84">
        <v>1.0</v>
      </c>
      <c r="Y32" s="84">
        <f t="shared" si="7"/>
        <v>788.6451613</v>
      </c>
      <c r="Z32" s="84"/>
      <c r="AA32" s="84"/>
      <c r="AB32" s="84">
        <v>1.0</v>
      </c>
      <c r="AC32" s="84">
        <f t="shared" si="9"/>
        <v>788.6451613</v>
      </c>
    </row>
    <row r="33" ht="15.75" customHeight="1">
      <c r="A33" s="84"/>
      <c r="B33" s="84"/>
      <c r="C33" s="84"/>
      <c r="D33" s="215">
        <v>24448.0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788.6451613</v>
      </c>
      <c r="N33" s="84">
        <v>1.0</v>
      </c>
      <c r="O33" s="84">
        <f t="shared" si="2"/>
        <v>788.6451613</v>
      </c>
      <c r="P33" s="84"/>
      <c r="Q33" s="84"/>
      <c r="R33" s="84">
        <v>1.0</v>
      </c>
      <c r="S33" s="84">
        <f t="shared" si="4"/>
        <v>788.6451613</v>
      </c>
      <c r="T33" s="84"/>
      <c r="U33" s="84"/>
      <c r="V33" s="84">
        <v>1.0</v>
      </c>
      <c r="W33" s="84">
        <f t="shared" si="6"/>
        <v>788.6451613</v>
      </c>
      <c r="X33" s="84">
        <v>1.0</v>
      </c>
      <c r="Y33" s="84">
        <f t="shared" si="7"/>
        <v>788.6451613</v>
      </c>
      <c r="Z33" s="84"/>
      <c r="AA33" s="84"/>
      <c r="AB33" s="84">
        <v>1.0</v>
      </c>
      <c r="AC33" s="84">
        <f t="shared" si="9"/>
        <v>788.6451613</v>
      </c>
    </row>
    <row r="34" ht="15.75" customHeight="1">
      <c r="B34" s="160"/>
      <c r="C34" s="162" t="s">
        <v>316</v>
      </c>
      <c r="D34" s="215">
        <v>24448.0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788.6451613</v>
      </c>
      <c r="N34" s="165">
        <v>1.0</v>
      </c>
      <c r="O34" s="84">
        <f t="shared" si="2"/>
        <v>788.6451613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24448.0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788.6451613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24448.0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18</v>
      </c>
      <c r="M37" s="160">
        <f t="shared" si="10"/>
        <v>14195.6129</v>
      </c>
      <c r="N37" s="160">
        <f t="shared" si="10"/>
        <v>29</v>
      </c>
      <c r="O37" s="160">
        <f t="shared" si="10"/>
        <v>22870.70968</v>
      </c>
      <c r="P37" s="160">
        <f t="shared" si="10"/>
        <v>26.5</v>
      </c>
      <c r="Q37" s="160">
        <f t="shared" si="10"/>
        <v>21595.73333</v>
      </c>
      <c r="R37" s="160">
        <f t="shared" si="10"/>
        <v>29</v>
      </c>
      <c r="S37" s="160">
        <f t="shared" si="10"/>
        <v>22870.70968</v>
      </c>
      <c r="T37" s="160">
        <f t="shared" si="10"/>
        <v>30</v>
      </c>
      <c r="U37" s="160">
        <f t="shared" si="10"/>
        <v>24448</v>
      </c>
      <c r="V37" s="160">
        <f t="shared" si="10"/>
        <v>31</v>
      </c>
      <c r="W37" s="160">
        <f t="shared" si="10"/>
        <v>24448</v>
      </c>
      <c r="X37" s="160">
        <f t="shared" si="10"/>
        <v>31</v>
      </c>
      <c r="Y37" s="160">
        <f t="shared" si="10"/>
        <v>24448</v>
      </c>
      <c r="Z37" s="160">
        <f t="shared" si="10"/>
        <v>28</v>
      </c>
      <c r="AA37" s="160">
        <f t="shared" si="10"/>
        <v>24448</v>
      </c>
      <c r="AB37" s="160">
        <f t="shared" si="10"/>
        <v>31</v>
      </c>
      <c r="AC37" s="160">
        <f t="shared" si="10"/>
        <v>24448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57"/>
    <col customWidth="1" min="3" max="3" width="13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339</v>
      </c>
      <c r="B3" s="84" t="s">
        <v>332</v>
      </c>
      <c r="C3" s="84" t="s">
        <v>260</v>
      </c>
      <c r="D3" s="215">
        <v>24530.0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791.2903226</v>
      </c>
      <c r="N3" s="84">
        <v>1.0</v>
      </c>
      <c r="O3" s="84">
        <f t="shared" ref="O3:O33" si="2">D3/31*N3</f>
        <v>791.2903226</v>
      </c>
      <c r="P3" s="84">
        <v>1.0</v>
      </c>
      <c r="Q3" s="84">
        <f t="shared" ref="Q3:Q32" si="3">D3/30*P3</f>
        <v>817.6666667</v>
      </c>
      <c r="R3" s="84">
        <v>1.0</v>
      </c>
      <c r="S3" s="84">
        <f t="shared" ref="S3:S33" si="4">D3/31*R3</f>
        <v>791.2903226</v>
      </c>
      <c r="T3" s="84">
        <v>1.0</v>
      </c>
      <c r="U3" s="84">
        <f t="shared" ref="U3:U32" si="5">D3/30*T3</f>
        <v>817.6666667</v>
      </c>
      <c r="V3" s="84">
        <v>1.0</v>
      </c>
      <c r="W3" s="84">
        <f t="shared" ref="W3:W33" si="6">D3/31*V3</f>
        <v>791.2903226</v>
      </c>
      <c r="X3" s="84">
        <v>1.0</v>
      </c>
      <c r="Y3" s="84">
        <f t="shared" ref="Y3:Y33" si="7">D3/31*X3</f>
        <v>791.2903226</v>
      </c>
      <c r="Z3" s="84">
        <v>1.0</v>
      </c>
      <c r="AA3" s="84">
        <f t="shared" ref="AA3:AA30" si="8">D3/28*Z3</f>
        <v>876.0714286</v>
      </c>
      <c r="AB3" s="84">
        <v>1.0</v>
      </c>
      <c r="AC3" s="84">
        <f t="shared" ref="AC3:AC33" si="9">D3/31*AB3</f>
        <v>791.2903226</v>
      </c>
    </row>
    <row r="4">
      <c r="A4" s="84"/>
      <c r="B4" s="84"/>
      <c r="C4" s="84"/>
      <c r="D4" s="215">
        <v>24530.0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791.2903226</v>
      </c>
      <c r="N4" s="84">
        <v>1.0</v>
      </c>
      <c r="O4" s="84">
        <f t="shared" si="2"/>
        <v>791.2903226</v>
      </c>
      <c r="P4" s="84">
        <v>1.0</v>
      </c>
      <c r="Q4" s="84">
        <f t="shared" si="3"/>
        <v>817.6666667</v>
      </c>
      <c r="R4" s="84">
        <v>1.0</v>
      </c>
      <c r="S4" s="84">
        <f t="shared" si="4"/>
        <v>791.2903226</v>
      </c>
      <c r="T4" s="84">
        <v>1.0</v>
      </c>
      <c r="U4" s="84">
        <f t="shared" si="5"/>
        <v>817.6666667</v>
      </c>
      <c r="V4" s="84">
        <v>1.0</v>
      </c>
      <c r="W4" s="84">
        <f t="shared" si="6"/>
        <v>791.2903226</v>
      </c>
      <c r="X4" s="84">
        <v>1.0</v>
      </c>
      <c r="Y4" s="84">
        <f t="shared" si="7"/>
        <v>791.2903226</v>
      </c>
      <c r="Z4" s="84">
        <v>1.0</v>
      </c>
      <c r="AA4" s="84">
        <f t="shared" si="8"/>
        <v>876.0714286</v>
      </c>
      <c r="AB4" s="84">
        <v>1.0</v>
      </c>
      <c r="AC4" s="84">
        <f t="shared" si="9"/>
        <v>791.2903226</v>
      </c>
    </row>
    <row r="5">
      <c r="A5" s="84"/>
      <c r="B5" s="84"/>
      <c r="C5" s="84"/>
      <c r="D5" s="215">
        <v>24530.0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791.2903226</v>
      </c>
      <c r="N5" s="84">
        <v>1.0</v>
      </c>
      <c r="O5" s="84">
        <f t="shared" si="2"/>
        <v>791.2903226</v>
      </c>
      <c r="P5" s="84">
        <v>1.0</v>
      </c>
      <c r="Q5" s="84">
        <f t="shared" si="3"/>
        <v>817.6666667</v>
      </c>
      <c r="R5" s="84">
        <v>1.0</v>
      </c>
      <c r="S5" s="84">
        <f t="shared" si="4"/>
        <v>791.2903226</v>
      </c>
      <c r="T5" s="84">
        <v>1.0</v>
      </c>
      <c r="U5" s="84">
        <f t="shared" si="5"/>
        <v>817.6666667</v>
      </c>
      <c r="V5" s="84">
        <v>1.0</v>
      </c>
      <c r="W5" s="84">
        <f t="shared" si="6"/>
        <v>791.2903226</v>
      </c>
      <c r="X5" s="84">
        <v>1.0</v>
      </c>
      <c r="Y5" s="84">
        <f t="shared" si="7"/>
        <v>791.2903226</v>
      </c>
      <c r="Z5" s="84">
        <v>1.0</v>
      </c>
      <c r="AA5" s="84">
        <f t="shared" si="8"/>
        <v>876.0714286</v>
      </c>
      <c r="AB5" s="84">
        <v>1.0</v>
      </c>
      <c r="AC5" s="84">
        <f t="shared" si="9"/>
        <v>791.2903226</v>
      </c>
    </row>
    <row r="6">
      <c r="A6" s="84"/>
      <c r="B6" s="84"/>
      <c r="C6" s="84"/>
      <c r="D6" s="215">
        <v>24530.0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791.2903226</v>
      </c>
      <c r="N6" s="84">
        <v>1.0</v>
      </c>
      <c r="O6" s="84">
        <f t="shared" si="2"/>
        <v>791.2903226</v>
      </c>
      <c r="P6" s="84">
        <v>1.0</v>
      </c>
      <c r="Q6" s="84">
        <f t="shared" si="3"/>
        <v>817.6666667</v>
      </c>
      <c r="R6" s="84">
        <v>1.0</v>
      </c>
      <c r="S6" s="84">
        <f t="shared" si="4"/>
        <v>791.2903226</v>
      </c>
      <c r="T6" s="84">
        <v>1.0</v>
      </c>
      <c r="U6" s="84">
        <f t="shared" si="5"/>
        <v>817.6666667</v>
      </c>
      <c r="V6" s="84">
        <v>1.0</v>
      </c>
      <c r="W6" s="84">
        <f t="shared" si="6"/>
        <v>791.2903226</v>
      </c>
      <c r="X6" s="84">
        <v>1.0</v>
      </c>
      <c r="Y6" s="84">
        <f t="shared" si="7"/>
        <v>791.2903226</v>
      </c>
      <c r="Z6" s="84">
        <v>1.0</v>
      </c>
      <c r="AA6" s="84">
        <f t="shared" si="8"/>
        <v>876.0714286</v>
      </c>
      <c r="AB6" s="84">
        <v>1.0</v>
      </c>
      <c r="AC6" s="84">
        <f t="shared" si="9"/>
        <v>791.2903226</v>
      </c>
    </row>
    <row r="7">
      <c r="A7" s="84"/>
      <c r="B7" s="84"/>
      <c r="C7" s="84"/>
      <c r="D7" s="215">
        <v>24530.0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791.2903226</v>
      </c>
      <c r="N7" s="84">
        <v>1.0</v>
      </c>
      <c r="O7" s="84">
        <f t="shared" si="2"/>
        <v>791.2903226</v>
      </c>
      <c r="P7" s="84">
        <v>1.0</v>
      </c>
      <c r="Q7" s="84">
        <f t="shared" si="3"/>
        <v>817.6666667</v>
      </c>
      <c r="R7" s="84">
        <v>1.0</v>
      </c>
      <c r="S7" s="84">
        <f t="shared" si="4"/>
        <v>791.2903226</v>
      </c>
      <c r="T7" s="84">
        <v>1.0</v>
      </c>
      <c r="U7" s="84">
        <f t="shared" si="5"/>
        <v>817.6666667</v>
      </c>
      <c r="V7" s="84">
        <v>1.0</v>
      </c>
      <c r="W7" s="84">
        <f t="shared" si="6"/>
        <v>791.2903226</v>
      </c>
      <c r="X7" s="84">
        <v>1.0</v>
      </c>
      <c r="Y7" s="84">
        <f t="shared" si="7"/>
        <v>791.2903226</v>
      </c>
      <c r="Z7" s="84">
        <v>1.0</v>
      </c>
      <c r="AA7" s="84">
        <f t="shared" si="8"/>
        <v>876.0714286</v>
      </c>
      <c r="AB7" s="84">
        <v>1.0</v>
      </c>
      <c r="AC7" s="84">
        <f t="shared" si="9"/>
        <v>791.2903226</v>
      </c>
    </row>
    <row r="8">
      <c r="A8" s="84"/>
      <c r="B8" s="84"/>
      <c r="C8" s="84"/>
      <c r="D8" s="215">
        <v>24530.0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791.2903226</v>
      </c>
      <c r="N8" s="84">
        <v>1.0</v>
      </c>
      <c r="O8" s="84">
        <f t="shared" si="2"/>
        <v>791.2903226</v>
      </c>
      <c r="P8" s="84">
        <v>1.0</v>
      </c>
      <c r="Q8" s="84">
        <f t="shared" si="3"/>
        <v>817.6666667</v>
      </c>
      <c r="R8" s="84">
        <v>1.0</v>
      </c>
      <c r="S8" s="84">
        <f t="shared" si="4"/>
        <v>791.2903226</v>
      </c>
      <c r="T8" s="84">
        <v>1.0</v>
      </c>
      <c r="U8" s="84">
        <f t="shared" si="5"/>
        <v>817.6666667</v>
      </c>
      <c r="V8" s="84">
        <v>1.0</v>
      </c>
      <c r="W8" s="84">
        <f t="shared" si="6"/>
        <v>791.2903226</v>
      </c>
      <c r="X8" s="84">
        <v>1.0</v>
      </c>
      <c r="Y8" s="84">
        <f t="shared" si="7"/>
        <v>791.2903226</v>
      </c>
      <c r="Z8" s="84">
        <v>1.0</v>
      </c>
      <c r="AA8" s="84">
        <f t="shared" si="8"/>
        <v>876.0714286</v>
      </c>
      <c r="AB8" s="84">
        <v>1.0</v>
      </c>
      <c r="AC8" s="84">
        <f t="shared" si="9"/>
        <v>791.2903226</v>
      </c>
    </row>
    <row r="9">
      <c r="A9" s="84"/>
      <c r="B9" s="84"/>
      <c r="C9" s="84"/>
      <c r="D9" s="215">
        <v>24530.0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791.2903226</v>
      </c>
      <c r="N9" s="84">
        <v>1.0</v>
      </c>
      <c r="O9" s="84">
        <f t="shared" si="2"/>
        <v>791.2903226</v>
      </c>
      <c r="P9" s="84">
        <v>1.0</v>
      </c>
      <c r="Q9" s="84">
        <f t="shared" si="3"/>
        <v>817.6666667</v>
      </c>
      <c r="R9" s="84">
        <v>1.0</v>
      </c>
      <c r="S9" s="84">
        <f t="shared" si="4"/>
        <v>791.2903226</v>
      </c>
      <c r="T9" s="84">
        <v>1.0</v>
      </c>
      <c r="U9" s="84">
        <f t="shared" si="5"/>
        <v>817.6666667</v>
      </c>
      <c r="V9" s="84">
        <v>1.0</v>
      </c>
      <c r="W9" s="84">
        <f t="shared" si="6"/>
        <v>791.2903226</v>
      </c>
      <c r="X9" s="84">
        <v>1.0</v>
      </c>
      <c r="Y9" s="84">
        <f t="shared" si="7"/>
        <v>791.2903226</v>
      </c>
      <c r="Z9" s="84">
        <v>1.0</v>
      </c>
      <c r="AA9" s="84">
        <f t="shared" si="8"/>
        <v>876.0714286</v>
      </c>
      <c r="AB9" s="84">
        <v>1.0</v>
      </c>
      <c r="AC9" s="84">
        <f t="shared" si="9"/>
        <v>791.2903226</v>
      </c>
    </row>
    <row r="10">
      <c r="A10" s="84"/>
      <c r="B10" s="84"/>
      <c r="C10" s="84"/>
      <c r="D10" s="215">
        <v>24530.0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791.2903226</v>
      </c>
      <c r="N10" s="84">
        <v>1.0</v>
      </c>
      <c r="O10" s="84">
        <f t="shared" si="2"/>
        <v>791.2903226</v>
      </c>
      <c r="P10" s="84">
        <v>1.0</v>
      </c>
      <c r="Q10" s="84">
        <f t="shared" si="3"/>
        <v>817.6666667</v>
      </c>
      <c r="R10" s="84">
        <v>1.0</v>
      </c>
      <c r="S10" s="84">
        <f t="shared" si="4"/>
        <v>791.2903226</v>
      </c>
      <c r="T10" s="84">
        <v>1.0</v>
      </c>
      <c r="U10" s="84">
        <f t="shared" si="5"/>
        <v>817.6666667</v>
      </c>
      <c r="V10" s="84">
        <v>1.0</v>
      </c>
      <c r="W10" s="84">
        <f t="shared" si="6"/>
        <v>791.2903226</v>
      </c>
      <c r="X10" s="84">
        <v>1.0</v>
      </c>
      <c r="Y10" s="84">
        <f t="shared" si="7"/>
        <v>791.2903226</v>
      </c>
      <c r="Z10" s="84">
        <v>1.0</v>
      </c>
      <c r="AA10" s="84">
        <f t="shared" si="8"/>
        <v>876.0714286</v>
      </c>
      <c r="AB10" s="84">
        <v>1.0</v>
      </c>
      <c r="AC10" s="84">
        <f t="shared" si="9"/>
        <v>791.2903226</v>
      </c>
    </row>
    <row r="11">
      <c r="A11" s="84"/>
      <c r="B11" s="84"/>
      <c r="C11" s="84"/>
      <c r="D11" s="215">
        <v>24530.0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791.2903226</v>
      </c>
      <c r="N11" s="84">
        <v>1.0</v>
      </c>
      <c r="O11" s="84">
        <f t="shared" si="2"/>
        <v>791.2903226</v>
      </c>
      <c r="P11" s="84">
        <v>1.0</v>
      </c>
      <c r="Q11" s="84">
        <f t="shared" si="3"/>
        <v>817.6666667</v>
      </c>
      <c r="R11" s="84">
        <v>1.0</v>
      </c>
      <c r="S11" s="84">
        <f t="shared" si="4"/>
        <v>791.2903226</v>
      </c>
      <c r="T11" s="84">
        <v>1.0</v>
      </c>
      <c r="U11" s="84">
        <f t="shared" si="5"/>
        <v>817.6666667</v>
      </c>
      <c r="V11" s="84">
        <v>1.0</v>
      </c>
      <c r="W11" s="84">
        <f t="shared" si="6"/>
        <v>791.2903226</v>
      </c>
      <c r="X11" s="84">
        <v>1.0</v>
      </c>
      <c r="Y11" s="84">
        <f t="shared" si="7"/>
        <v>791.2903226</v>
      </c>
      <c r="Z11" s="84">
        <v>1.0</v>
      </c>
      <c r="AA11" s="84">
        <f t="shared" si="8"/>
        <v>876.0714286</v>
      </c>
      <c r="AB11" s="84">
        <v>1.0</v>
      </c>
      <c r="AC11" s="84">
        <f t="shared" si="9"/>
        <v>791.2903226</v>
      </c>
    </row>
    <row r="12">
      <c r="A12" s="84"/>
      <c r="B12" s="84"/>
      <c r="C12" s="84"/>
      <c r="D12" s="215">
        <v>24530.0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791.2903226</v>
      </c>
      <c r="N12" s="84">
        <v>1.0</v>
      </c>
      <c r="O12" s="84">
        <f t="shared" si="2"/>
        <v>791.2903226</v>
      </c>
      <c r="P12" s="84">
        <v>1.0</v>
      </c>
      <c r="Q12" s="84">
        <f t="shared" si="3"/>
        <v>817.6666667</v>
      </c>
      <c r="R12" s="84">
        <v>1.0</v>
      </c>
      <c r="S12" s="84">
        <f t="shared" si="4"/>
        <v>791.2903226</v>
      </c>
      <c r="T12" s="84">
        <v>1.0</v>
      </c>
      <c r="U12" s="84">
        <f t="shared" si="5"/>
        <v>817.6666667</v>
      </c>
      <c r="V12" s="84">
        <v>1.0</v>
      </c>
      <c r="W12" s="84">
        <f t="shared" si="6"/>
        <v>791.2903226</v>
      </c>
      <c r="X12" s="84">
        <v>1.0</v>
      </c>
      <c r="Y12" s="84">
        <f t="shared" si="7"/>
        <v>791.2903226</v>
      </c>
      <c r="Z12" s="84">
        <v>1.0</v>
      </c>
      <c r="AA12" s="84">
        <f t="shared" si="8"/>
        <v>876.0714286</v>
      </c>
      <c r="AB12" s="84">
        <v>1.0</v>
      </c>
      <c r="AC12" s="84">
        <f t="shared" si="9"/>
        <v>791.2903226</v>
      </c>
    </row>
    <row r="13">
      <c r="A13" s="84"/>
      <c r="B13" s="84"/>
      <c r="C13" s="84"/>
      <c r="D13" s="215">
        <v>24530.0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791.2903226</v>
      </c>
      <c r="N13" s="84">
        <v>1.0</v>
      </c>
      <c r="O13" s="84">
        <f t="shared" si="2"/>
        <v>791.2903226</v>
      </c>
      <c r="P13" s="84">
        <v>1.0</v>
      </c>
      <c r="Q13" s="84">
        <f t="shared" si="3"/>
        <v>817.6666667</v>
      </c>
      <c r="R13" s="84">
        <v>1.0</v>
      </c>
      <c r="S13" s="84">
        <f t="shared" si="4"/>
        <v>791.2903226</v>
      </c>
      <c r="T13" s="84">
        <v>1.0</v>
      </c>
      <c r="U13" s="84">
        <f t="shared" si="5"/>
        <v>817.6666667</v>
      </c>
      <c r="V13" s="84">
        <v>1.0</v>
      </c>
      <c r="W13" s="84">
        <f t="shared" si="6"/>
        <v>791.2903226</v>
      </c>
      <c r="X13" s="84">
        <v>1.0</v>
      </c>
      <c r="Y13" s="84">
        <f t="shared" si="7"/>
        <v>791.2903226</v>
      </c>
      <c r="Z13" s="84">
        <v>1.0</v>
      </c>
      <c r="AA13" s="84">
        <f t="shared" si="8"/>
        <v>876.0714286</v>
      </c>
      <c r="AB13" s="84">
        <v>1.0</v>
      </c>
      <c r="AC13" s="84">
        <f t="shared" si="9"/>
        <v>791.2903226</v>
      </c>
    </row>
    <row r="14">
      <c r="A14" s="84"/>
      <c r="B14" s="84"/>
      <c r="C14" s="84"/>
      <c r="D14" s="215">
        <v>24530.0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791.2903226</v>
      </c>
      <c r="N14" s="84">
        <v>1.0</v>
      </c>
      <c r="O14" s="84">
        <f t="shared" si="2"/>
        <v>791.2903226</v>
      </c>
      <c r="P14" s="84">
        <v>1.0</v>
      </c>
      <c r="Q14" s="84">
        <f t="shared" si="3"/>
        <v>817.6666667</v>
      </c>
      <c r="R14" s="84">
        <v>1.0</v>
      </c>
      <c r="S14" s="84">
        <f t="shared" si="4"/>
        <v>791.2903226</v>
      </c>
      <c r="T14" s="84">
        <v>1.0</v>
      </c>
      <c r="U14" s="84">
        <f t="shared" si="5"/>
        <v>817.6666667</v>
      </c>
      <c r="V14" s="84">
        <v>1.0</v>
      </c>
      <c r="W14" s="84">
        <f t="shared" si="6"/>
        <v>791.2903226</v>
      </c>
      <c r="X14" s="84">
        <v>1.0</v>
      </c>
      <c r="Y14" s="84">
        <f t="shared" si="7"/>
        <v>791.2903226</v>
      </c>
      <c r="Z14" s="84">
        <v>1.0</v>
      </c>
      <c r="AA14" s="84">
        <f t="shared" si="8"/>
        <v>876.0714286</v>
      </c>
      <c r="AB14" s="84">
        <v>1.0</v>
      </c>
      <c r="AC14" s="84">
        <f t="shared" si="9"/>
        <v>791.2903226</v>
      </c>
    </row>
    <row r="15">
      <c r="A15" s="84"/>
      <c r="B15" s="84"/>
      <c r="C15" s="84"/>
      <c r="D15" s="215">
        <v>24530.0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791.2903226</v>
      </c>
      <c r="N15" s="84">
        <v>1.0</v>
      </c>
      <c r="O15" s="84">
        <f t="shared" si="2"/>
        <v>791.2903226</v>
      </c>
      <c r="P15" s="84">
        <v>1.0</v>
      </c>
      <c r="Q15" s="84">
        <f t="shared" si="3"/>
        <v>817.6666667</v>
      </c>
      <c r="R15" s="84">
        <v>1.0</v>
      </c>
      <c r="S15" s="84">
        <f t="shared" si="4"/>
        <v>791.2903226</v>
      </c>
      <c r="T15" s="84">
        <v>1.0</v>
      </c>
      <c r="U15" s="84">
        <f t="shared" si="5"/>
        <v>817.6666667</v>
      </c>
      <c r="V15" s="84">
        <v>1.0</v>
      </c>
      <c r="W15" s="84">
        <f t="shared" si="6"/>
        <v>791.2903226</v>
      </c>
      <c r="X15" s="84">
        <v>1.0</v>
      </c>
      <c r="Y15" s="84">
        <f t="shared" si="7"/>
        <v>791.2903226</v>
      </c>
      <c r="Z15" s="84">
        <v>1.0</v>
      </c>
      <c r="AA15" s="84">
        <f t="shared" si="8"/>
        <v>876.0714286</v>
      </c>
      <c r="AB15" s="84">
        <v>1.0</v>
      </c>
      <c r="AC15" s="84">
        <f t="shared" si="9"/>
        <v>791.2903226</v>
      </c>
    </row>
    <row r="16">
      <c r="A16" s="84"/>
      <c r="B16" s="84"/>
      <c r="C16" s="84"/>
      <c r="D16" s="215">
        <v>24530.0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791.2903226</v>
      </c>
      <c r="N16" s="84">
        <v>1.0</v>
      </c>
      <c r="O16" s="84">
        <f t="shared" si="2"/>
        <v>791.2903226</v>
      </c>
      <c r="P16" s="84">
        <v>1.0</v>
      </c>
      <c r="Q16" s="84">
        <f t="shared" si="3"/>
        <v>817.6666667</v>
      </c>
      <c r="R16" s="84">
        <v>1.0</v>
      </c>
      <c r="S16" s="84">
        <f t="shared" si="4"/>
        <v>791.2903226</v>
      </c>
      <c r="T16" s="84">
        <v>1.0</v>
      </c>
      <c r="U16" s="84">
        <f t="shared" si="5"/>
        <v>817.6666667</v>
      </c>
      <c r="V16" s="84">
        <v>1.0</v>
      </c>
      <c r="W16" s="84">
        <f t="shared" si="6"/>
        <v>791.2903226</v>
      </c>
      <c r="X16" s="84">
        <v>1.0</v>
      </c>
      <c r="Y16" s="84">
        <f t="shared" si="7"/>
        <v>791.2903226</v>
      </c>
      <c r="Z16" s="84">
        <v>1.0</v>
      </c>
      <c r="AA16" s="84">
        <f t="shared" si="8"/>
        <v>876.0714286</v>
      </c>
      <c r="AB16" s="84">
        <v>1.0</v>
      </c>
      <c r="AC16" s="84">
        <f t="shared" si="9"/>
        <v>791.2903226</v>
      </c>
    </row>
    <row r="17">
      <c r="A17" s="84"/>
      <c r="B17" s="84"/>
      <c r="C17" s="84"/>
      <c r="D17" s="215">
        <v>24530.0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791.2903226</v>
      </c>
      <c r="N17" s="84">
        <v>1.0</v>
      </c>
      <c r="O17" s="84">
        <f t="shared" si="2"/>
        <v>791.2903226</v>
      </c>
      <c r="P17" s="84">
        <v>1.0</v>
      </c>
      <c r="Q17" s="84">
        <f t="shared" si="3"/>
        <v>817.6666667</v>
      </c>
      <c r="R17" s="84">
        <v>1.0</v>
      </c>
      <c r="S17" s="84">
        <f t="shared" si="4"/>
        <v>791.2903226</v>
      </c>
      <c r="T17" s="84">
        <v>1.0</v>
      </c>
      <c r="U17" s="84">
        <f t="shared" si="5"/>
        <v>817.6666667</v>
      </c>
      <c r="V17" s="84">
        <v>1.0</v>
      </c>
      <c r="W17" s="84">
        <f t="shared" si="6"/>
        <v>791.2903226</v>
      </c>
      <c r="X17" s="84">
        <v>1.0</v>
      </c>
      <c r="Y17" s="84">
        <f t="shared" si="7"/>
        <v>791.2903226</v>
      </c>
      <c r="Z17" s="84">
        <v>1.0</v>
      </c>
      <c r="AA17" s="84">
        <f t="shared" si="8"/>
        <v>876.0714286</v>
      </c>
      <c r="AB17" s="84">
        <v>1.0</v>
      </c>
      <c r="AC17" s="84">
        <f t="shared" si="9"/>
        <v>791.2903226</v>
      </c>
    </row>
    <row r="18">
      <c r="A18" s="84"/>
      <c r="B18" s="84"/>
      <c r="C18" s="84"/>
      <c r="D18" s="215">
        <v>24530.0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791.2903226</v>
      </c>
      <c r="N18" s="84">
        <v>1.0</v>
      </c>
      <c r="O18" s="84">
        <f t="shared" si="2"/>
        <v>791.2903226</v>
      </c>
      <c r="P18" s="84">
        <v>1.0</v>
      </c>
      <c r="Q18" s="84">
        <f t="shared" si="3"/>
        <v>817.6666667</v>
      </c>
      <c r="R18" s="84">
        <v>1.0</v>
      </c>
      <c r="S18" s="84">
        <f t="shared" si="4"/>
        <v>791.2903226</v>
      </c>
      <c r="T18" s="84">
        <v>1.0</v>
      </c>
      <c r="U18" s="84">
        <f t="shared" si="5"/>
        <v>817.6666667</v>
      </c>
      <c r="V18" s="84">
        <v>1.0</v>
      </c>
      <c r="W18" s="84">
        <f t="shared" si="6"/>
        <v>791.2903226</v>
      </c>
      <c r="X18" s="84">
        <v>1.0</v>
      </c>
      <c r="Y18" s="84">
        <f t="shared" si="7"/>
        <v>791.2903226</v>
      </c>
      <c r="Z18" s="84">
        <v>1.0</v>
      </c>
      <c r="AA18" s="84">
        <f t="shared" si="8"/>
        <v>876.0714286</v>
      </c>
      <c r="AB18" s="84">
        <v>1.0</v>
      </c>
      <c r="AC18" s="84">
        <f t="shared" si="9"/>
        <v>791.2903226</v>
      </c>
    </row>
    <row r="19">
      <c r="A19" s="84"/>
      <c r="B19" s="84"/>
      <c r="C19" s="84"/>
      <c r="D19" s="215">
        <v>24530.0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791.2903226</v>
      </c>
      <c r="N19" s="84">
        <v>1.0</v>
      </c>
      <c r="O19" s="84">
        <f t="shared" si="2"/>
        <v>791.2903226</v>
      </c>
      <c r="P19" s="84">
        <v>1.0</v>
      </c>
      <c r="Q19" s="84">
        <f t="shared" si="3"/>
        <v>817.6666667</v>
      </c>
      <c r="R19" s="84">
        <v>1.0</v>
      </c>
      <c r="S19" s="84">
        <f t="shared" si="4"/>
        <v>791.2903226</v>
      </c>
      <c r="T19" s="84">
        <v>1.0</v>
      </c>
      <c r="U19" s="84">
        <f t="shared" si="5"/>
        <v>817.6666667</v>
      </c>
      <c r="V19" s="84">
        <v>1.0</v>
      </c>
      <c r="W19" s="84">
        <f t="shared" si="6"/>
        <v>791.2903226</v>
      </c>
      <c r="X19" s="84">
        <v>1.0</v>
      </c>
      <c r="Y19" s="84">
        <f t="shared" si="7"/>
        <v>791.2903226</v>
      </c>
      <c r="Z19" s="84">
        <v>1.0</v>
      </c>
      <c r="AA19" s="84">
        <f t="shared" si="8"/>
        <v>876.0714286</v>
      </c>
      <c r="AB19" s="84">
        <v>1.0</v>
      </c>
      <c r="AC19" s="84">
        <f t="shared" si="9"/>
        <v>791.2903226</v>
      </c>
    </row>
    <row r="20">
      <c r="A20" s="84"/>
      <c r="B20" s="84"/>
      <c r="C20" s="84"/>
      <c r="D20" s="215">
        <v>24530.0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791.2903226</v>
      </c>
      <c r="N20" s="84">
        <v>1.0</v>
      </c>
      <c r="O20" s="84">
        <f t="shared" si="2"/>
        <v>791.2903226</v>
      </c>
      <c r="P20" s="84">
        <v>1.0</v>
      </c>
      <c r="Q20" s="84">
        <f t="shared" si="3"/>
        <v>817.6666667</v>
      </c>
      <c r="R20" s="84">
        <v>1.0</v>
      </c>
      <c r="S20" s="84">
        <f t="shared" si="4"/>
        <v>791.2903226</v>
      </c>
      <c r="T20" s="84">
        <v>1.0</v>
      </c>
      <c r="U20" s="84">
        <f t="shared" si="5"/>
        <v>817.6666667</v>
      </c>
      <c r="V20" s="84">
        <v>1.0</v>
      </c>
      <c r="W20" s="84">
        <f t="shared" si="6"/>
        <v>791.2903226</v>
      </c>
      <c r="X20" s="84">
        <v>1.0</v>
      </c>
      <c r="Y20" s="84">
        <f t="shared" si="7"/>
        <v>791.2903226</v>
      </c>
      <c r="Z20" s="84">
        <v>1.0</v>
      </c>
      <c r="AA20" s="84">
        <f t="shared" si="8"/>
        <v>876.0714286</v>
      </c>
      <c r="AB20" s="84">
        <v>1.0</v>
      </c>
      <c r="AC20" s="84">
        <f t="shared" si="9"/>
        <v>791.2903226</v>
      </c>
    </row>
    <row r="21" ht="15.75" customHeight="1">
      <c r="A21" s="84"/>
      <c r="B21" s="84"/>
      <c r="C21" s="84"/>
      <c r="D21" s="215">
        <v>24530.0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791.2903226</v>
      </c>
      <c r="N21" s="84">
        <v>1.0</v>
      </c>
      <c r="O21" s="84">
        <f t="shared" si="2"/>
        <v>791.2903226</v>
      </c>
      <c r="P21" s="84">
        <v>1.0</v>
      </c>
      <c r="Q21" s="84">
        <f t="shared" si="3"/>
        <v>817.6666667</v>
      </c>
      <c r="R21" s="84">
        <v>1.0</v>
      </c>
      <c r="S21" s="84">
        <f t="shared" si="4"/>
        <v>791.2903226</v>
      </c>
      <c r="T21" s="84">
        <v>1.0</v>
      </c>
      <c r="U21" s="84">
        <f t="shared" si="5"/>
        <v>817.6666667</v>
      </c>
      <c r="V21" s="84">
        <v>1.0</v>
      </c>
      <c r="W21" s="84">
        <f t="shared" si="6"/>
        <v>791.2903226</v>
      </c>
      <c r="X21" s="84">
        <v>1.0</v>
      </c>
      <c r="Y21" s="84">
        <f t="shared" si="7"/>
        <v>791.2903226</v>
      </c>
      <c r="Z21" s="84">
        <v>1.0</v>
      </c>
      <c r="AA21" s="84">
        <f t="shared" si="8"/>
        <v>876.0714286</v>
      </c>
      <c r="AB21" s="84">
        <v>1.0</v>
      </c>
      <c r="AC21" s="84">
        <f t="shared" si="9"/>
        <v>791.2903226</v>
      </c>
    </row>
    <row r="22" ht="15.75" customHeight="1">
      <c r="A22" s="84"/>
      <c r="B22" s="84"/>
      <c r="C22" s="84"/>
      <c r="D22" s="215">
        <v>24530.0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791.2903226</v>
      </c>
      <c r="N22" s="84">
        <v>1.0</v>
      </c>
      <c r="O22" s="84">
        <f t="shared" si="2"/>
        <v>791.2903226</v>
      </c>
      <c r="P22" s="84">
        <v>1.0</v>
      </c>
      <c r="Q22" s="84">
        <f t="shared" si="3"/>
        <v>817.6666667</v>
      </c>
      <c r="R22" s="84">
        <v>1.0</v>
      </c>
      <c r="S22" s="84">
        <f t="shared" si="4"/>
        <v>791.2903226</v>
      </c>
      <c r="T22" s="84">
        <v>1.0</v>
      </c>
      <c r="U22" s="84">
        <f t="shared" si="5"/>
        <v>817.6666667</v>
      </c>
      <c r="V22" s="84">
        <v>1.0</v>
      </c>
      <c r="W22" s="84">
        <f t="shared" si="6"/>
        <v>791.2903226</v>
      </c>
      <c r="X22" s="84">
        <v>1.0</v>
      </c>
      <c r="Y22" s="84">
        <f t="shared" si="7"/>
        <v>791.2903226</v>
      </c>
      <c r="Z22" s="84">
        <v>1.0</v>
      </c>
      <c r="AA22" s="84">
        <f t="shared" si="8"/>
        <v>876.0714286</v>
      </c>
      <c r="AB22" s="84">
        <v>1.0</v>
      </c>
      <c r="AC22" s="84">
        <f t="shared" si="9"/>
        <v>791.2903226</v>
      </c>
    </row>
    <row r="23" ht="15.75" customHeight="1">
      <c r="A23" s="84"/>
      <c r="B23" s="84"/>
      <c r="C23" s="84"/>
      <c r="D23" s="215">
        <v>24530.0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791.2903226</v>
      </c>
      <c r="N23" s="84">
        <v>1.0</v>
      </c>
      <c r="O23" s="84">
        <f t="shared" si="2"/>
        <v>791.2903226</v>
      </c>
      <c r="P23" s="84">
        <v>1.0</v>
      </c>
      <c r="Q23" s="84">
        <f t="shared" si="3"/>
        <v>817.6666667</v>
      </c>
      <c r="R23" s="84">
        <v>1.0</v>
      </c>
      <c r="S23" s="84">
        <f t="shared" si="4"/>
        <v>791.2903226</v>
      </c>
      <c r="T23" s="84">
        <v>1.0</v>
      </c>
      <c r="U23" s="84">
        <f t="shared" si="5"/>
        <v>817.6666667</v>
      </c>
      <c r="V23" s="84">
        <v>1.0</v>
      </c>
      <c r="W23" s="84">
        <f t="shared" si="6"/>
        <v>791.2903226</v>
      </c>
      <c r="X23" s="84">
        <v>1.0</v>
      </c>
      <c r="Y23" s="84">
        <f t="shared" si="7"/>
        <v>791.2903226</v>
      </c>
      <c r="Z23" s="84">
        <v>1.0</v>
      </c>
      <c r="AA23" s="84">
        <f t="shared" si="8"/>
        <v>876.0714286</v>
      </c>
      <c r="AB23" s="84">
        <v>1.0</v>
      </c>
      <c r="AC23" s="84">
        <f t="shared" si="9"/>
        <v>791.2903226</v>
      </c>
    </row>
    <row r="24" ht="15.75" customHeight="1">
      <c r="A24" s="84"/>
      <c r="B24" s="84"/>
      <c r="C24" s="84"/>
      <c r="D24" s="215">
        <v>24530.0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791.2903226</v>
      </c>
      <c r="N24" s="84">
        <v>1.0</v>
      </c>
      <c r="O24" s="84">
        <f t="shared" si="2"/>
        <v>791.2903226</v>
      </c>
      <c r="P24" s="84">
        <v>1.0</v>
      </c>
      <c r="Q24" s="84">
        <f t="shared" si="3"/>
        <v>817.6666667</v>
      </c>
      <c r="R24" s="84">
        <v>1.0</v>
      </c>
      <c r="S24" s="84">
        <f t="shared" si="4"/>
        <v>791.2903226</v>
      </c>
      <c r="T24" s="84">
        <v>1.0</v>
      </c>
      <c r="U24" s="84">
        <f t="shared" si="5"/>
        <v>817.6666667</v>
      </c>
      <c r="V24" s="84">
        <v>1.0</v>
      </c>
      <c r="W24" s="84">
        <f t="shared" si="6"/>
        <v>791.2903226</v>
      </c>
      <c r="X24" s="84">
        <v>1.0</v>
      </c>
      <c r="Y24" s="84">
        <f t="shared" si="7"/>
        <v>791.2903226</v>
      </c>
      <c r="Z24" s="84">
        <v>1.0</v>
      </c>
      <c r="AA24" s="84">
        <f t="shared" si="8"/>
        <v>876.0714286</v>
      </c>
      <c r="AB24" s="84">
        <v>1.0</v>
      </c>
      <c r="AC24" s="84">
        <f t="shared" si="9"/>
        <v>791.2903226</v>
      </c>
    </row>
    <row r="25" ht="15.75" customHeight="1">
      <c r="A25" s="84"/>
      <c r="B25" s="84"/>
      <c r="C25" s="84"/>
      <c r="D25" s="215">
        <v>24530.0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791.2903226</v>
      </c>
      <c r="N25" s="84">
        <v>1.0</v>
      </c>
      <c r="O25" s="84">
        <f t="shared" si="2"/>
        <v>791.2903226</v>
      </c>
      <c r="P25" s="84">
        <v>1.0</v>
      </c>
      <c r="Q25" s="84">
        <f t="shared" si="3"/>
        <v>817.6666667</v>
      </c>
      <c r="R25" s="84">
        <v>1.0</v>
      </c>
      <c r="S25" s="84">
        <f t="shared" si="4"/>
        <v>791.2903226</v>
      </c>
      <c r="T25" s="84">
        <v>1.0</v>
      </c>
      <c r="U25" s="84">
        <f t="shared" si="5"/>
        <v>817.6666667</v>
      </c>
      <c r="V25" s="84">
        <v>1.0</v>
      </c>
      <c r="W25" s="84">
        <f t="shared" si="6"/>
        <v>791.2903226</v>
      </c>
      <c r="X25" s="84">
        <v>1.0</v>
      </c>
      <c r="Y25" s="84">
        <f t="shared" si="7"/>
        <v>791.2903226</v>
      </c>
      <c r="Z25" s="84">
        <v>1.0</v>
      </c>
      <c r="AA25" s="84">
        <f t="shared" si="8"/>
        <v>876.0714286</v>
      </c>
      <c r="AB25" s="84">
        <v>1.0</v>
      </c>
      <c r="AC25" s="84">
        <f t="shared" si="9"/>
        <v>791.2903226</v>
      </c>
    </row>
    <row r="26" ht="15.75" customHeight="1">
      <c r="A26" s="84"/>
      <c r="B26" s="84"/>
      <c r="C26" s="84"/>
      <c r="D26" s="215">
        <v>24530.0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791.2903226</v>
      </c>
      <c r="N26" s="84">
        <v>1.0</v>
      </c>
      <c r="O26" s="84">
        <f t="shared" si="2"/>
        <v>791.2903226</v>
      </c>
      <c r="P26" s="84">
        <v>1.0</v>
      </c>
      <c r="Q26" s="84">
        <f t="shared" si="3"/>
        <v>817.6666667</v>
      </c>
      <c r="R26" s="84">
        <v>1.0</v>
      </c>
      <c r="S26" s="84">
        <f t="shared" si="4"/>
        <v>791.2903226</v>
      </c>
      <c r="T26" s="84">
        <v>1.0</v>
      </c>
      <c r="U26" s="84">
        <f t="shared" si="5"/>
        <v>817.6666667</v>
      </c>
      <c r="V26" s="84">
        <v>1.0</v>
      </c>
      <c r="W26" s="84">
        <f t="shared" si="6"/>
        <v>791.2903226</v>
      </c>
      <c r="X26" s="84">
        <v>1.0</v>
      </c>
      <c r="Y26" s="84">
        <f t="shared" si="7"/>
        <v>791.2903226</v>
      </c>
      <c r="Z26" s="84">
        <v>1.0</v>
      </c>
      <c r="AA26" s="84">
        <f t="shared" si="8"/>
        <v>876.0714286</v>
      </c>
      <c r="AB26" s="84">
        <v>1.0</v>
      </c>
      <c r="AC26" s="84">
        <f t="shared" si="9"/>
        <v>791.2903226</v>
      </c>
    </row>
    <row r="27" ht="15.75" customHeight="1">
      <c r="A27" s="84"/>
      <c r="B27" s="84"/>
      <c r="C27" s="84"/>
      <c r="D27" s="215">
        <v>24530.0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791.2903226</v>
      </c>
      <c r="N27" s="84">
        <v>1.0</v>
      </c>
      <c r="O27" s="84">
        <f t="shared" si="2"/>
        <v>791.2903226</v>
      </c>
      <c r="P27" s="84">
        <v>1.0</v>
      </c>
      <c r="Q27" s="84">
        <f t="shared" si="3"/>
        <v>817.6666667</v>
      </c>
      <c r="R27" s="84">
        <v>1.0</v>
      </c>
      <c r="S27" s="84">
        <f t="shared" si="4"/>
        <v>791.2903226</v>
      </c>
      <c r="T27" s="84">
        <v>1.0</v>
      </c>
      <c r="U27" s="84">
        <f t="shared" si="5"/>
        <v>817.6666667</v>
      </c>
      <c r="V27" s="84">
        <v>1.0</v>
      </c>
      <c r="W27" s="84">
        <f t="shared" si="6"/>
        <v>791.2903226</v>
      </c>
      <c r="X27" s="84">
        <v>1.0</v>
      </c>
      <c r="Y27" s="84">
        <f t="shared" si="7"/>
        <v>791.2903226</v>
      </c>
      <c r="Z27" s="84">
        <v>1.0</v>
      </c>
      <c r="AA27" s="84">
        <f t="shared" si="8"/>
        <v>876.0714286</v>
      </c>
      <c r="AB27" s="84">
        <v>1.0</v>
      </c>
      <c r="AC27" s="84">
        <f t="shared" si="9"/>
        <v>791.2903226</v>
      </c>
    </row>
    <row r="28" ht="15.75" customHeight="1">
      <c r="A28" s="84"/>
      <c r="B28" s="84"/>
      <c r="C28" s="84"/>
      <c r="D28" s="215">
        <v>24530.0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791.2903226</v>
      </c>
      <c r="N28" s="84">
        <v>1.0</v>
      </c>
      <c r="O28" s="84">
        <f t="shared" si="2"/>
        <v>791.2903226</v>
      </c>
      <c r="P28" s="84">
        <v>1.0</v>
      </c>
      <c r="Q28" s="84">
        <f t="shared" si="3"/>
        <v>817.6666667</v>
      </c>
      <c r="R28" s="84">
        <v>1.0</v>
      </c>
      <c r="S28" s="84">
        <f t="shared" si="4"/>
        <v>791.2903226</v>
      </c>
      <c r="T28" s="84">
        <v>1.0</v>
      </c>
      <c r="U28" s="84">
        <f t="shared" si="5"/>
        <v>817.6666667</v>
      </c>
      <c r="V28" s="84">
        <v>1.0</v>
      </c>
      <c r="W28" s="84">
        <f t="shared" si="6"/>
        <v>791.2903226</v>
      </c>
      <c r="X28" s="84">
        <v>1.0</v>
      </c>
      <c r="Y28" s="84">
        <f t="shared" si="7"/>
        <v>791.2903226</v>
      </c>
      <c r="Z28" s="84">
        <v>1.0</v>
      </c>
      <c r="AA28" s="84">
        <f t="shared" si="8"/>
        <v>876.0714286</v>
      </c>
      <c r="AB28" s="84">
        <v>1.0</v>
      </c>
      <c r="AC28" s="84">
        <f t="shared" si="9"/>
        <v>791.2903226</v>
      </c>
    </row>
    <row r="29" ht="15.75" customHeight="1">
      <c r="A29" s="84"/>
      <c r="B29" s="84"/>
      <c r="C29" s="84"/>
      <c r="D29" s="215">
        <v>24530.0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791.2903226</v>
      </c>
      <c r="N29" s="84">
        <v>1.0</v>
      </c>
      <c r="O29" s="84">
        <f t="shared" si="2"/>
        <v>791.2903226</v>
      </c>
      <c r="P29" s="84">
        <v>1.0</v>
      </c>
      <c r="Q29" s="84">
        <f t="shared" si="3"/>
        <v>817.6666667</v>
      </c>
      <c r="R29" s="84">
        <v>1.0</v>
      </c>
      <c r="S29" s="84">
        <f t="shared" si="4"/>
        <v>791.2903226</v>
      </c>
      <c r="T29" s="84">
        <v>1.0</v>
      </c>
      <c r="U29" s="84">
        <f t="shared" si="5"/>
        <v>817.6666667</v>
      </c>
      <c r="V29" s="84">
        <v>1.0</v>
      </c>
      <c r="W29" s="84">
        <f t="shared" si="6"/>
        <v>791.2903226</v>
      </c>
      <c r="X29" s="84">
        <v>1.0</v>
      </c>
      <c r="Y29" s="84">
        <f t="shared" si="7"/>
        <v>791.2903226</v>
      </c>
      <c r="Z29" s="84">
        <v>1.0</v>
      </c>
      <c r="AA29" s="84">
        <f t="shared" si="8"/>
        <v>876.0714286</v>
      </c>
      <c r="AB29" s="84">
        <v>1.0</v>
      </c>
      <c r="AC29" s="84">
        <f t="shared" si="9"/>
        <v>791.2903226</v>
      </c>
    </row>
    <row r="30" ht="15.75" customHeight="1">
      <c r="A30" s="84"/>
      <c r="B30" s="84"/>
      <c r="C30" s="84"/>
      <c r="D30" s="215">
        <v>24530.0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791.2903226</v>
      </c>
      <c r="N30" s="84">
        <v>1.0</v>
      </c>
      <c r="O30" s="84">
        <f t="shared" si="2"/>
        <v>791.2903226</v>
      </c>
      <c r="P30" s="84">
        <v>1.0</v>
      </c>
      <c r="Q30" s="84">
        <f t="shared" si="3"/>
        <v>817.6666667</v>
      </c>
      <c r="R30" s="84">
        <v>1.0</v>
      </c>
      <c r="S30" s="84">
        <f t="shared" si="4"/>
        <v>791.2903226</v>
      </c>
      <c r="T30" s="84">
        <v>1.0</v>
      </c>
      <c r="U30" s="84">
        <f t="shared" si="5"/>
        <v>817.6666667</v>
      </c>
      <c r="V30" s="84">
        <v>1.0</v>
      </c>
      <c r="W30" s="84">
        <f t="shared" si="6"/>
        <v>791.2903226</v>
      </c>
      <c r="X30" s="84">
        <v>1.0</v>
      </c>
      <c r="Y30" s="84">
        <f t="shared" si="7"/>
        <v>791.2903226</v>
      </c>
      <c r="Z30" s="84">
        <v>1.0</v>
      </c>
      <c r="AA30" s="84">
        <f t="shared" si="8"/>
        <v>876.0714286</v>
      </c>
      <c r="AB30" s="84">
        <v>1.0</v>
      </c>
      <c r="AC30" s="84">
        <f t="shared" si="9"/>
        <v>791.2903226</v>
      </c>
    </row>
    <row r="31" ht="15.75" customHeight="1">
      <c r="A31" s="84"/>
      <c r="B31" s="84"/>
      <c r="C31" s="84"/>
      <c r="D31" s="215">
        <v>24530.0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791.2903226</v>
      </c>
      <c r="N31" s="84">
        <v>1.0</v>
      </c>
      <c r="O31" s="84">
        <f t="shared" si="2"/>
        <v>791.2903226</v>
      </c>
      <c r="P31" s="84">
        <v>1.0</v>
      </c>
      <c r="Q31" s="84">
        <f t="shared" si="3"/>
        <v>817.6666667</v>
      </c>
      <c r="R31" s="84">
        <v>1.0</v>
      </c>
      <c r="S31" s="84">
        <f t="shared" si="4"/>
        <v>791.2903226</v>
      </c>
      <c r="T31" s="84">
        <v>1.0</v>
      </c>
      <c r="U31" s="84">
        <f t="shared" si="5"/>
        <v>817.6666667</v>
      </c>
      <c r="V31" s="84">
        <v>1.0</v>
      </c>
      <c r="W31" s="84">
        <f t="shared" si="6"/>
        <v>791.2903226</v>
      </c>
      <c r="X31" s="84">
        <v>1.0</v>
      </c>
      <c r="Y31" s="84">
        <f t="shared" si="7"/>
        <v>791.2903226</v>
      </c>
      <c r="Z31" s="84"/>
      <c r="AA31" s="84"/>
      <c r="AB31" s="84">
        <v>1.0</v>
      </c>
      <c r="AC31" s="84">
        <f t="shared" si="9"/>
        <v>791.2903226</v>
      </c>
    </row>
    <row r="32" ht="15.75" customHeight="1">
      <c r="A32" s="84"/>
      <c r="B32" s="84"/>
      <c r="C32" s="84"/>
      <c r="D32" s="215">
        <v>24530.0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791.2903226</v>
      </c>
      <c r="N32" s="84">
        <v>1.0</v>
      </c>
      <c r="O32" s="84">
        <f t="shared" si="2"/>
        <v>791.2903226</v>
      </c>
      <c r="P32" s="84">
        <v>1.0</v>
      </c>
      <c r="Q32" s="84">
        <f t="shared" si="3"/>
        <v>817.6666667</v>
      </c>
      <c r="R32" s="84">
        <v>1.0</v>
      </c>
      <c r="S32" s="84">
        <f t="shared" si="4"/>
        <v>791.2903226</v>
      </c>
      <c r="T32" s="84">
        <v>1.0</v>
      </c>
      <c r="U32" s="84">
        <f t="shared" si="5"/>
        <v>817.6666667</v>
      </c>
      <c r="V32" s="84">
        <v>1.0</v>
      </c>
      <c r="W32" s="84">
        <f t="shared" si="6"/>
        <v>791.2903226</v>
      </c>
      <c r="X32" s="84">
        <v>1.0</v>
      </c>
      <c r="Y32" s="84">
        <f t="shared" si="7"/>
        <v>791.2903226</v>
      </c>
      <c r="Z32" s="84"/>
      <c r="AA32" s="84"/>
      <c r="AB32" s="84">
        <v>1.0</v>
      </c>
      <c r="AC32" s="84">
        <f t="shared" si="9"/>
        <v>791.2903226</v>
      </c>
    </row>
    <row r="33" ht="15.75" customHeight="1">
      <c r="A33" s="84"/>
      <c r="B33" s="84"/>
      <c r="C33" s="84"/>
      <c r="D33" s="215">
        <v>24530.0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791.2903226</v>
      </c>
      <c r="N33" s="84">
        <v>1.0</v>
      </c>
      <c r="O33" s="84">
        <f t="shared" si="2"/>
        <v>791.2903226</v>
      </c>
      <c r="P33" s="84"/>
      <c r="Q33" s="84"/>
      <c r="R33" s="84">
        <v>1.0</v>
      </c>
      <c r="S33" s="84">
        <f t="shared" si="4"/>
        <v>791.2903226</v>
      </c>
      <c r="T33" s="84"/>
      <c r="U33" s="84"/>
      <c r="V33" s="84">
        <v>1.0</v>
      </c>
      <c r="W33" s="84">
        <f t="shared" si="6"/>
        <v>791.2903226</v>
      </c>
      <c r="X33" s="84">
        <v>1.0</v>
      </c>
      <c r="Y33" s="84">
        <f t="shared" si="7"/>
        <v>791.2903226</v>
      </c>
      <c r="Z33" s="84"/>
      <c r="AA33" s="84"/>
      <c r="AB33" s="84">
        <v>1.0</v>
      </c>
      <c r="AC33" s="84">
        <f t="shared" si="9"/>
        <v>791.2903226</v>
      </c>
    </row>
    <row r="34" ht="15.75" customHeight="1">
      <c r="B34" s="160"/>
      <c r="C34" s="162" t="s">
        <v>316</v>
      </c>
      <c r="D34" s="215">
        <v>24530.0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24530.0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24530.0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24530</v>
      </c>
      <c r="N37" s="160">
        <f t="shared" si="10"/>
        <v>31</v>
      </c>
      <c r="O37" s="160">
        <f t="shared" si="10"/>
        <v>24530</v>
      </c>
      <c r="P37" s="160">
        <f t="shared" si="10"/>
        <v>30</v>
      </c>
      <c r="Q37" s="160">
        <f t="shared" si="10"/>
        <v>24530</v>
      </c>
      <c r="R37" s="160">
        <f t="shared" si="10"/>
        <v>31</v>
      </c>
      <c r="S37" s="160">
        <f t="shared" si="10"/>
        <v>24530</v>
      </c>
      <c r="T37" s="160">
        <f t="shared" si="10"/>
        <v>30</v>
      </c>
      <c r="U37" s="160">
        <f t="shared" si="10"/>
        <v>24530</v>
      </c>
      <c r="V37" s="160">
        <f t="shared" si="10"/>
        <v>31</v>
      </c>
      <c r="W37" s="160">
        <f t="shared" si="10"/>
        <v>24530</v>
      </c>
      <c r="X37" s="160">
        <f t="shared" si="10"/>
        <v>31</v>
      </c>
      <c r="Y37" s="160">
        <f t="shared" si="10"/>
        <v>24530</v>
      </c>
      <c r="Z37" s="160">
        <f t="shared" si="10"/>
        <v>28</v>
      </c>
      <c r="AA37" s="160">
        <f t="shared" si="10"/>
        <v>24530</v>
      </c>
      <c r="AB37" s="160">
        <f t="shared" si="10"/>
        <v>31</v>
      </c>
      <c r="AC37" s="160">
        <f t="shared" si="10"/>
        <v>24530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57"/>
    <col customWidth="1" min="3" max="3" width="13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340</v>
      </c>
      <c r="B3" s="84" t="s">
        <v>341</v>
      </c>
      <c r="C3" s="84" t="s">
        <v>162</v>
      </c>
      <c r="D3" s="215">
        <v>25318.0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816.7096774</v>
      </c>
      <c r="N3" s="84">
        <v>1.0</v>
      </c>
      <c r="O3" s="84">
        <f t="shared" ref="O3:O35" si="2">D3/31*N3</f>
        <v>816.7096774</v>
      </c>
      <c r="P3" s="84">
        <v>1.0</v>
      </c>
      <c r="Q3" s="84">
        <f t="shared" ref="Q3:Q32" si="3">D3/30*P3</f>
        <v>843.9333333</v>
      </c>
      <c r="R3" s="84">
        <v>1.0</v>
      </c>
      <c r="S3" s="84">
        <f t="shared" ref="S3:S33" si="4">D3/31*R3</f>
        <v>816.7096774</v>
      </c>
      <c r="T3" s="84">
        <v>1.0</v>
      </c>
      <c r="U3" s="84">
        <f t="shared" ref="U3:U32" si="5">D3/30*T3</f>
        <v>843.9333333</v>
      </c>
      <c r="V3" s="84">
        <v>1.0</v>
      </c>
      <c r="W3" s="84">
        <f t="shared" ref="W3:W33" si="6">D3/31*V3</f>
        <v>816.7096774</v>
      </c>
      <c r="X3" s="84">
        <v>1.0</v>
      </c>
      <c r="Y3" s="84">
        <f t="shared" ref="Y3:Y33" si="7">D3/31*X3</f>
        <v>816.7096774</v>
      </c>
      <c r="Z3" s="84">
        <v>1.0</v>
      </c>
      <c r="AA3" s="84">
        <f t="shared" ref="AA3:AA30" si="8">D3/28*Z3</f>
        <v>904.2142857</v>
      </c>
      <c r="AB3" s="84">
        <v>1.0</v>
      </c>
      <c r="AC3" s="84">
        <f t="shared" ref="AC3:AC33" si="9">D3/31*AB3</f>
        <v>816.7096774</v>
      </c>
    </row>
    <row r="4">
      <c r="A4" s="84"/>
      <c r="B4" s="84"/>
      <c r="C4" s="84"/>
      <c r="D4" s="215">
        <v>25318.0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816.7096774</v>
      </c>
      <c r="N4" s="84">
        <v>1.0</v>
      </c>
      <c r="O4" s="84">
        <f t="shared" si="2"/>
        <v>816.7096774</v>
      </c>
      <c r="P4" s="84">
        <v>1.0</v>
      </c>
      <c r="Q4" s="84">
        <f t="shared" si="3"/>
        <v>843.9333333</v>
      </c>
      <c r="R4" s="84">
        <v>1.0</v>
      </c>
      <c r="S4" s="84">
        <f t="shared" si="4"/>
        <v>816.7096774</v>
      </c>
      <c r="T4" s="84">
        <v>1.0</v>
      </c>
      <c r="U4" s="84">
        <f t="shared" si="5"/>
        <v>843.9333333</v>
      </c>
      <c r="V4" s="84">
        <v>1.0</v>
      </c>
      <c r="W4" s="84">
        <f t="shared" si="6"/>
        <v>816.7096774</v>
      </c>
      <c r="X4" s="84">
        <v>1.0</v>
      </c>
      <c r="Y4" s="84">
        <f t="shared" si="7"/>
        <v>816.7096774</v>
      </c>
      <c r="Z4" s="84">
        <v>1.0</v>
      </c>
      <c r="AA4" s="84">
        <f t="shared" si="8"/>
        <v>904.2142857</v>
      </c>
      <c r="AB4" s="84">
        <v>1.0</v>
      </c>
      <c r="AC4" s="84">
        <f t="shared" si="9"/>
        <v>816.7096774</v>
      </c>
    </row>
    <row r="5">
      <c r="A5" s="84"/>
      <c r="B5" s="84"/>
      <c r="C5" s="84"/>
      <c r="D5" s="215">
        <v>25318.0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816.7096774</v>
      </c>
      <c r="N5" s="84">
        <v>1.0</v>
      </c>
      <c r="O5" s="84">
        <f t="shared" si="2"/>
        <v>816.7096774</v>
      </c>
      <c r="P5" s="84">
        <v>1.0</v>
      </c>
      <c r="Q5" s="84">
        <f t="shared" si="3"/>
        <v>843.9333333</v>
      </c>
      <c r="R5" s="84">
        <v>1.0</v>
      </c>
      <c r="S5" s="84">
        <f t="shared" si="4"/>
        <v>816.7096774</v>
      </c>
      <c r="T5" s="84">
        <v>1.0</v>
      </c>
      <c r="U5" s="84">
        <f t="shared" si="5"/>
        <v>843.9333333</v>
      </c>
      <c r="V5" s="84">
        <v>1.0</v>
      </c>
      <c r="W5" s="84">
        <f t="shared" si="6"/>
        <v>816.7096774</v>
      </c>
      <c r="X5" s="84">
        <v>1.0</v>
      </c>
      <c r="Y5" s="84">
        <f t="shared" si="7"/>
        <v>816.7096774</v>
      </c>
      <c r="Z5" s="84">
        <v>1.0</v>
      </c>
      <c r="AA5" s="84">
        <f t="shared" si="8"/>
        <v>904.2142857</v>
      </c>
      <c r="AB5" s="84">
        <v>1.0</v>
      </c>
      <c r="AC5" s="84">
        <f t="shared" si="9"/>
        <v>816.7096774</v>
      </c>
    </row>
    <row r="6">
      <c r="A6" s="84"/>
      <c r="B6" s="84"/>
      <c r="C6" s="84"/>
      <c r="D6" s="215">
        <v>25318.0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816.7096774</v>
      </c>
      <c r="N6" s="181">
        <v>0.0</v>
      </c>
      <c r="O6" s="84">
        <f t="shared" si="2"/>
        <v>0</v>
      </c>
      <c r="P6" s="84">
        <v>1.0</v>
      </c>
      <c r="Q6" s="84">
        <f t="shared" si="3"/>
        <v>843.9333333</v>
      </c>
      <c r="R6" s="84">
        <v>1.0</v>
      </c>
      <c r="S6" s="84">
        <f t="shared" si="4"/>
        <v>816.7096774</v>
      </c>
      <c r="T6" s="84">
        <v>1.0</v>
      </c>
      <c r="U6" s="84">
        <f t="shared" si="5"/>
        <v>843.9333333</v>
      </c>
      <c r="V6" s="84">
        <v>1.0</v>
      </c>
      <c r="W6" s="84">
        <f t="shared" si="6"/>
        <v>816.7096774</v>
      </c>
      <c r="X6" s="84">
        <v>1.0</v>
      </c>
      <c r="Y6" s="84">
        <f t="shared" si="7"/>
        <v>816.7096774</v>
      </c>
      <c r="Z6" s="84">
        <v>1.0</v>
      </c>
      <c r="AA6" s="84">
        <f t="shared" si="8"/>
        <v>904.2142857</v>
      </c>
      <c r="AB6" s="84">
        <v>1.0</v>
      </c>
      <c r="AC6" s="84">
        <f t="shared" si="9"/>
        <v>816.7096774</v>
      </c>
    </row>
    <row r="7">
      <c r="A7" s="84"/>
      <c r="B7" s="84"/>
      <c r="C7" s="84"/>
      <c r="D7" s="215">
        <v>25318.0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816.7096774</v>
      </c>
      <c r="N7" s="84">
        <v>1.0</v>
      </c>
      <c r="O7" s="84">
        <f t="shared" si="2"/>
        <v>816.7096774</v>
      </c>
      <c r="P7" s="84">
        <v>1.0</v>
      </c>
      <c r="Q7" s="84">
        <f t="shared" si="3"/>
        <v>843.9333333</v>
      </c>
      <c r="R7" s="84">
        <v>1.0</v>
      </c>
      <c r="S7" s="84">
        <f t="shared" si="4"/>
        <v>816.7096774</v>
      </c>
      <c r="T7" s="84">
        <v>1.0</v>
      </c>
      <c r="U7" s="84">
        <f t="shared" si="5"/>
        <v>843.9333333</v>
      </c>
      <c r="V7" s="84">
        <v>1.0</v>
      </c>
      <c r="W7" s="84">
        <f t="shared" si="6"/>
        <v>816.7096774</v>
      </c>
      <c r="X7" s="84">
        <v>1.0</v>
      </c>
      <c r="Y7" s="84">
        <f t="shared" si="7"/>
        <v>816.7096774</v>
      </c>
      <c r="Z7" s="84">
        <v>1.0</v>
      </c>
      <c r="AA7" s="84">
        <f t="shared" si="8"/>
        <v>904.2142857</v>
      </c>
      <c r="AB7" s="84">
        <v>1.0</v>
      </c>
      <c r="AC7" s="84">
        <f t="shared" si="9"/>
        <v>816.7096774</v>
      </c>
    </row>
    <row r="8">
      <c r="A8" s="84"/>
      <c r="B8" s="84"/>
      <c r="C8" s="84"/>
      <c r="D8" s="215">
        <v>25318.0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816.7096774</v>
      </c>
      <c r="N8" s="84">
        <v>1.0</v>
      </c>
      <c r="O8" s="84">
        <f t="shared" si="2"/>
        <v>816.7096774</v>
      </c>
      <c r="P8" s="84">
        <v>1.0</v>
      </c>
      <c r="Q8" s="84">
        <f t="shared" si="3"/>
        <v>843.9333333</v>
      </c>
      <c r="R8" s="84">
        <v>1.0</v>
      </c>
      <c r="S8" s="84">
        <f t="shared" si="4"/>
        <v>816.7096774</v>
      </c>
      <c r="T8" s="84">
        <v>1.0</v>
      </c>
      <c r="U8" s="84">
        <f t="shared" si="5"/>
        <v>843.9333333</v>
      </c>
      <c r="V8" s="84">
        <v>1.0</v>
      </c>
      <c r="W8" s="84">
        <f t="shared" si="6"/>
        <v>816.7096774</v>
      </c>
      <c r="X8" s="84">
        <v>1.0</v>
      </c>
      <c r="Y8" s="84">
        <f t="shared" si="7"/>
        <v>816.7096774</v>
      </c>
      <c r="Z8" s="84">
        <v>1.0</v>
      </c>
      <c r="AA8" s="84">
        <f t="shared" si="8"/>
        <v>904.2142857</v>
      </c>
      <c r="AB8" s="84">
        <v>1.0</v>
      </c>
      <c r="AC8" s="84">
        <f t="shared" si="9"/>
        <v>816.7096774</v>
      </c>
    </row>
    <row r="9">
      <c r="A9" s="84"/>
      <c r="B9" s="84"/>
      <c r="C9" s="84"/>
      <c r="D9" s="215">
        <v>25318.0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816.7096774</v>
      </c>
      <c r="N9" s="84">
        <v>1.0</v>
      </c>
      <c r="O9" s="84">
        <f t="shared" si="2"/>
        <v>816.7096774</v>
      </c>
      <c r="P9" s="84">
        <v>1.0</v>
      </c>
      <c r="Q9" s="84">
        <f t="shared" si="3"/>
        <v>843.9333333</v>
      </c>
      <c r="R9" s="84">
        <v>1.0</v>
      </c>
      <c r="S9" s="84">
        <f t="shared" si="4"/>
        <v>816.7096774</v>
      </c>
      <c r="T9" s="84">
        <v>1.0</v>
      </c>
      <c r="U9" s="84">
        <f t="shared" si="5"/>
        <v>843.9333333</v>
      </c>
      <c r="V9" s="84">
        <v>1.0</v>
      </c>
      <c r="W9" s="84">
        <f t="shared" si="6"/>
        <v>816.7096774</v>
      </c>
      <c r="X9" s="84">
        <v>1.0</v>
      </c>
      <c r="Y9" s="84">
        <f t="shared" si="7"/>
        <v>816.7096774</v>
      </c>
      <c r="Z9" s="84">
        <v>1.0</v>
      </c>
      <c r="AA9" s="84">
        <f t="shared" si="8"/>
        <v>904.2142857</v>
      </c>
      <c r="AB9" s="84">
        <v>1.0</v>
      </c>
      <c r="AC9" s="84">
        <f t="shared" si="9"/>
        <v>816.7096774</v>
      </c>
    </row>
    <row r="10">
      <c r="A10" s="84"/>
      <c r="B10" s="84"/>
      <c r="C10" s="84"/>
      <c r="D10" s="215">
        <v>25318.0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816.7096774</v>
      </c>
      <c r="N10" s="84">
        <v>1.0</v>
      </c>
      <c r="O10" s="84">
        <f t="shared" si="2"/>
        <v>816.7096774</v>
      </c>
      <c r="P10" s="84">
        <v>1.0</v>
      </c>
      <c r="Q10" s="84">
        <f t="shared" si="3"/>
        <v>843.9333333</v>
      </c>
      <c r="R10" s="84">
        <v>1.0</v>
      </c>
      <c r="S10" s="84">
        <f t="shared" si="4"/>
        <v>816.7096774</v>
      </c>
      <c r="T10" s="84">
        <v>1.0</v>
      </c>
      <c r="U10" s="84">
        <f t="shared" si="5"/>
        <v>843.9333333</v>
      </c>
      <c r="V10" s="84">
        <v>1.0</v>
      </c>
      <c r="W10" s="84">
        <f t="shared" si="6"/>
        <v>816.7096774</v>
      </c>
      <c r="X10" s="84">
        <v>1.0</v>
      </c>
      <c r="Y10" s="84">
        <f t="shared" si="7"/>
        <v>816.7096774</v>
      </c>
      <c r="Z10" s="84">
        <v>1.0</v>
      </c>
      <c r="AA10" s="84">
        <f t="shared" si="8"/>
        <v>904.2142857</v>
      </c>
      <c r="AB10" s="84">
        <v>1.0</v>
      </c>
      <c r="AC10" s="84">
        <f t="shared" si="9"/>
        <v>816.7096774</v>
      </c>
    </row>
    <row r="11">
      <c r="A11" s="84"/>
      <c r="B11" s="84"/>
      <c r="C11" s="84"/>
      <c r="D11" s="215">
        <v>25318.0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816.7096774</v>
      </c>
      <c r="N11" s="84">
        <v>1.0</v>
      </c>
      <c r="O11" s="84">
        <f t="shared" si="2"/>
        <v>816.7096774</v>
      </c>
      <c r="P11" s="84">
        <v>1.0</v>
      </c>
      <c r="Q11" s="84">
        <f t="shared" si="3"/>
        <v>843.9333333</v>
      </c>
      <c r="R11" s="84">
        <v>1.0</v>
      </c>
      <c r="S11" s="84">
        <f t="shared" si="4"/>
        <v>816.7096774</v>
      </c>
      <c r="T11" s="84">
        <v>1.0</v>
      </c>
      <c r="U11" s="84">
        <f t="shared" si="5"/>
        <v>843.9333333</v>
      </c>
      <c r="V11" s="84">
        <v>1.0</v>
      </c>
      <c r="W11" s="84">
        <f t="shared" si="6"/>
        <v>816.7096774</v>
      </c>
      <c r="X11" s="84">
        <v>1.0</v>
      </c>
      <c r="Y11" s="84">
        <f t="shared" si="7"/>
        <v>816.7096774</v>
      </c>
      <c r="Z11" s="84">
        <v>1.0</v>
      </c>
      <c r="AA11" s="84">
        <f t="shared" si="8"/>
        <v>904.2142857</v>
      </c>
      <c r="AB11" s="84">
        <v>1.0</v>
      </c>
      <c r="AC11" s="84">
        <f t="shared" si="9"/>
        <v>816.7096774</v>
      </c>
    </row>
    <row r="12">
      <c r="A12" s="84"/>
      <c r="B12" s="84"/>
      <c r="C12" s="84"/>
      <c r="D12" s="215">
        <v>25318.0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816.7096774</v>
      </c>
      <c r="N12" s="84">
        <v>1.0</v>
      </c>
      <c r="O12" s="84">
        <f t="shared" si="2"/>
        <v>816.7096774</v>
      </c>
      <c r="P12" s="84">
        <v>1.0</v>
      </c>
      <c r="Q12" s="84">
        <f t="shared" si="3"/>
        <v>843.9333333</v>
      </c>
      <c r="R12" s="84">
        <v>1.0</v>
      </c>
      <c r="S12" s="84">
        <f t="shared" si="4"/>
        <v>816.7096774</v>
      </c>
      <c r="T12" s="84">
        <v>1.0</v>
      </c>
      <c r="U12" s="84">
        <f t="shared" si="5"/>
        <v>843.9333333</v>
      </c>
      <c r="V12" s="84">
        <v>1.0</v>
      </c>
      <c r="W12" s="84">
        <f t="shared" si="6"/>
        <v>816.7096774</v>
      </c>
      <c r="X12" s="84">
        <v>1.0</v>
      </c>
      <c r="Y12" s="84">
        <f t="shared" si="7"/>
        <v>816.7096774</v>
      </c>
      <c r="Z12" s="84">
        <v>1.0</v>
      </c>
      <c r="AA12" s="84">
        <f t="shared" si="8"/>
        <v>904.2142857</v>
      </c>
      <c r="AB12" s="84">
        <v>1.0</v>
      </c>
      <c r="AC12" s="84">
        <f t="shared" si="9"/>
        <v>816.7096774</v>
      </c>
    </row>
    <row r="13">
      <c r="A13" s="84"/>
      <c r="B13" s="84"/>
      <c r="C13" s="84"/>
      <c r="D13" s="215">
        <v>25318.0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816.7096774</v>
      </c>
      <c r="N13" s="84">
        <v>1.0</v>
      </c>
      <c r="O13" s="84">
        <f t="shared" si="2"/>
        <v>816.7096774</v>
      </c>
      <c r="P13" s="84">
        <v>1.0</v>
      </c>
      <c r="Q13" s="84">
        <f t="shared" si="3"/>
        <v>843.9333333</v>
      </c>
      <c r="R13" s="84">
        <v>1.0</v>
      </c>
      <c r="S13" s="84">
        <f t="shared" si="4"/>
        <v>816.7096774</v>
      </c>
      <c r="T13" s="84">
        <v>1.0</v>
      </c>
      <c r="U13" s="84">
        <f t="shared" si="5"/>
        <v>843.9333333</v>
      </c>
      <c r="V13" s="84">
        <v>1.0</v>
      </c>
      <c r="W13" s="84">
        <f t="shared" si="6"/>
        <v>816.7096774</v>
      </c>
      <c r="X13" s="84">
        <v>1.0</v>
      </c>
      <c r="Y13" s="84">
        <f t="shared" si="7"/>
        <v>816.7096774</v>
      </c>
      <c r="Z13" s="84">
        <v>1.0</v>
      </c>
      <c r="AA13" s="84">
        <f t="shared" si="8"/>
        <v>904.2142857</v>
      </c>
      <c r="AB13" s="84">
        <v>1.0</v>
      </c>
      <c r="AC13" s="84">
        <f t="shared" si="9"/>
        <v>816.7096774</v>
      </c>
    </row>
    <row r="14">
      <c r="A14" s="84"/>
      <c r="B14" s="84"/>
      <c r="C14" s="84"/>
      <c r="D14" s="215">
        <v>25318.0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816.7096774</v>
      </c>
      <c r="N14" s="84">
        <v>1.0</v>
      </c>
      <c r="O14" s="84">
        <f t="shared" si="2"/>
        <v>816.7096774</v>
      </c>
      <c r="P14" s="181">
        <v>0.0</v>
      </c>
      <c r="Q14" s="84">
        <f t="shared" si="3"/>
        <v>0</v>
      </c>
      <c r="R14" s="84">
        <v>1.0</v>
      </c>
      <c r="S14" s="84">
        <f t="shared" si="4"/>
        <v>816.7096774</v>
      </c>
      <c r="T14" s="84">
        <v>1.0</v>
      </c>
      <c r="U14" s="84">
        <f t="shared" si="5"/>
        <v>843.9333333</v>
      </c>
      <c r="V14" s="84">
        <v>1.0</v>
      </c>
      <c r="W14" s="84">
        <f t="shared" si="6"/>
        <v>816.7096774</v>
      </c>
      <c r="X14" s="84">
        <v>1.0</v>
      </c>
      <c r="Y14" s="84">
        <f t="shared" si="7"/>
        <v>816.7096774</v>
      </c>
      <c r="Z14" s="84">
        <v>1.0</v>
      </c>
      <c r="AA14" s="84">
        <f t="shared" si="8"/>
        <v>904.2142857</v>
      </c>
      <c r="AB14" s="84">
        <v>1.0</v>
      </c>
      <c r="AC14" s="84">
        <f t="shared" si="9"/>
        <v>816.7096774</v>
      </c>
    </row>
    <row r="15">
      <c r="A15" s="84"/>
      <c r="B15" s="84"/>
      <c r="C15" s="84"/>
      <c r="D15" s="215">
        <v>25318.0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816.7096774</v>
      </c>
      <c r="N15" s="84">
        <v>1.0</v>
      </c>
      <c r="O15" s="84">
        <f t="shared" si="2"/>
        <v>816.7096774</v>
      </c>
      <c r="P15" s="84">
        <v>1.0</v>
      </c>
      <c r="Q15" s="84">
        <f t="shared" si="3"/>
        <v>843.9333333</v>
      </c>
      <c r="R15" s="84">
        <v>1.0</v>
      </c>
      <c r="S15" s="84">
        <f t="shared" si="4"/>
        <v>816.7096774</v>
      </c>
      <c r="T15" s="84">
        <v>1.0</v>
      </c>
      <c r="U15" s="84">
        <f t="shared" si="5"/>
        <v>843.9333333</v>
      </c>
      <c r="V15" s="84">
        <v>1.0</v>
      </c>
      <c r="W15" s="84">
        <f t="shared" si="6"/>
        <v>816.7096774</v>
      </c>
      <c r="X15" s="84">
        <v>1.0</v>
      </c>
      <c r="Y15" s="84">
        <f t="shared" si="7"/>
        <v>816.7096774</v>
      </c>
      <c r="Z15" s="84">
        <v>1.0</v>
      </c>
      <c r="AA15" s="84">
        <f t="shared" si="8"/>
        <v>904.2142857</v>
      </c>
      <c r="AB15" s="84">
        <v>1.0</v>
      </c>
      <c r="AC15" s="84">
        <f t="shared" si="9"/>
        <v>816.7096774</v>
      </c>
    </row>
    <row r="16">
      <c r="A16" s="84"/>
      <c r="B16" s="84"/>
      <c r="C16" s="84"/>
      <c r="D16" s="215">
        <v>25318.0</v>
      </c>
      <c r="E16" s="217">
        <v>14.0</v>
      </c>
      <c r="F16" s="84"/>
      <c r="G16" s="84"/>
      <c r="H16" s="84"/>
      <c r="I16" s="84"/>
      <c r="J16" s="84"/>
      <c r="K16" s="84"/>
      <c r="L16" s="181">
        <v>0.0</v>
      </c>
      <c r="M16" s="84">
        <f t="shared" si="1"/>
        <v>0</v>
      </c>
      <c r="N16" s="84">
        <v>1.0</v>
      </c>
      <c r="O16" s="84">
        <f t="shared" si="2"/>
        <v>816.7096774</v>
      </c>
      <c r="P16" s="84">
        <v>1.0</v>
      </c>
      <c r="Q16" s="84">
        <f t="shared" si="3"/>
        <v>843.9333333</v>
      </c>
      <c r="R16" s="84">
        <v>1.0</v>
      </c>
      <c r="S16" s="84">
        <f t="shared" si="4"/>
        <v>816.7096774</v>
      </c>
      <c r="T16" s="84">
        <v>1.0</v>
      </c>
      <c r="U16" s="84">
        <f t="shared" si="5"/>
        <v>843.9333333</v>
      </c>
      <c r="V16" s="84">
        <v>1.0</v>
      </c>
      <c r="W16" s="84">
        <f t="shared" si="6"/>
        <v>816.7096774</v>
      </c>
      <c r="X16" s="84">
        <v>1.0</v>
      </c>
      <c r="Y16" s="84">
        <f t="shared" si="7"/>
        <v>816.7096774</v>
      </c>
      <c r="Z16" s="84">
        <v>1.0</v>
      </c>
      <c r="AA16" s="84">
        <f t="shared" si="8"/>
        <v>904.2142857</v>
      </c>
      <c r="AB16" s="84">
        <v>1.0</v>
      </c>
      <c r="AC16" s="84">
        <f t="shared" si="9"/>
        <v>816.7096774</v>
      </c>
    </row>
    <row r="17">
      <c r="A17" s="84"/>
      <c r="B17" s="84"/>
      <c r="C17" s="84"/>
      <c r="D17" s="215">
        <v>25318.0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816.7096774</v>
      </c>
      <c r="N17" s="84">
        <v>1.0</v>
      </c>
      <c r="O17" s="84">
        <f t="shared" si="2"/>
        <v>816.7096774</v>
      </c>
      <c r="P17" s="84">
        <v>1.0</v>
      </c>
      <c r="Q17" s="84">
        <f t="shared" si="3"/>
        <v>843.9333333</v>
      </c>
      <c r="R17" s="84">
        <v>1.0</v>
      </c>
      <c r="S17" s="84">
        <f t="shared" si="4"/>
        <v>816.7096774</v>
      </c>
      <c r="T17" s="84">
        <v>1.0</v>
      </c>
      <c r="U17" s="84">
        <f t="shared" si="5"/>
        <v>843.9333333</v>
      </c>
      <c r="V17" s="84">
        <v>1.0</v>
      </c>
      <c r="W17" s="84">
        <f t="shared" si="6"/>
        <v>816.7096774</v>
      </c>
      <c r="X17" s="84">
        <v>1.0</v>
      </c>
      <c r="Y17" s="84">
        <f t="shared" si="7"/>
        <v>816.7096774</v>
      </c>
      <c r="Z17" s="84">
        <v>1.0</v>
      </c>
      <c r="AA17" s="84">
        <f t="shared" si="8"/>
        <v>904.2142857</v>
      </c>
      <c r="AB17" s="84">
        <v>1.0</v>
      </c>
      <c r="AC17" s="84">
        <f t="shared" si="9"/>
        <v>816.7096774</v>
      </c>
    </row>
    <row r="18">
      <c r="A18" s="84"/>
      <c r="B18" s="84"/>
      <c r="C18" s="84"/>
      <c r="D18" s="215">
        <v>25318.0</v>
      </c>
      <c r="E18" s="217">
        <v>16.0</v>
      </c>
      <c r="F18" s="84"/>
      <c r="G18" s="84"/>
      <c r="H18" s="84"/>
      <c r="I18" s="84"/>
      <c r="J18" s="84"/>
      <c r="K18" s="84"/>
      <c r="L18" s="181">
        <v>0.5</v>
      </c>
      <c r="M18" s="84">
        <f t="shared" si="1"/>
        <v>408.3548387</v>
      </c>
      <c r="N18" s="181">
        <v>0.0</v>
      </c>
      <c r="O18" s="84">
        <f t="shared" si="2"/>
        <v>0</v>
      </c>
      <c r="P18" s="84">
        <v>1.0</v>
      </c>
      <c r="Q18" s="84">
        <f t="shared" si="3"/>
        <v>843.9333333</v>
      </c>
      <c r="R18" s="84">
        <v>1.0</v>
      </c>
      <c r="S18" s="84">
        <f t="shared" si="4"/>
        <v>816.7096774</v>
      </c>
      <c r="T18" s="84">
        <v>1.0</v>
      </c>
      <c r="U18" s="84">
        <f t="shared" si="5"/>
        <v>843.9333333</v>
      </c>
      <c r="V18" s="84">
        <v>1.0</v>
      </c>
      <c r="W18" s="84">
        <f t="shared" si="6"/>
        <v>816.7096774</v>
      </c>
      <c r="X18" s="84">
        <v>1.0</v>
      </c>
      <c r="Y18" s="84">
        <f t="shared" si="7"/>
        <v>816.7096774</v>
      </c>
      <c r="Z18" s="84">
        <v>1.0</v>
      </c>
      <c r="AA18" s="84">
        <f t="shared" si="8"/>
        <v>904.2142857</v>
      </c>
      <c r="AB18" s="84">
        <v>1.0</v>
      </c>
      <c r="AC18" s="84">
        <f t="shared" si="9"/>
        <v>816.7096774</v>
      </c>
    </row>
    <row r="19">
      <c r="A19" s="84"/>
      <c r="B19" s="84"/>
      <c r="C19" s="84"/>
      <c r="D19" s="215">
        <v>25318.0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816.7096774</v>
      </c>
      <c r="N19" s="84">
        <v>1.0</v>
      </c>
      <c r="O19" s="84">
        <f t="shared" si="2"/>
        <v>816.7096774</v>
      </c>
      <c r="P19" s="84">
        <v>1.0</v>
      </c>
      <c r="Q19" s="84">
        <f t="shared" si="3"/>
        <v>843.9333333</v>
      </c>
      <c r="R19" s="181">
        <v>0.5</v>
      </c>
      <c r="S19" s="84">
        <f t="shared" si="4"/>
        <v>408.3548387</v>
      </c>
      <c r="T19" s="84">
        <v>1.0</v>
      </c>
      <c r="U19" s="84">
        <f t="shared" si="5"/>
        <v>843.9333333</v>
      </c>
      <c r="V19" s="84">
        <v>1.0</v>
      </c>
      <c r="W19" s="84">
        <f t="shared" si="6"/>
        <v>816.7096774</v>
      </c>
      <c r="X19" s="84">
        <v>1.0</v>
      </c>
      <c r="Y19" s="84">
        <f t="shared" si="7"/>
        <v>816.7096774</v>
      </c>
      <c r="Z19" s="84">
        <v>1.0</v>
      </c>
      <c r="AA19" s="84">
        <f t="shared" si="8"/>
        <v>904.2142857</v>
      </c>
      <c r="AB19" s="84">
        <v>1.0</v>
      </c>
      <c r="AC19" s="84">
        <f t="shared" si="9"/>
        <v>816.7096774</v>
      </c>
    </row>
    <row r="20">
      <c r="A20" s="84"/>
      <c r="B20" s="84"/>
      <c r="C20" s="84"/>
      <c r="D20" s="215">
        <v>25318.0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816.7096774</v>
      </c>
      <c r="N20" s="84">
        <v>1.0</v>
      </c>
      <c r="O20" s="84">
        <f t="shared" si="2"/>
        <v>816.7096774</v>
      </c>
      <c r="P20" s="84">
        <v>1.0</v>
      </c>
      <c r="Q20" s="84">
        <f t="shared" si="3"/>
        <v>843.9333333</v>
      </c>
      <c r="R20" s="181">
        <v>0.0</v>
      </c>
      <c r="S20" s="84">
        <f t="shared" si="4"/>
        <v>0</v>
      </c>
      <c r="T20" s="84">
        <v>1.0</v>
      </c>
      <c r="U20" s="84">
        <f t="shared" si="5"/>
        <v>843.9333333</v>
      </c>
      <c r="V20" s="84">
        <v>1.0</v>
      </c>
      <c r="W20" s="84">
        <f t="shared" si="6"/>
        <v>816.7096774</v>
      </c>
      <c r="X20" s="84">
        <v>1.0</v>
      </c>
      <c r="Y20" s="84">
        <f t="shared" si="7"/>
        <v>816.7096774</v>
      </c>
      <c r="Z20" s="84">
        <v>1.0</v>
      </c>
      <c r="AA20" s="84">
        <f t="shared" si="8"/>
        <v>904.2142857</v>
      </c>
      <c r="AB20" s="84">
        <v>1.0</v>
      </c>
      <c r="AC20" s="84">
        <f t="shared" si="9"/>
        <v>816.7096774</v>
      </c>
    </row>
    <row r="21" ht="15.75" customHeight="1">
      <c r="A21" s="84"/>
      <c r="B21" s="84"/>
      <c r="C21" s="84"/>
      <c r="D21" s="215">
        <v>25318.0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816.7096774</v>
      </c>
      <c r="N21" s="84">
        <v>1.0</v>
      </c>
      <c r="O21" s="84">
        <f t="shared" si="2"/>
        <v>816.7096774</v>
      </c>
      <c r="P21" s="84">
        <v>1.0</v>
      </c>
      <c r="Q21" s="84">
        <f t="shared" si="3"/>
        <v>843.9333333</v>
      </c>
      <c r="R21" s="84">
        <v>1.0</v>
      </c>
      <c r="S21" s="84">
        <f t="shared" si="4"/>
        <v>816.7096774</v>
      </c>
      <c r="T21" s="84">
        <v>1.0</v>
      </c>
      <c r="U21" s="84">
        <f t="shared" si="5"/>
        <v>843.9333333</v>
      </c>
      <c r="V21" s="84">
        <v>1.0</v>
      </c>
      <c r="W21" s="84">
        <f t="shared" si="6"/>
        <v>816.7096774</v>
      </c>
      <c r="X21" s="84">
        <v>1.0</v>
      </c>
      <c r="Y21" s="84">
        <f t="shared" si="7"/>
        <v>816.7096774</v>
      </c>
      <c r="Z21" s="84">
        <v>1.0</v>
      </c>
      <c r="AA21" s="84">
        <f t="shared" si="8"/>
        <v>904.2142857</v>
      </c>
      <c r="AB21" s="84">
        <v>1.0</v>
      </c>
      <c r="AC21" s="84">
        <f t="shared" si="9"/>
        <v>816.7096774</v>
      </c>
    </row>
    <row r="22" ht="15.75" customHeight="1">
      <c r="A22" s="84"/>
      <c r="B22" s="84"/>
      <c r="C22" s="84"/>
      <c r="D22" s="215">
        <v>25318.0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816.7096774</v>
      </c>
      <c r="N22" s="84">
        <v>1.0</v>
      </c>
      <c r="O22" s="84">
        <f t="shared" si="2"/>
        <v>816.7096774</v>
      </c>
      <c r="P22" s="181">
        <v>0.0</v>
      </c>
      <c r="Q22" s="84">
        <f t="shared" si="3"/>
        <v>0</v>
      </c>
      <c r="R22" s="84">
        <v>1.0</v>
      </c>
      <c r="S22" s="84">
        <f t="shared" si="4"/>
        <v>816.7096774</v>
      </c>
      <c r="T22" s="84">
        <v>1.0</v>
      </c>
      <c r="U22" s="84">
        <f t="shared" si="5"/>
        <v>843.9333333</v>
      </c>
      <c r="V22" s="84">
        <v>1.0</v>
      </c>
      <c r="W22" s="84">
        <f t="shared" si="6"/>
        <v>816.7096774</v>
      </c>
      <c r="X22" s="84">
        <v>1.0</v>
      </c>
      <c r="Y22" s="84">
        <f t="shared" si="7"/>
        <v>816.7096774</v>
      </c>
      <c r="Z22" s="84">
        <v>1.0</v>
      </c>
      <c r="AA22" s="84">
        <f t="shared" si="8"/>
        <v>904.2142857</v>
      </c>
      <c r="AB22" s="84">
        <v>1.0</v>
      </c>
      <c r="AC22" s="84">
        <f t="shared" si="9"/>
        <v>816.7096774</v>
      </c>
    </row>
    <row r="23" ht="15.75" customHeight="1">
      <c r="A23" s="84"/>
      <c r="B23" s="84"/>
      <c r="C23" s="84"/>
      <c r="D23" s="215">
        <v>25318.0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816.7096774</v>
      </c>
      <c r="N23" s="84">
        <v>1.0</v>
      </c>
      <c r="O23" s="84">
        <f t="shared" si="2"/>
        <v>816.7096774</v>
      </c>
      <c r="P23" s="84">
        <v>1.0</v>
      </c>
      <c r="Q23" s="84">
        <f t="shared" si="3"/>
        <v>843.9333333</v>
      </c>
      <c r="R23" s="84">
        <v>1.0</v>
      </c>
      <c r="S23" s="84">
        <f t="shared" si="4"/>
        <v>816.7096774</v>
      </c>
      <c r="T23" s="84">
        <v>1.0</v>
      </c>
      <c r="U23" s="84">
        <f t="shared" si="5"/>
        <v>843.9333333</v>
      </c>
      <c r="V23" s="84">
        <v>1.0</v>
      </c>
      <c r="W23" s="84">
        <f t="shared" si="6"/>
        <v>816.7096774</v>
      </c>
      <c r="X23" s="84">
        <v>1.0</v>
      </c>
      <c r="Y23" s="84">
        <f t="shared" si="7"/>
        <v>816.7096774</v>
      </c>
      <c r="Z23" s="84">
        <v>1.0</v>
      </c>
      <c r="AA23" s="84">
        <f t="shared" si="8"/>
        <v>904.2142857</v>
      </c>
      <c r="AB23" s="84">
        <v>1.0</v>
      </c>
      <c r="AC23" s="84">
        <f t="shared" si="9"/>
        <v>816.7096774</v>
      </c>
    </row>
    <row r="24" ht="15.75" customHeight="1">
      <c r="A24" s="84"/>
      <c r="B24" s="84"/>
      <c r="C24" s="84"/>
      <c r="D24" s="215">
        <v>25318.0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816.7096774</v>
      </c>
      <c r="N24" s="84">
        <v>1.0</v>
      </c>
      <c r="O24" s="84">
        <f t="shared" si="2"/>
        <v>816.7096774</v>
      </c>
      <c r="P24" s="84">
        <v>1.0</v>
      </c>
      <c r="Q24" s="84">
        <f t="shared" si="3"/>
        <v>843.9333333</v>
      </c>
      <c r="R24" s="84">
        <v>1.0</v>
      </c>
      <c r="S24" s="84">
        <f t="shared" si="4"/>
        <v>816.7096774</v>
      </c>
      <c r="T24" s="84">
        <v>1.0</v>
      </c>
      <c r="U24" s="84">
        <f t="shared" si="5"/>
        <v>843.9333333</v>
      </c>
      <c r="V24" s="84">
        <v>1.0</v>
      </c>
      <c r="W24" s="84">
        <f t="shared" si="6"/>
        <v>816.7096774</v>
      </c>
      <c r="X24" s="84">
        <v>1.0</v>
      </c>
      <c r="Y24" s="84">
        <f t="shared" si="7"/>
        <v>816.7096774</v>
      </c>
      <c r="Z24" s="84">
        <v>1.0</v>
      </c>
      <c r="AA24" s="84">
        <f t="shared" si="8"/>
        <v>904.2142857</v>
      </c>
      <c r="AB24" s="84">
        <v>1.0</v>
      </c>
      <c r="AC24" s="84">
        <f t="shared" si="9"/>
        <v>816.7096774</v>
      </c>
    </row>
    <row r="25" ht="15.75" customHeight="1">
      <c r="A25" s="84"/>
      <c r="B25" s="84"/>
      <c r="C25" s="84"/>
      <c r="D25" s="215">
        <v>25318.0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816.7096774</v>
      </c>
      <c r="N25" s="84">
        <v>1.0</v>
      </c>
      <c r="O25" s="84">
        <f t="shared" si="2"/>
        <v>816.7096774</v>
      </c>
      <c r="P25" s="84">
        <v>1.0</v>
      </c>
      <c r="Q25" s="84">
        <f t="shared" si="3"/>
        <v>843.9333333</v>
      </c>
      <c r="R25" s="84">
        <v>1.0</v>
      </c>
      <c r="S25" s="84">
        <f t="shared" si="4"/>
        <v>816.7096774</v>
      </c>
      <c r="T25" s="84">
        <v>1.0</v>
      </c>
      <c r="U25" s="84">
        <f t="shared" si="5"/>
        <v>843.9333333</v>
      </c>
      <c r="V25" s="84">
        <v>1.0</v>
      </c>
      <c r="W25" s="84">
        <f t="shared" si="6"/>
        <v>816.7096774</v>
      </c>
      <c r="X25" s="84">
        <v>1.0</v>
      </c>
      <c r="Y25" s="84">
        <f t="shared" si="7"/>
        <v>816.7096774</v>
      </c>
      <c r="Z25" s="84">
        <v>1.0</v>
      </c>
      <c r="AA25" s="84">
        <f t="shared" si="8"/>
        <v>904.2142857</v>
      </c>
      <c r="AB25" s="84">
        <v>1.0</v>
      </c>
      <c r="AC25" s="84">
        <f t="shared" si="9"/>
        <v>816.7096774</v>
      </c>
    </row>
    <row r="26" ht="15.75" customHeight="1">
      <c r="A26" s="84"/>
      <c r="B26" s="84"/>
      <c r="C26" s="84"/>
      <c r="D26" s="215">
        <v>25318.0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816.7096774</v>
      </c>
      <c r="N26" s="84">
        <v>1.0</v>
      </c>
      <c r="O26" s="84">
        <f t="shared" si="2"/>
        <v>816.7096774</v>
      </c>
      <c r="P26" s="84">
        <v>1.0</v>
      </c>
      <c r="Q26" s="84">
        <f t="shared" si="3"/>
        <v>843.9333333</v>
      </c>
      <c r="R26" s="84">
        <v>1.0</v>
      </c>
      <c r="S26" s="84">
        <f t="shared" si="4"/>
        <v>816.7096774</v>
      </c>
      <c r="T26" s="84">
        <v>1.0</v>
      </c>
      <c r="U26" s="84">
        <f t="shared" si="5"/>
        <v>843.9333333</v>
      </c>
      <c r="V26" s="84">
        <v>1.0</v>
      </c>
      <c r="W26" s="84">
        <f t="shared" si="6"/>
        <v>816.7096774</v>
      </c>
      <c r="X26" s="84">
        <v>1.0</v>
      </c>
      <c r="Y26" s="84">
        <f t="shared" si="7"/>
        <v>816.7096774</v>
      </c>
      <c r="Z26" s="84">
        <v>1.0</v>
      </c>
      <c r="AA26" s="84">
        <f t="shared" si="8"/>
        <v>904.2142857</v>
      </c>
      <c r="AB26" s="84">
        <v>1.0</v>
      </c>
      <c r="AC26" s="84">
        <f t="shared" si="9"/>
        <v>816.7096774</v>
      </c>
    </row>
    <row r="27" ht="15.75" customHeight="1">
      <c r="A27" s="84"/>
      <c r="B27" s="84"/>
      <c r="C27" s="84"/>
      <c r="D27" s="215">
        <v>25318.0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816.7096774</v>
      </c>
      <c r="N27" s="84">
        <v>1.0</v>
      </c>
      <c r="O27" s="84">
        <f t="shared" si="2"/>
        <v>816.7096774</v>
      </c>
      <c r="P27" s="84">
        <v>1.0</v>
      </c>
      <c r="Q27" s="84">
        <f t="shared" si="3"/>
        <v>843.9333333</v>
      </c>
      <c r="R27" s="84">
        <v>1.0</v>
      </c>
      <c r="S27" s="84">
        <f t="shared" si="4"/>
        <v>816.7096774</v>
      </c>
      <c r="T27" s="84">
        <v>1.0</v>
      </c>
      <c r="U27" s="84">
        <f t="shared" si="5"/>
        <v>843.9333333</v>
      </c>
      <c r="V27" s="84">
        <v>1.0</v>
      </c>
      <c r="W27" s="84">
        <f t="shared" si="6"/>
        <v>816.7096774</v>
      </c>
      <c r="X27" s="84">
        <v>1.0</v>
      </c>
      <c r="Y27" s="84">
        <f t="shared" si="7"/>
        <v>816.7096774</v>
      </c>
      <c r="Z27" s="84">
        <v>1.0</v>
      </c>
      <c r="AA27" s="84">
        <f t="shared" si="8"/>
        <v>904.2142857</v>
      </c>
      <c r="AB27" s="84">
        <v>1.0</v>
      </c>
      <c r="AC27" s="84">
        <f t="shared" si="9"/>
        <v>816.7096774</v>
      </c>
    </row>
    <row r="28" ht="15.75" customHeight="1">
      <c r="A28" s="84"/>
      <c r="B28" s="84"/>
      <c r="C28" s="84"/>
      <c r="D28" s="215">
        <v>25318.0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816.7096774</v>
      </c>
      <c r="N28" s="84">
        <v>1.0</v>
      </c>
      <c r="O28" s="84">
        <f t="shared" si="2"/>
        <v>816.7096774</v>
      </c>
      <c r="P28" s="84">
        <v>1.0</v>
      </c>
      <c r="Q28" s="84">
        <f t="shared" si="3"/>
        <v>843.9333333</v>
      </c>
      <c r="R28" s="84">
        <v>1.0</v>
      </c>
      <c r="S28" s="84">
        <f t="shared" si="4"/>
        <v>816.7096774</v>
      </c>
      <c r="T28" s="84">
        <v>1.0</v>
      </c>
      <c r="U28" s="84">
        <f t="shared" si="5"/>
        <v>843.9333333</v>
      </c>
      <c r="V28" s="84">
        <v>1.0</v>
      </c>
      <c r="W28" s="84">
        <f t="shared" si="6"/>
        <v>816.7096774</v>
      </c>
      <c r="X28" s="84">
        <v>1.0</v>
      </c>
      <c r="Y28" s="84">
        <f t="shared" si="7"/>
        <v>816.7096774</v>
      </c>
      <c r="Z28" s="84">
        <v>1.0</v>
      </c>
      <c r="AA28" s="84">
        <f t="shared" si="8"/>
        <v>904.2142857</v>
      </c>
      <c r="AB28" s="84">
        <v>1.0</v>
      </c>
      <c r="AC28" s="84">
        <f t="shared" si="9"/>
        <v>816.7096774</v>
      </c>
    </row>
    <row r="29" ht="15.75" customHeight="1">
      <c r="A29" s="84"/>
      <c r="B29" s="84"/>
      <c r="C29" s="84"/>
      <c r="D29" s="215">
        <v>25318.0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816.7096774</v>
      </c>
      <c r="N29" s="84">
        <v>1.0</v>
      </c>
      <c r="O29" s="84">
        <f t="shared" si="2"/>
        <v>816.7096774</v>
      </c>
      <c r="P29" s="84">
        <v>1.0</v>
      </c>
      <c r="Q29" s="84">
        <f t="shared" si="3"/>
        <v>843.9333333</v>
      </c>
      <c r="R29" s="84">
        <v>1.0</v>
      </c>
      <c r="S29" s="84">
        <f t="shared" si="4"/>
        <v>816.7096774</v>
      </c>
      <c r="T29" s="84">
        <v>1.0</v>
      </c>
      <c r="U29" s="84">
        <f t="shared" si="5"/>
        <v>843.9333333</v>
      </c>
      <c r="V29" s="84">
        <v>1.0</v>
      </c>
      <c r="W29" s="84">
        <f t="shared" si="6"/>
        <v>816.7096774</v>
      </c>
      <c r="X29" s="84">
        <v>1.0</v>
      </c>
      <c r="Y29" s="84">
        <f t="shared" si="7"/>
        <v>816.7096774</v>
      </c>
      <c r="Z29" s="84">
        <v>1.0</v>
      </c>
      <c r="AA29" s="84">
        <f t="shared" si="8"/>
        <v>904.2142857</v>
      </c>
      <c r="AB29" s="84">
        <v>1.0</v>
      </c>
      <c r="AC29" s="84">
        <f t="shared" si="9"/>
        <v>816.7096774</v>
      </c>
    </row>
    <row r="30" ht="15.75" customHeight="1">
      <c r="A30" s="84"/>
      <c r="B30" s="84"/>
      <c r="C30" s="84"/>
      <c r="D30" s="215">
        <v>25318.0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816.7096774</v>
      </c>
      <c r="N30" s="84">
        <v>1.0</v>
      </c>
      <c r="O30" s="84">
        <f t="shared" si="2"/>
        <v>816.7096774</v>
      </c>
      <c r="P30" s="84">
        <v>1.0</v>
      </c>
      <c r="Q30" s="84">
        <f t="shared" si="3"/>
        <v>843.9333333</v>
      </c>
      <c r="R30" s="84">
        <v>1.0</v>
      </c>
      <c r="S30" s="84">
        <f t="shared" si="4"/>
        <v>816.7096774</v>
      </c>
      <c r="T30" s="84">
        <v>1.0</v>
      </c>
      <c r="U30" s="84">
        <f t="shared" si="5"/>
        <v>843.9333333</v>
      </c>
      <c r="V30" s="84">
        <v>1.0</v>
      </c>
      <c r="W30" s="84">
        <f t="shared" si="6"/>
        <v>816.7096774</v>
      </c>
      <c r="X30" s="84">
        <v>1.0</v>
      </c>
      <c r="Y30" s="84">
        <f t="shared" si="7"/>
        <v>816.7096774</v>
      </c>
      <c r="Z30" s="84">
        <v>1.0</v>
      </c>
      <c r="AA30" s="84">
        <f t="shared" si="8"/>
        <v>904.2142857</v>
      </c>
      <c r="AB30" s="84">
        <v>1.0</v>
      </c>
      <c r="AC30" s="84">
        <f t="shared" si="9"/>
        <v>816.7096774</v>
      </c>
    </row>
    <row r="31" ht="15.75" customHeight="1">
      <c r="A31" s="84"/>
      <c r="B31" s="84"/>
      <c r="C31" s="84"/>
      <c r="D31" s="215">
        <v>25318.0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816.7096774</v>
      </c>
      <c r="N31" s="84">
        <v>1.0</v>
      </c>
      <c r="O31" s="84">
        <f t="shared" si="2"/>
        <v>816.7096774</v>
      </c>
      <c r="P31" s="84">
        <v>1.0</v>
      </c>
      <c r="Q31" s="84">
        <f t="shared" si="3"/>
        <v>843.9333333</v>
      </c>
      <c r="R31" s="84">
        <v>1.0</v>
      </c>
      <c r="S31" s="84">
        <f t="shared" si="4"/>
        <v>816.7096774</v>
      </c>
      <c r="T31" s="84">
        <v>1.0</v>
      </c>
      <c r="U31" s="84">
        <f t="shared" si="5"/>
        <v>843.9333333</v>
      </c>
      <c r="V31" s="84">
        <v>1.0</v>
      </c>
      <c r="W31" s="84">
        <f t="shared" si="6"/>
        <v>816.7096774</v>
      </c>
      <c r="X31" s="84">
        <v>1.0</v>
      </c>
      <c r="Y31" s="84">
        <f t="shared" si="7"/>
        <v>816.7096774</v>
      </c>
      <c r="Z31" s="84"/>
      <c r="AA31" s="84"/>
      <c r="AB31" s="84">
        <v>1.0</v>
      </c>
      <c r="AC31" s="84">
        <f t="shared" si="9"/>
        <v>816.7096774</v>
      </c>
    </row>
    <row r="32" ht="15.75" customHeight="1">
      <c r="A32" s="84"/>
      <c r="B32" s="84"/>
      <c r="C32" s="84"/>
      <c r="D32" s="215">
        <v>25318.0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816.7096774</v>
      </c>
      <c r="N32" s="84">
        <v>1.0</v>
      </c>
      <c r="O32" s="84">
        <f t="shared" si="2"/>
        <v>816.7096774</v>
      </c>
      <c r="P32" s="84">
        <v>1.0</v>
      </c>
      <c r="Q32" s="84">
        <f t="shared" si="3"/>
        <v>843.9333333</v>
      </c>
      <c r="R32" s="84">
        <v>1.0</v>
      </c>
      <c r="S32" s="84">
        <f t="shared" si="4"/>
        <v>816.7096774</v>
      </c>
      <c r="T32" s="84">
        <v>1.0</v>
      </c>
      <c r="U32" s="84">
        <f t="shared" si="5"/>
        <v>843.9333333</v>
      </c>
      <c r="V32" s="84">
        <v>1.0</v>
      </c>
      <c r="W32" s="84">
        <f t="shared" si="6"/>
        <v>816.7096774</v>
      </c>
      <c r="X32" s="84">
        <v>1.0</v>
      </c>
      <c r="Y32" s="84">
        <f t="shared" si="7"/>
        <v>816.7096774</v>
      </c>
      <c r="Z32" s="84"/>
      <c r="AA32" s="84"/>
      <c r="AB32" s="84">
        <v>1.0</v>
      </c>
      <c r="AC32" s="84">
        <f t="shared" si="9"/>
        <v>816.7096774</v>
      </c>
    </row>
    <row r="33" ht="15.75" customHeight="1">
      <c r="A33" s="84"/>
      <c r="B33" s="84"/>
      <c r="C33" s="84"/>
      <c r="D33" s="215">
        <v>25318.0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816.7096774</v>
      </c>
      <c r="N33" s="84">
        <v>1.0</v>
      </c>
      <c r="O33" s="84">
        <f t="shared" si="2"/>
        <v>816.7096774</v>
      </c>
      <c r="P33" s="84"/>
      <c r="Q33" s="84"/>
      <c r="R33" s="84">
        <v>1.0</v>
      </c>
      <c r="S33" s="84">
        <f t="shared" si="4"/>
        <v>816.7096774</v>
      </c>
      <c r="T33" s="84"/>
      <c r="U33" s="84"/>
      <c r="V33" s="84">
        <v>1.0</v>
      </c>
      <c r="W33" s="84">
        <f t="shared" si="6"/>
        <v>816.7096774</v>
      </c>
      <c r="X33" s="84">
        <v>1.0</v>
      </c>
      <c r="Y33" s="84">
        <f t="shared" si="7"/>
        <v>816.7096774</v>
      </c>
      <c r="Z33" s="84"/>
      <c r="AA33" s="84"/>
      <c r="AB33" s="84">
        <v>1.0</v>
      </c>
      <c r="AC33" s="84">
        <f t="shared" si="9"/>
        <v>816.7096774</v>
      </c>
    </row>
    <row r="34" ht="15.75" customHeight="1">
      <c r="B34" s="160"/>
      <c r="C34" s="162" t="s">
        <v>316</v>
      </c>
      <c r="D34" s="215">
        <v>25318.0</v>
      </c>
      <c r="E34" s="160"/>
      <c r="F34" s="160"/>
      <c r="G34" s="160"/>
      <c r="H34" s="160"/>
      <c r="I34" s="160"/>
      <c r="J34" s="160"/>
      <c r="K34" s="160"/>
      <c r="L34" s="165">
        <v>0.5</v>
      </c>
      <c r="M34" s="84">
        <f t="shared" si="1"/>
        <v>408.3548387</v>
      </c>
      <c r="N34" s="165">
        <v>1.0</v>
      </c>
      <c r="O34" s="84">
        <f t="shared" si="2"/>
        <v>816.7096774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25318.0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816.7096774</v>
      </c>
      <c r="N35" s="165">
        <v>1.0</v>
      </c>
      <c r="O35" s="84">
        <f t="shared" si="2"/>
        <v>816.7096774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25318.0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25318</v>
      </c>
      <c r="N37" s="160">
        <f t="shared" si="10"/>
        <v>31</v>
      </c>
      <c r="O37" s="160">
        <f t="shared" si="10"/>
        <v>25318</v>
      </c>
      <c r="P37" s="160">
        <f t="shared" si="10"/>
        <v>28</v>
      </c>
      <c r="Q37" s="160">
        <f t="shared" si="10"/>
        <v>23630.13333</v>
      </c>
      <c r="R37" s="160">
        <f t="shared" si="10"/>
        <v>29.5</v>
      </c>
      <c r="S37" s="160">
        <f t="shared" si="10"/>
        <v>24092.93548</v>
      </c>
      <c r="T37" s="160">
        <f t="shared" si="10"/>
        <v>30</v>
      </c>
      <c r="U37" s="160">
        <f t="shared" si="10"/>
        <v>25318</v>
      </c>
      <c r="V37" s="160">
        <f t="shared" si="10"/>
        <v>31</v>
      </c>
      <c r="W37" s="160">
        <f t="shared" si="10"/>
        <v>25318</v>
      </c>
      <c r="X37" s="160">
        <f t="shared" si="10"/>
        <v>31</v>
      </c>
      <c r="Y37" s="160">
        <f t="shared" si="10"/>
        <v>25318</v>
      </c>
      <c r="Z37" s="160">
        <f t="shared" si="10"/>
        <v>28</v>
      </c>
      <c r="AA37" s="160">
        <f t="shared" si="10"/>
        <v>25318</v>
      </c>
      <c r="AB37" s="160">
        <f t="shared" si="10"/>
        <v>31</v>
      </c>
      <c r="AC37" s="160">
        <f t="shared" si="10"/>
        <v>25318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86"/>
    <col customWidth="1" min="3" max="3" width="13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342</v>
      </c>
      <c r="B3" s="84" t="s">
        <v>341</v>
      </c>
      <c r="C3" s="84" t="s">
        <v>162</v>
      </c>
      <c r="D3" s="215">
        <v>25318.0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816.7096774</v>
      </c>
      <c r="N3" s="84">
        <v>1.0</v>
      </c>
      <c r="O3" s="84">
        <f t="shared" ref="O3:O35" si="2">D3/31*N3</f>
        <v>816.7096774</v>
      </c>
      <c r="P3" s="84">
        <v>1.0</v>
      </c>
      <c r="Q3" s="84">
        <f t="shared" ref="Q3:Q32" si="3">D3/30*P3</f>
        <v>843.9333333</v>
      </c>
      <c r="R3" s="84">
        <v>1.0</v>
      </c>
      <c r="S3" s="84">
        <f t="shared" ref="S3:S33" si="4">D3/31*R3</f>
        <v>816.7096774</v>
      </c>
      <c r="T3" s="84">
        <v>1.0</v>
      </c>
      <c r="U3" s="84">
        <f t="shared" ref="U3:U32" si="5">D3/30*T3</f>
        <v>843.9333333</v>
      </c>
      <c r="V3" s="84">
        <v>1.0</v>
      </c>
      <c r="W3" s="84">
        <f t="shared" ref="W3:W33" si="6">D3/31*V3</f>
        <v>816.7096774</v>
      </c>
      <c r="X3" s="84">
        <v>1.0</v>
      </c>
      <c r="Y3" s="84">
        <f t="shared" ref="Y3:Y33" si="7">D3/31*X3</f>
        <v>816.7096774</v>
      </c>
      <c r="Z3" s="84">
        <v>1.0</v>
      </c>
      <c r="AA3" s="84">
        <f t="shared" ref="AA3:AA30" si="8">D3/28*Z3</f>
        <v>904.2142857</v>
      </c>
      <c r="AB3" s="84">
        <v>1.0</v>
      </c>
      <c r="AC3" s="84">
        <f t="shared" ref="AC3:AC33" si="9">D3/31*AB3</f>
        <v>816.7096774</v>
      </c>
    </row>
    <row r="4">
      <c r="A4" s="84"/>
      <c r="B4" s="84"/>
      <c r="C4" s="84"/>
      <c r="D4" s="215">
        <v>25318.0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816.7096774</v>
      </c>
      <c r="N4" s="84">
        <v>1.0</v>
      </c>
      <c r="O4" s="84">
        <f t="shared" si="2"/>
        <v>816.7096774</v>
      </c>
      <c r="P4" s="84">
        <v>1.0</v>
      </c>
      <c r="Q4" s="84">
        <f t="shared" si="3"/>
        <v>843.9333333</v>
      </c>
      <c r="R4" s="84">
        <v>1.0</v>
      </c>
      <c r="S4" s="84">
        <f t="shared" si="4"/>
        <v>816.7096774</v>
      </c>
      <c r="T4" s="84">
        <v>1.0</v>
      </c>
      <c r="U4" s="84">
        <f t="shared" si="5"/>
        <v>843.9333333</v>
      </c>
      <c r="V4" s="84">
        <v>1.0</v>
      </c>
      <c r="W4" s="84">
        <f t="shared" si="6"/>
        <v>816.7096774</v>
      </c>
      <c r="X4" s="84">
        <v>1.0</v>
      </c>
      <c r="Y4" s="84">
        <f t="shared" si="7"/>
        <v>816.7096774</v>
      </c>
      <c r="Z4" s="84">
        <v>1.0</v>
      </c>
      <c r="AA4" s="84">
        <f t="shared" si="8"/>
        <v>904.2142857</v>
      </c>
      <c r="AB4" s="84">
        <v>1.0</v>
      </c>
      <c r="AC4" s="84">
        <f t="shared" si="9"/>
        <v>816.7096774</v>
      </c>
    </row>
    <row r="5">
      <c r="A5" s="84"/>
      <c r="B5" s="84"/>
      <c r="C5" s="84"/>
      <c r="D5" s="215">
        <v>25318.0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816.7096774</v>
      </c>
      <c r="N5" s="84">
        <v>1.0</v>
      </c>
      <c r="O5" s="84">
        <f t="shared" si="2"/>
        <v>816.7096774</v>
      </c>
      <c r="P5" s="181">
        <v>0.0</v>
      </c>
      <c r="Q5" s="84">
        <f t="shared" si="3"/>
        <v>0</v>
      </c>
      <c r="R5" s="84">
        <v>1.0</v>
      </c>
      <c r="S5" s="84">
        <f t="shared" si="4"/>
        <v>816.7096774</v>
      </c>
      <c r="T5" s="84">
        <v>1.0</v>
      </c>
      <c r="U5" s="84">
        <f t="shared" si="5"/>
        <v>843.9333333</v>
      </c>
      <c r="V5" s="84">
        <v>1.0</v>
      </c>
      <c r="W5" s="84">
        <f t="shared" si="6"/>
        <v>816.7096774</v>
      </c>
      <c r="X5" s="84">
        <v>1.0</v>
      </c>
      <c r="Y5" s="84">
        <f t="shared" si="7"/>
        <v>816.7096774</v>
      </c>
      <c r="Z5" s="84">
        <v>1.0</v>
      </c>
      <c r="AA5" s="84">
        <f t="shared" si="8"/>
        <v>904.2142857</v>
      </c>
      <c r="AB5" s="84">
        <v>1.0</v>
      </c>
      <c r="AC5" s="84">
        <f t="shared" si="9"/>
        <v>816.7096774</v>
      </c>
    </row>
    <row r="6">
      <c r="A6" s="84"/>
      <c r="B6" s="84"/>
      <c r="C6" s="84"/>
      <c r="D6" s="215">
        <v>25318.0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816.7096774</v>
      </c>
      <c r="N6" s="181">
        <v>0.0</v>
      </c>
      <c r="O6" s="84">
        <f t="shared" si="2"/>
        <v>0</v>
      </c>
      <c r="P6" s="84">
        <v>1.0</v>
      </c>
      <c r="Q6" s="84">
        <f t="shared" si="3"/>
        <v>843.9333333</v>
      </c>
      <c r="R6" s="84">
        <v>1.0</v>
      </c>
      <c r="S6" s="84">
        <f t="shared" si="4"/>
        <v>816.7096774</v>
      </c>
      <c r="T6" s="84">
        <v>1.0</v>
      </c>
      <c r="U6" s="84">
        <f t="shared" si="5"/>
        <v>843.9333333</v>
      </c>
      <c r="V6" s="84">
        <v>1.0</v>
      </c>
      <c r="W6" s="84">
        <f t="shared" si="6"/>
        <v>816.7096774</v>
      </c>
      <c r="X6" s="84">
        <v>1.0</v>
      </c>
      <c r="Y6" s="84">
        <f t="shared" si="7"/>
        <v>816.7096774</v>
      </c>
      <c r="Z6" s="84">
        <v>1.0</v>
      </c>
      <c r="AA6" s="84">
        <f t="shared" si="8"/>
        <v>904.2142857</v>
      </c>
      <c r="AB6" s="84">
        <v>1.0</v>
      </c>
      <c r="AC6" s="84">
        <f t="shared" si="9"/>
        <v>816.7096774</v>
      </c>
    </row>
    <row r="7">
      <c r="A7" s="84"/>
      <c r="B7" s="84"/>
      <c r="C7" s="84"/>
      <c r="D7" s="215">
        <v>25318.0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816.7096774</v>
      </c>
      <c r="N7" s="84">
        <v>1.0</v>
      </c>
      <c r="O7" s="84">
        <f t="shared" si="2"/>
        <v>816.7096774</v>
      </c>
      <c r="P7" s="84">
        <v>1.0</v>
      </c>
      <c r="Q7" s="84">
        <f t="shared" si="3"/>
        <v>843.9333333</v>
      </c>
      <c r="R7" s="84">
        <v>1.0</v>
      </c>
      <c r="S7" s="84">
        <f t="shared" si="4"/>
        <v>816.7096774</v>
      </c>
      <c r="T7" s="84">
        <v>1.0</v>
      </c>
      <c r="U7" s="84">
        <f t="shared" si="5"/>
        <v>843.9333333</v>
      </c>
      <c r="V7" s="84">
        <v>1.0</v>
      </c>
      <c r="W7" s="84">
        <f t="shared" si="6"/>
        <v>816.7096774</v>
      </c>
      <c r="X7" s="84">
        <v>1.0</v>
      </c>
      <c r="Y7" s="84">
        <f t="shared" si="7"/>
        <v>816.7096774</v>
      </c>
      <c r="Z7" s="84">
        <v>1.0</v>
      </c>
      <c r="AA7" s="84">
        <f t="shared" si="8"/>
        <v>904.2142857</v>
      </c>
      <c r="AB7" s="84">
        <v>1.0</v>
      </c>
      <c r="AC7" s="84">
        <f t="shared" si="9"/>
        <v>816.7096774</v>
      </c>
    </row>
    <row r="8">
      <c r="A8" s="84"/>
      <c r="B8" s="84"/>
      <c r="C8" s="84"/>
      <c r="D8" s="215">
        <v>25318.0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816.7096774</v>
      </c>
      <c r="N8" s="84">
        <v>1.0</v>
      </c>
      <c r="O8" s="84">
        <f t="shared" si="2"/>
        <v>816.7096774</v>
      </c>
      <c r="P8" s="84">
        <v>1.0</v>
      </c>
      <c r="Q8" s="84">
        <f t="shared" si="3"/>
        <v>843.9333333</v>
      </c>
      <c r="R8" s="84">
        <v>1.0</v>
      </c>
      <c r="S8" s="84">
        <f t="shared" si="4"/>
        <v>816.7096774</v>
      </c>
      <c r="T8" s="84">
        <v>1.0</v>
      </c>
      <c r="U8" s="84">
        <f t="shared" si="5"/>
        <v>843.9333333</v>
      </c>
      <c r="V8" s="84">
        <v>1.0</v>
      </c>
      <c r="W8" s="84">
        <f t="shared" si="6"/>
        <v>816.7096774</v>
      </c>
      <c r="X8" s="84">
        <v>1.0</v>
      </c>
      <c r="Y8" s="84">
        <f t="shared" si="7"/>
        <v>816.7096774</v>
      </c>
      <c r="Z8" s="84">
        <v>1.0</v>
      </c>
      <c r="AA8" s="84">
        <f t="shared" si="8"/>
        <v>904.2142857</v>
      </c>
      <c r="AB8" s="84">
        <v>1.0</v>
      </c>
      <c r="AC8" s="84">
        <f t="shared" si="9"/>
        <v>816.7096774</v>
      </c>
    </row>
    <row r="9">
      <c r="A9" s="84"/>
      <c r="B9" s="84"/>
      <c r="C9" s="84"/>
      <c r="D9" s="215">
        <v>25318.0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816.7096774</v>
      </c>
      <c r="N9" s="84">
        <v>1.0</v>
      </c>
      <c r="O9" s="84">
        <f t="shared" si="2"/>
        <v>816.7096774</v>
      </c>
      <c r="P9" s="84">
        <v>1.0</v>
      </c>
      <c r="Q9" s="84">
        <f t="shared" si="3"/>
        <v>843.9333333</v>
      </c>
      <c r="R9" s="84">
        <v>1.0</v>
      </c>
      <c r="S9" s="84">
        <f t="shared" si="4"/>
        <v>816.7096774</v>
      </c>
      <c r="T9" s="84">
        <v>1.0</v>
      </c>
      <c r="U9" s="84">
        <f t="shared" si="5"/>
        <v>843.9333333</v>
      </c>
      <c r="V9" s="84">
        <v>1.0</v>
      </c>
      <c r="W9" s="84">
        <f t="shared" si="6"/>
        <v>816.7096774</v>
      </c>
      <c r="X9" s="84">
        <v>1.0</v>
      </c>
      <c r="Y9" s="84">
        <f t="shared" si="7"/>
        <v>816.7096774</v>
      </c>
      <c r="Z9" s="84">
        <v>1.0</v>
      </c>
      <c r="AA9" s="84">
        <f t="shared" si="8"/>
        <v>904.2142857</v>
      </c>
      <c r="AB9" s="84">
        <v>1.0</v>
      </c>
      <c r="AC9" s="84">
        <f t="shared" si="9"/>
        <v>816.7096774</v>
      </c>
    </row>
    <row r="10">
      <c r="A10" s="84"/>
      <c r="B10" s="84"/>
      <c r="C10" s="84"/>
      <c r="D10" s="215">
        <v>25318.0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816.7096774</v>
      </c>
      <c r="N10" s="84">
        <v>1.0</v>
      </c>
      <c r="O10" s="84">
        <f t="shared" si="2"/>
        <v>816.7096774</v>
      </c>
      <c r="P10" s="84">
        <v>1.0</v>
      </c>
      <c r="Q10" s="84">
        <f t="shared" si="3"/>
        <v>843.9333333</v>
      </c>
      <c r="R10" s="84">
        <v>1.0</v>
      </c>
      <c r="S10" s="84">
        <f t="shared" si="4"/>
        <v>816.7096774</v>
      </c>
      <c r="T10" s="84">
        <v>1.0</v>
      </c>
      <c r="U10" s="84">
        <f t="shared" si="5"/>
        <v>843.9333333</v>
      </c>
      <c r="V10" s="84">
        <v>1.0</v>
      </c>
      <c r="W10" s="84">
        <f t="shared" si="6"/>
        <v>816.7096774</v>
      </c>
      <c r="X10" s="84">
        <v>1.0</v>
      </c>
      <c r="Y10" s="84">
        <f t="shared" si="7"/>
        <v>816.7096774</v>
      </c>
      <c r="Z10" s="84">
        <v>1.0</v>
      </c>
      <c r="AA10" s="84">
        <f t="shared" si="8"/>
        <v>904.2142857</v>
      </c>
      <c r="AB10" s="84">
        <v>1.0</v>
      </c>
      <c r="AC10" s="84">
        <f t="shared" si="9"/>
        <v>816.7096774</v>
      </c>
    </row>
    <row r="11">
      <c r="A11" s="84"/>
      <c r="B11" s="84"/>
      <c r="C11" s="84"/>
      <c r="D11" s="215">
        <v>25318.0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816.7096774</v>
      </c>
      <c r="N11" s="84">
        <v>1.0</v>
      </c>
      <c r="O11" s="84">
        <f t="shared" si="2"/>
        <v>816.7096774</v>
      </c>
      <c r="P11" s="84">
        <v>1.0</v>
      </c>
      <c r="Q11" s="84">
        <f t="shared" si="3"/>
        <v>843.9333333</v>
      </c>
      <c r="R11" s="84">
        <v>1.0</v>
      </c>
      <c r="S11" s="84">
        <f t="shared" si="4"/>
        <v>816.7096774</v>
      </c>
      <c r="T11" s="84">
        <v>1.0</v>
      </c>
      <c r="U11" s="84">
        <f t="shared" si="5"/>
        <v>843.9333333</v>
      </c>
      <c r="V11" s="84">
        <v>1.0</v>
      </c>
      <c r="W11" s="84">
        <f t="shared" si="6"/>
        <v>816.7096774</v>
      </c>
      <c r="X11" s="84">
        <v>1.0</v>
      </c>
      <c r="Y11" s="84">
        <f t="shared" si="7"/>
        <v>816.7096774</v>
      </c>
      <c r="Z11" s="84">
        <v>1.0</v>
      </c>
      <c r="AA11" s="84">
        <f t="shared" si="8"/>
        <v>904.2142857</v>
      </c>
      <c r="AB11" s="84">
        <v>1.0</v>
      </c>
      <c r="AC11" s="84">
        <f t="shared" si="9"/>
        <v>816.7096774</v>
      </c>
    </row>
    <row r="12">
      <c r="A12" s="84"/>
      <c r="B12" s="84"/>
      <c r="C12" s="84"/>
      <c r="D12" s="215">
        <v>25318.0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816.7096774</v>
      </c>
      <c r="N12" s="84">
        <v>1.0</v>
      </c>
      <c r="O12" s="84">
        <f t="shared" si="2"/>
        <v>816.7096774</v>
      </c>
      <c r="P12" s="84">
        <v>1.0</v>
      </c>
      <c r="Q12" s="84">
        <f t="shared" si="3"/>
        <v>843.9333333</v>
      </c>
      <c r="R12" s="84">
        <v>1.0</v>
      </c>
      <c r="S12" s="84">
        <f t="shared" si="4"/>
        <v>816.7096774</v>
      </c>
      <c r="T12" s="84">
        <v>1.0</v>
      </c>
      <c r="U12" s="84">
        <f t="shared" si="5"/>
        <v>843.9333333</v>
      </c>
      <c r="V12" s="84">
        <v>1.0</v>
      </c>
      <c r="W12" s="84">
        <f t="shared" si="6"/>
        <v>816.7096774</v>
      </c>
      <c r="X12" s="84">
        <v>1.0</v>
      </c>
      <c r="Y12" s="84">
        <f t="shared" si="7"/>
        <v>816.7096774</v>
      </c>
      <c r="Z12" s="84">
        <v>1.0</v>
      </c>
      <c r="AA12" s="84">
        <f t="shared" si="8"/>
        <v>904.2142857</v>
      </c>
      <c r="AB12" s="84">
        <v>1.0</v>
      </c>
      <c r="AC12" s="84">
        <f t="shared" si="9"/>
        <v>816.7096774</v>
      </c>
    </row>
    <row r="13">
      <c r="A13" s="84"/>
      <c r="B13" s="84"/>
      <c r="C13" s="84"/>
      <c r="D13" s="215">
        <v>25318.0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816.7096774</v>
      </c>
      <c r="N13" s="84">
        <v>1.0</v>
      </c>
      <c r="O13" s="84">
        <f t="shared" si="2"/>
        <v>816.7096774</v>
      </c>
      <c r="P13" s="84">
        <v>1.0</v>
      </c>
      <c r="Q13" s="84">
        <f t="shared" si="3"/>
        <v>843.9333333</v>
      </c>
      <c r="R13" s="84">
        <v>1.0</v>
      </c>
      <c r="S13" s="84">
        <f t="shared" si="4"/>
        <v>816.7096774</v>
      </c>
      <c r="T13" s="84">
        <v>1.0</v>
      </c>
      <c r="U13" s="84">
        <f t="shared" si="5"/>
        <v>843.9333333</v>
      </c>
      <c r="V13" s="84">
        <v>1.0</v>
      </c>
      <c r="W13" s="84">
        <f t="shared" si="6"/>
        <v>816.7096774</v>
      </c>
      <c r="X13" s="84">
        <v>1.0</v>
      </c>
      <c r="Y13" s="84">
        <f t="shared" si="7"/>
        <v>816.7096774</v>
      </c>
      <c r="Z13" s="84">
        <v>1.0</v>
      </c>
      <c r="AA13" s="84">
        <f t="shared" si="8"/>
        <v>904.2142857</v>
      </c>
      <c r="AB13" s="84">
        <v>1.0</v>
      </c>
      <c r="AC13" s="84">
        <f t="shared" si="9"/>
        <v>816.7096774</v>
      </c>
    </row>
    <row r="14">
      <c r="A14" s="84"/>
      <c r="B14" s="84"/>
      <c r="C14" s="84"/>
      <c r="D14" s="215">
        <v>25318.0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816.7096774</v>
      </c>
      <c r="N14" s="84">
        <v>1.0</v>
      </c>
      <c r="O14" s="84">
        <f t="shared" si="2"/>
        <v>816.7096774</v>
      </c>
      <c r="P14" s="84">
        <v>1.0</v>
      </c>
      <c r="Q14" s="84">
        <f t="shared" si="3"/>
        <v>843.9333333</v>
      </c>
      <c r="R14" s="84">
        <v>1.0</v>
      </c>
      <c r="S14" s="84">
        <f t="shared" si="4"/>
        <v>816.7096774</v>
      </c>
      <c r="T14" s="84">
        <v>1.0</v>
      </c>
      <c r="U14" s="84">
        <f t="shared" si="5"/>
        <v>843.9333333</v>
      </c>
      <c r="V14" s="84">
        <v>1.0</v>
      </c>
      <c r="W14" s="84">
        <f t="shared" si="6"/>
        <v>816.7096774</v>
      </c>
      <c r="X14" s="84">
        <v>1.0</v>
      </c>
      <c r="Y14" s="84">
        <f t="shared" si="7"/>
        <v>816.7096774</v>
      </c>
      <c r="Z14" s="84">
        <v>1.0</v>
      </c>
      <c r="AA14" s="84">
        <f t="shared" si="8"/>
        <v>904.2142857</v>
      </c>
      <c r="AB14" s="84">
        <v>1.0</v>
      </c>
      <c r="AC14" s="84">
        <f t="shared" si="9"/>
        <v>816.7096774</v>
      </c>
    </row>
    <row r="15">
      <c r="A15" s="84"/>
      <c r="B15" s="84"/>
      <c r="C15" s="84"/>
      <c r="D15" s="215">
        <v>25318.0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816.7096774</v>
      </c>
      <c r="N15" s="84">
        <v>1.0</v>
      </c>
      <c r="O15" s="84">
        <f t="shared" si="2"/>
        <v>816.7096774</v>
      </c>
      <c r="P15" s="84">
        <v>1.0</v>
      </c>
      <c r="Q15" s="84">
        <f t="shared" si="3"/>
        <v>843.9333333</v>
      </c>
      <c r="R15" s="84">
        <v>1.0</v>
      </c>
      <c r="S15" s="84">
        <f t="shared" si="4"/>
        <v>816.7096774</v>
      </c>
      <c r="T15" s="84">
        <v>1.0</v>
      </c>
      <c r="U15" s="84">
        <f t="shared" si="5"/>
        <v>843.9333333</v>
      </c>
      <c r="V15" s="84">
        <v>1.0</v>
      </c>
      <c r="W15" s="84">
        <f t="shared" si="6"/>
        <v>816.7096774</v>
      </c>
      <c r="X15" s="84">
        <v>1.0</v>
      </c>
      <c r="Y15" s="84">
        <f t="shared" si="7"/>
        <v>816.7096774</v>
      </c>
      <c r="Z15" s="84">
        <v>1.0</v>
      </c>
      <c r="AA15" s="84">
        <f t="shared" si="8"/>
        <v>904.2142857</v>
      </c>
      <c r="AB15" s="84">
        <v>1.0</v>
      </c>
      <c r="AC15" s="84">
        <f t="shared" si="9"/>
        <v>816.7096774</v>
      </c>
    </row>
    <row r="16">
      <c r="A16" s="84"/>
      <c r="B16" s="84"/>
      <c r="C16" s="84"/>
      <c r="D16" s="215">
        <v>25318.0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816.7096774</v>
      </c>
      <c r="N16" s="84">
        <v>1.0</v>
      </c>
      <c r="O16" s="84">
        <f t="shared" si="2"/>
        <v>816.7096774</v>
      </c>
      <c r="P16" s="84">
        <v>1.0</v>
      </c>
      <c r="Q16" s="84">
        <f t="shared" si="3"/>
        <v>843.9333333</v>
      </c>
      <c r="R16" s="84">
        <v>1.0</v>
      </c>
      <c r="S16" s="84">
        <f t="shared" si="4"/>
        <v>816.7096774</v>
      </c>
      <c r="T16" s="84">
        <v>1.0</v>
      </c>
      <c r="U16" s="84">
        <f t="shared" si="5"/>
        <v>843.9333333</v>
      </c>
      <c r="V16" s="84">
        <v>1.0</v>
      </c>
      <c r="W16" s="84">
        <f t="shared" si="6"/>
        <v>816.7096774</v>
      </c>
      <c r="X16" s="84">
        <v>1.0</v>
      </c>
      <c r="Y16" s="84">
        <f t="shared" si="7"/>
        <v>816.7096774</v>
      </c>
      <c r="Z16" s="84">
        <v>1.0</v>
      </c>
      <c r="AA16" s="84">
        <f t="shared" si="8"/>
        <v>904.2142857</v>
      </c>
      <c r="AB16" s="84">
        <v>1.0</v>
      </c>
      <c r="AC16" s="84">
        <f t="shared" si="9"/>
        <v>816.7096774</v>
      </c>
    </row>
    <row r="17">
      <c r="A17" s="84"/>
      <c r="B17" s="84"/>
      <c r="C17" s="84"/>
      <c r="D17" s="215">
        <v>25318.0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816.7096774</v>
      </c>
      <c r="N17" s="84">
        <v>1.0</v>
      </c>
      <c r="O17" s="84">
        <f t="shared" si="2"/>
        <v>816.7096774</v>
      </c>
      <c r="P17" s="84">
        <v>1.0</v>
      </c>
      <c r="Q17" s="84">
        <f t="shared" si="3"/>
        <v>843.9333333</v>
      </c>
      <c r="R17" s="181">
        <v>0.5</v>
      </c>
      <c r="S17" s="84">
        <f t="shared" si="4"/>
        <v>408.3548387</v>
      </c>
      <c r="T17" s="84">
        <v>1.0</v>
      </c>
      <c r="U17" s="84">
        <f t="shared" si="5"/>
        <v>843.9333333</v>
      </c>
      <c r="V17" s="84">
        <v>1.0</v>
      </c>
      <c r="W17" s="84">
        <f t="shared" si="6"/>
        <v>816.7096774</v>
      </c>
      <c r="X17" s="84">
        <v>1.0</v>
      </c>
      <c r="Y17" s="84">
        <f t="shared" si="7"/>
        <v>816.7096774</v>
      </c>
      <c r="Z17" s="84">
        <v>1.0</v>
      </c>
      <c r="AA17" s="84">
        <f t="shared" si="8"/>
        <v>904.2142857</v>
      </c>
      <c r="AB17" s="84">
        <v>1.0</v>
      </c>
      <c r="AC17" s="84">
        <f t="shared" si="9"/>
        <v>816.7096774</v>
      </c>
    </row>
    <row r="18">
      <c r="A18" s="84"/>
      <c r="B18" s="84"/>
      <c r="C18" s="84"/>
      <c r="D18" s="215">
        <v>25318.0</v>
      </c>
      <c r="E18" s="217">
        <v>16.0</v>
      </c>
      <c r="F18" s="84"/>
      <c r="G18" s="84"/>
      <c r="H18" s="84"/>
      <c r="I18" s="84"/>
      <c r="J18" s="84"/>
      <c r="K18" s="84"/>
      <c r="L18" s="181">
        <v>0.0</v>
      </c>
      <c r="M18" s="84">
        <f t="shared" si="1"/>
        <v>0</v>
      </c>
      <c r="N18" s="84">
        <v>1.0</v>
      </c>
      <c r="O18" s="84">
        <f t="shared" si="2"/>
        <v>816.7096774</v>
      </c>
      <c r="P18" s="84">
        <v>1.0</v>
      </c>
      <c r="Q18" s="84">
        <f t="shared" si="3"/>
        <v>843.9333333</v>
      </c>
      <c r="R18" s="84">
        <v>1.0</v>
      </c>
      <c r="S18" s="84">
        <f t="shared" si="4"/>
        <v>816.7096774</v>
      </c>
      <c r="T18" s="84">
        <v>1.0</v>
      </c>
      <c r="U18" s="84">
        <f t="shared" si="5"/>
        <v>843.9333333</v>
      </c>
      <c r="V18" s="84">
        <v>1.0</v>
      </c>
      <c r="W18" s="84">
        <f t="shared" si="6"/>
        <v>816.7096774</v>
      </c>
      <c r="X18" s="84">
        <v>1.0</v>
      </c>
      <c r="Y18" s="84">
        <f t="shared" si="7"/>
        <v>816.7096774</v>
      </c>
      <c r="Z18" s="84">
        <v>1.0</v>
      </c>
      <c r="AA18" s="84">
        <f t="shared" si="8"/>
        <v>904.2142857</v>
      </c>
      <c r="AB18" s="84">
        <v>1.0</v>
      </c>
      <c r="AC18" s="84">
        <f t="shared" si="9"/>
        <v>816.7096774</v>
      </c>
    </row>
    <row r="19">
      <c r="A19" s="84"/>
      <c r="B19" s="84"/>
      <c r="C19" s="84"/>
      <c r="D19" s="215">
        <v>25318.0</v>
      </c>
      <c r="E19" s="216">
        <v>17.0</v>
      </c>
      <c r="F19" s="84"/>
      <c r="G19" s="84"/>
      <c r="H19" s="84"/>
      <c r="I19" s="84"/>
      <c r="J19" s="84"/>
      <c r="K19" s="84"/>
      <c r="L19" s="181">
        <v>0.0</v>
      </c>
      <c r="M19" s="84">
        <f t="shared" si="1"/>
        <v>0</v>
      </c>
      <c r="N19" s="84">
        <v>1.0</v>
      </c>
      <c r="O19" s="84">
        <f t="shared" si="2"/>
        <v>816.7096774</v>
      </c>
      <c r="P19" s="84">
        <v>1.0</v>
      </c>
      <c r="Q19" s="84">
        <f t="shared" si="3"/>
        <v>843.9333333</v>
      </c>
      <c r="R19" s="84">
        <v>1.0</v>
      </c>
      <c r="S19" s="84">
        <f t="shared" si="4"/>
        <v>816.7096774</v>
      </c>
      <c r="T19" s="84">
        <v>1.0</v>
      </c>
      <c r="U19" s="84">
        <f t="shared" si="5"/>
        <v>843.9333333</v>
      </c>
      <c r="V19" s="84">
        <v>1.0</v>
      </c>
      <c r="W19" s="84">
        <f t="shared" si="6"/>
        <v>816.7096774</v>
      </c>
      <c r="X19" s="84">
        <v>1.0</v>
      </c>
      <c r="Y19" s="84">
        <f t="shared" si="7"/>
        <v>816.7096774</v>
      </c>
      <c r="Z19" s="84">
        <v>1.0</v>
      </c>
      <c r="AA19" s="84">
        <f t="shared" si="8"/>
        <v>904.2142857</v>
      </c>
      <c r="AB19" s="84">
        <v>1.0</v>
      </c>
      <c r="AC19" s="84">
        <f t="shared" si="9"/>
        <v>816.7096774</v>
      </c>
    </row>
    <row r="20">
      <c r="A20" s="84"/>
      <c r="B20" s="84"/>
      <c r="C20" s="84"/>
      <c r="D20" s="215">
        <v>25318.0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816.7096774</v>
      </c>
      <c r="N20" s="84">
        <v>1.0</v>
      </c>
      <c r="O20" s="84">
        <f t="shared" si="2"/>
        <v>816.7096774</v>
      </c>
      <c r="P20" s="84">
        <v>1.0</v>
      </c>
      <c r="Q20" s="84">
        <f t="shared" si="3"/>
        <v>843.9333333</v>
      </c>
      <c r="R20" s="84">
        <v>1.0</v>
      </c>
      <c r="S20" s="84">
        <f t="shared" si="4"/>
        <v>816.7096774</v>
      </c>
      <c r="T20" s="84">
        <v>1.0</v>
      </c>
      <c r="U20" s="84">
        <f t="shared" si="5"/>
        <v>843.9333333</v>
      </c>
      <c r="V20" s="84">
        <v>1.0</v>
      </c>
      <c r="W20" s="84">
        <f t="shared" si="6"/>
        <v>816.7096774</v>
      </c>
      <c r="X20" s="84">
        <v>1.0</v>
      </c>
      <c r="Y20" s="84">
        <f t="shared" si="7"/>
        <v>816.7096774</v>
      </c>
      <c r="Z20" s="84">
        <v>1.0</v>
      </c>
      <c r="AA20" s="84">
        <f t="shared" si="8"/>
        <v>904.2142857</v>
      </c>
      <c r="AB20" s="84">
        <v>1.0</v>
      </c>
      <c r="AC20" s="84">
        <f t="shared" si="9"/>
        <v>816.7096774</v>
      </c>
    </row>
    <row r="21" ht="15.75" customHeight="1">
      <c r="A21" s="84"/>
      <c r="B21" s="84"/>
      <c r="C21" s="84"/>
      <c r="D21" s="215">
        <v>25318.0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816.7096774</v>
      </c>
      <c r="N21" s="84">
        <v>1.0</v>
      </c>
      <c r="O21" s="84">
        <f t="shared" si="2"/>
        <v>816.7096774</v>
      </c>
      <c r="P21" s="84">
        <v>1.0</v>
      </c>
      <c r="Q21" s="84">
        <f t="shared" si="3"/>
        <v>843.9333333</v>
      </c>
      <c r="R21" s="84">
        <v>1.0</v>
      </c>
      <c r="S21" s="84">
        <f t="shared" si="4"/>
        <v>816.7096774</v>
      </c>
      <c r="T21" s="84">
        <v>1.0</v>
      </c>
      <c r="U21" s="84">
        <f t="shared" si="5"/>
        <v>843.9333333</v>
      </c>
      <c r="V21" s="84">
        <v>1.0</v>
      </c>
      <c r="W21" s="84">
        <f t="shared" si="6"/>
        <v>816.7096774</v>
      </c>
      <c r="X21" s="84">
        <v>1.0</v>
      </c>
      <c r="Y21" s="84">
        <f t="shared" si="7"/>
        <v>816.7096774</v>
      </c>
      <c r="Z21" s="84">
        <v>1.0</v>
      </c>
      <c r="AA21" s="84">
        <f t="shared" si="8"/>
        <v>904.2142857</v>
      </c>
      <c r="AB21" s="84">
        <v>1.0</v>
      </c>
      <c r="AC21" s="84">
        <f t="shared" si="9"/>
        <v>816.7096774</v>
      </c>
    </row>
    <row r="22" ht="15.75" customHeight="1">
      <c r="A22" s="84"/>
      <c r="B22" s="84"/>
      <c r="C22" s="84"/>
      <c r="D22" s="215">
        <v>25318.0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816.7096774</v>
      </c>
      <c r="N22" s="84">
        <v>1.0</v>
      </c>
      <c r="O22" s="84">
        <f t="shared" si="2"/>
        <v>816.7096774</v>
      </c>
      <c r="P22" s="84">
        <v>1.0</v>
      </c>
      <c r="Q22" s="84">
        <f t="shared" si="3"/>
        <v>843.9333333</v>
      </c>
      <c r="R22" s="84">
        <v>1.0</v>
      </c>
      <c r="S22" s="84">
        <f t="shared" si="4"/>
        <v>816.7096774</v>
      </c>
      <c r="T22" s="84">
        <v>1.0</v>
      </c>
      <c r="U22" s="84">
        <f t="shared" si="5"/>
        <v>843.9333333</v>
      </c>
      <c r="V22" s="84">
        <v>1.0</v>
      </c>
      <c r="W22" s="84">
        <f t="shared" si="6"/>
        <v>816.7096774</v>
      </c>
      <c r="X22" s="84">
        <v>1.0</v>
      </c>
      <c r="Y22" s="84">
        <f t="shared" si="7"/>
        <v>816.7096774</v>
      </c>
      <c r="Z22" s="84">
        <v>1.0</v>
      </c>
      <c r="AA22" s="84">
        <f t="shared" si="8"/>
        <v>904.2142857</v>
      </c>
      <c r="AB22" s="84">
        <v>1.0</v>
      </c>
      <c r="AC22" s="84">
        <f t="shared" si="9"/>
        <v>816.7096774</v>
      </c>
    </row>
    <row r="23" ht="15.75" customHeight="1">
      <c r="A23" s="84"/>
      <c r="B23" s="84"/>
      <c r="C23" s="84"/>
      <c r="D23" s="215">
        <v>25318.0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816.7096774</v>
      </c>
      <c r="N23" s="84">
        <v>1.0</v>
      </c>
      <c r="O23" s="84">
        <f t="shared" si="2"/>
        <v>816.7096774</v>
      </c>
      <c r="P23" s="84">
        <v>1.0</v>
      </c>
      <c r="Q23" s="84">
        <f t="shared" si="3"/>
        <v>843.9333333</v>
      </c>
      <c r="R23" s="84">
        <v>1.0</v>
      </c>
      <c r="S23" s="84">
        <f t="shared" si="4"/>
        <v>816.7096774</v>
      </c>
      <c r="T23" s="84">
        <v>1.0</v>
      </c>
      <c r="U23" s="84">
        <f t="shared" si="5"/>
        <v>843.9333333</v>
      </c>
      <c r="V23" s="84">
        <v>1.0</v>
      </c>
      <c r="W23" s="84">
        <f t="shared" si="6"/>
        <v>816.7096774</v>
      </c>
      <c r="X23" s="84">
        <v>1.0</v>
      </c>
      <c r="Y23" s="84">
        <f t="shared" si="7"/>
        <v>816.7096774</v>
      </c>
      <c r="Z23" s="84">
        <v>1.0</v>
      </c>
      <c r="AA23" s="84">
        <f t="shared" si="8"/>
        <v>904.2142857</v>
      </c>
      <c r="AB23" s="84">
        <v>1.0</v>
      </c>
      <c r="AC23" s="84">
        <f t="shared" si="9"/>
        <v>816.7096774</v>
      </c>
    </row>
    <row r="24" ht="15.75" customHeight="1">
      <c r="A24" s="84"/>
      <c r="B24" s="84"/>
      <c r="C24" s="84"/>
      <c r="D24" s="215">
        <v>25318.0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816.7096774</v>
      </c>
      <c r="N24" s="84">
        <v>1.0</v>
      </c>
      <c r="O24" s="84">
        <f t="shared" si="2"/>
        <v>816.7096774</v>
      </c>
      <c r="P24" s="84">
        <v>1.0</v>
      </c>
      <c r="Q24" s="84">
        <f t="shared" si="3"/>
        <v>843.9333333</v>
      </c>
      <c r="R24" s="84">
        <v>1.0</v>
      </c>
      <c r="S24" s="84">
        <f t="shared" si="4"/>
        <v>816.7096774</v>
      </c>
      <c r="T24" s="84">
        <v>1.0</v>
      </c>
      <c r="U24" s="84">
        <f t="shared" si="5"/>
        <v>843.9333333</v>
      </c>
      <c r="V24" s="84">
        <v>1.0</v>
      </c>
      <c r="W24" s="84">
        <f t="shared" si="6"/>
        <v>816.7096774</v>
      </c>
      <c r="X24" s="84">
        <v>1.0</v>
      </c>
      <c r="Y24" s="84">
        <f t="shared" si="7"/>
        <v>816.7096774</v>
      </c>
      <c r="Z24" s="84">
        <v>1.0</v>
      </c>
      <c r="AA24" s="84">
        <f t="shared" si="8"/>
        <v>904.2142857</v>
      </c>
      <c r="AB24" s="84">
        <v>1.0</v>
      </c>
      <c r="AC24" s="84">
        <f t="shared" si="9"/>
        <v>816.7096774</v>
      </c>
    </row>
    <row r="25" ht="15.75" customHeight="1">
      <c r="A25" s="84"/>
      <c r="B25" s="84"/>
      <c r="C25" s="84"/>
      <c r="D25" s="215">
        <v>25318.0</v>
      </c>
      <c r="E25" s="216">
        <v>23.0</v>
      </c>
      <c r="F25" s="84"/>
      <c r="G25" s="84"/>
      <c r="H25" s="84"/>
      <c r="I25" s="84"/>
      <c r="J25" s="84"/>
      <c r="K25" s="84"/>
      <c r="L25" s="181">
        <v>0.0</v>
      </c>
      <c r="M25" s="84">
        <f t="shared" si="1"/>
        <v>0</v>
      </c>
      <c r="N25" s="84">
        <v>1.0</v>
      </c>
      <c r="O25" s="84">
        <f t="shared" si="2"/>
        <v>816.7096774</v>
      </c>
      <c r="P25" s="84">
        <v>1.0</v>
      </c>
      <c r="Q25" s="84">
        <f t="shared" si="3"/>
        <v>843.9333333</v>
      </c>
      <c r="R25" s="84">
        <v>1.0</v>
      </c>
      <c r="S25" s="84">
        <f t="shared" si="4"/>
        <v>816.7096774</v>
      </c>
      <c r="T25" s="84">
        <v>1.0</v>
      </c>
      <c r="U25" s="84">
        <f t="shared" si="5"/>
        <v>843.9333333</v>
      </c>
      <c r="V25" s="84">
        <v>1.0</v>
      </c>
      <c r="W25" s="84">
        <f t="shared" si="6"/>
        <v>816.7096774</v>
      </c>
      <c r="X25" s="84">
        <v>1.0</v>
      </c>
      <c r="Y25" s="84">
        <f t="shared" si="7"/>
        <v>816.7096774</v>
      </c>
      <c r="Z25" s="84">
        <v>1.0</v>
      </c>
      <c r="AA25" s="84">
        <f t="shared" si="8"/>
        <v>904.2142857</v>
      </c>
      <c r="AB25" s="84">
        <v>1.0</v>
      </c>
      <c r="AC25" s="84">
        <f t="shared" si="9"/>
        <v>816.7096774</v>
      </c>
    </row>
    <row r="26" ht="15.75" customHeight="1">
      <c r="A26" s="84"/>
      <c r="B26" s="84"/>
      <c r="C26" s="84"/>
      <c r="D26" s="215">
        <v>25318.0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816.7096774</v>
      </c>
      <c r="N26" s="84">
        <v>1.0</v>
      </c>
      <c r="O26" s="84">
        <f t="shared" si="2"/>
        <v>816.7096774</v>
      </c>
      <c r="P26" s="84">
        <v>1.0</v>
      </c>
      <c r="Q26" s="84">
        <f t="shared" si="3"/>
        <v>843.9333333</v>
      </c>
      <c r="R26" s="84">
        <v>1.0</v>
      </c>
      <c r="S26" s="84">
        <f t="shared" si="4"/>
        <v>816.7096774</v>
      </c>
      <c r="T26" s="84">
        <v>1.0</v>
      </c>
      <c r="U26" s="84">
        <f t="shared" si="5"/>
        <v>843.9333333</v>
      </c>
      <c r="V26" s="84">
        <v>1.0</v>
      </c>
      <c r="W26" s="84">
        <f t="shared" si="6"/>
        <v>816.7096774</v>
      </c>
      <c r="X26" s="84">
        <v>1.0</v>
      </c>
      <c r="Y26" s="84">
        <f t="shared" si="7"/>
        <v>816.7096774</v>
      </c>
      <c r="Z26" s="84">
        <v>1.0</v>
      </c>
      <c r="AA26" s="84">
        <f t="shared" si="8"/>
        <v>904.2142857</v>
      </c>
      <c r="AB26" s="84">
        <v>1.0</v>
      </c>
      <c r="AC26" s="84">
        <f t="shared" si="9"/>
        <v>816.7096774</v>
      </c>
    </row>
    <row r="27" ht="15.75" customHeight="1">
      <c r="A27" s="84"/>
      <c r="B27" s="84"/>
      <c r="C27" s="84"/>
      <c r="D27" s="215">
        <v>25318.0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816.7096774</v>
      </c>
      <c r="N27" s="84">
        <v>1.0</v>
      </c>
      <c r="O27" s="84">
        <f t="shared" si="2"/>
        <v>816.7096774</v>
      </c>
      <c r="P27" s="84">
        <v>1.0</v>
      </c>
      <c r="Q27" s="84">
        <f t="shared" si="3"/>
        <v>843.9333333</v>
      </c>
      <c r="R27" s="84">
        <v>1.0</v>
      </c>
      <c r="S27" s="84">
        <f t="shared" si="4"/>
        <v>816.7096774</v>
      </c>
      <c r="T27" s="84">
        <v>1.0</v>
      </c>
      <c r="U27" s="84">
        <f t="shared" si="5"/>
        <v>843.9333333</v>
      </c>
      <c r="V27" s="84">
        <v>1.0</v>
      </c>
      <c r="W27" s="84">
        <f t="shared" si="6"/>
        <v>816.7096774</v>
      </c>
      <c r="X27" s="84">
        <v>1.0</v>
      </c>
      <c r="Y27" s="84">
        <f t="shared" si="7"/>
        <v>816.7096774</v>
      </c>
      <c r="Z27" s="84">
        <v>1.0</v>
      </c>
      <c r="AA27" s="84">
        <f t="shared" si="8"/>
        <v>904.2142857</v>
      </c>
      <c r="AB27" s="84">
        <v>1.0</v>
      </c>
      <c r="AC27" s="84">
        <f t="shared" si="9"/>
        <v>816.7096774</v>
      </c>
    </row>
    <row r="28" ht="15.75" customHeight="1">
      <c r="A28" s="84"/>
      <c r="B28" s="84"/>
      <c r="C28" s="84"/>
      <c r="D28" s="215">
        <v>25318.0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816.7096774</v>
      </c>
      <c r="N28" s="181">
        <v>0.5</v>
      </c>
      <c r="O28" s="84">
        <f t="shared" si="2"/>
        <v>408.3548387</v>
      </c>
      <c r="P28" s="181">
        <v>0.0</v>
      </c>
      <c r="Q28" s="84">
        <f t="shared" si="3"/>
        <v>0</v>
      </c>
      <c r="R28" s="84">
        <v>1.0</v>
      </c>
      <c r="S28" s="84">
        <f t="shared" si="4"/>
        <v>816.7096774</v>
      </c>
      <c r="T28" s="84">
        <v>1.0</v>
      </c>
      <c r="U28" s="84">
        <f t="shared" si="5"/>
        <v>843.9333333</v>
      </c>
      <c r="V28" s="84">
        <v>1.0</v>
      </c>
      <c r="W28" s="84">
        <f t="shared" si="6"/>
        <v>816.7096774</v>
      </c>
      <c r="X28" s="84">
        <v>1.0</v>
      </c>
      <c r="Y28" s="84">
        <f t="shared" si="7"/>
        <v>816.7096774</v>
      </c>
      <c r="Z28" s="84">
        <v>1.0</v>
      </c>
      <c r="AA28" s="84">
        <f t="shared" si="8"/>
        <v>904.2142857</v>
      </c>
      <c r="AB28" s="84">
        <v>1.0</v>
      </c>
      <c r="AC28" s="84">
        <f t="shared" si="9"/>
        <v>816.7096774</v>
      </c>
    </row>
    <row r="29" ht="15.75" customHeight="1">
      <c r="A29" s="84"/>
      <c r="B29" s="84"/>
      <c r="C29" s="84"/>
      <c r="D29" s="215">
        <v>25318.0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816.7096774</v>
      </c>
      <c r="N29" s="84">
        <v>1.0</v>
      </c>
      <c r="O29" s="84">
        <f t="shared" si="2"/>
        <v>816.7096774</v>
      </c>
      <c r="P29" s="84">
        <v>1.0</v>
      </c>
      <c r="Q29" s="84">
        <f t="shared" si="3"/>
        <v>843.9333333</v>
      </c>
      <c r="R29" s="84">
        <v>1.0</v>
      </c>
      <c r="S29" s="84">
        <f t="shared" si="4"/>
        <v>816.7096774</v>
      </c>
      <c r="T29" s="84">
        <v>1.0</v>
      </c>
      <c r="U29" s="84">
        <f t="shared" si="5"/>
        <v>843.9333333</v>
      </c>
      <c r="V29" s="84">
        <v>1.0</v>
      </c>
      <c r="W29" s="84">
        <f t="shared" si="6"/>
        <v>816.7096774</v>
      </c>
      <c r="X29" s="84">
        <v>1.0</v>
      </c>
      <c r="Y29" s="84">
        <f t="shared" si="7"/>
        <v>816.7096774</v>
      </c>
      <c r="Z29" s="84">
        <v>1.0</v>
      </c>
      <c r="AA29" s="84">
        <f t="shared" si="8"/>
        <v>904.2142857</v>
      </c>
      <c r="AB29" s="84">
        <v>1.0</v>
      </c>
      <c r="AC29" s="84">
        <f t="shared" si="9"/>
        <v>816.7096774</v>
      </c>
    </row>
    <row r="30" ht="15.75" customHeight="1">
      <c r="A30" s="84"/>
      <c r="B30" s="84"/>
      <c r="C30" s="84"/>
      <c r="D30" s="215">
        <v>25318.0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816.7096774</v>
      </c>
      <c r="N30" s="84">
        <v>1.0</v>
      </c>
      <c r="O30" s="84">
        <f t="shared" si="2"/>
        <v>816.7096774</v>
      </c>
      <c r="P30" s="84">
        <v>1.0</v>
      </c>
      <c r="Q30" s="84">
        <f t="shared" si="3"/>
        <v>843.9333333</v>
      </c>
      <c r="R30" s="84">
        <v>1.0</v>
      </c>
      <c r="S30" s="84">
        <f t="shared" si="4"/>
        <v>816.7096774</v>
      </c>
      <c r="T30" s="84">
        <v>1.0</v>
      </c>
      <c r="U30" s="84">
        <f t="shared" si="5"/>
        <v>843.9333333</v>
      </c>
      <c r="V30" s="84">
        <v>1.0</v>
      </c>
      <c r="W30" s="84">
        <f t="shared" si="6"/>
        <v>816.7096774</v>
      </c>
      <c r="X30" s="84">
        <v>1.0</v>
      </c>
      <c r="Y30" s="84">
        <f t="shared" si="7"/>
        <v>816.7096774</v>
      </c>
      <c r="Z30" s="84">
        <v>1.0</v>
      </c>
      <c r="AA30" s="84">
        <f t="shared" si="8"/>
        <v>904.2142857</v>
      </c>
      <c r="AB30" s="84">
        <v>1.0</v>
      </c>
      <c r="AC30" s="84">
        <f t="shared" si="9"/>
        <v>816.7096774</v>
      </c>
    </row>
    <row r="31" ht="15.75" customHeight="1">
      <c r="A31" s="84"/>
      <c r="B31" s="84"/>
      <c r="C31" s="84"/>
      <c r="D31" s="215">
        <v>25318.0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816.7096774</v>
      </c>
      <c r="N31" s="84">
        <v>1.0</v>
      </c>
      <c r="O31" s="84">
        <f t="shared" si="2"/>
        <v>816.7096774</v>
      </c>
      <c r="P31" s="84">
        <v>1.0</v>
      </c>
      <c r="Q31" s="84">
        <f t="shared" si="3"/>
        <v>843.9333333</v>
      </c>
      <c r="R31" s="84">
        <v>1.0</v>
      </c>
      <c r="S31" s="84">
        <f t="shared" si="4"/>
        <v>816.7096774</v>
      </c>
      <c r="T31" s="84">
        <v>1.0</v>
      </c>
      <c r="U31" s="84">
        <f t="shared" si="5"/>
        <v>843.9333333</v>
      </c>
      <c r="V31" s="84">
        <v>1.0</v>
      </c>
      <c r="W31" s="84">
        <f t="shared" si="6"/>
        <v>816.7096774</v>
      </c>
      <c r="X31" s="84">
        <v>1.0</v>
      </c>
      <c r="Y31" s="84">
        <f t="shared" si="7"/>
        <v>816.7096774</v>
      </c>
      <c r="Z31" s="84"/>
      <c r="AA31" s="84"/>
      <c r="AB31" s="84">
        <v>1.0</v>
      </c>
      <c r="AC31" s="84">
        <f t="shared" si="9"/>
        <v>816.7096774</v>
      </c>
    </row>
    <row r="32" ht="15.75" customHeight="1">
      <c r="A32" s="84"/>
      <c r="B32" s="84"/>
      <c r="C32" s="84"/>
      <c r="D32" s="215">
        <v>25318.0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816.7096774</v>
      </c>
      <c r="N32" s="84">
        <v>1.0</v>
      </c>
      <c r="O32" s="84">
        <f t="shared" si="2"/>
        <v>816.7096774</v>
      </c>
      <c r="P32" s="84">
        <v>1.0</v>
      </c>
      <c r="Q32" s="84">
        <f t="shared" si="3"/>
        <v>843.9333333</v>
      </c>
      <c r="R32" s="84">
        <v>1.0</v>
      </c>
      <c r="S32" s="84">
        <f t="shared" si="4"/>
        <v>816.7096774</v>
      </c>
      <c r="T32" s="84">
        <v>1.0</v>
      </c>
      <c r="U32" s="84">
        <f t="shared" si="5"/>
        <v>843.9333333</v>
      </c>
      <c r="V32" s="84">
        <v>1.0</v>
      </c>
      <c r="W32" s="84">
        <f t="shared" si="6"/>
        <v>816.7096774</v>
      </c>
      <c r="X32" s="84">
        <v>1.0</v>
      </c>
      <c r="Y32" s="84">
        <f t="shared" si="7"/>
        <v>816.7096774</v>
      </c>
      <c r="Z32" s="84"/>
      <c r="AA32" s="84"/>
      <c r="AB32" s="84">
        <v>1.0</v>
      </c>
      <c r="AC32" s="84">
        <f t="shared" si="9"/>
        <v>816.7096774</v>
      </c>
    </row>
    <row r="33" ht="15.75" customHeight="1">
      <c r="A33" s="84"/>
      <c r="B33" s="84"/>
      <c r="C33" s="84"/>
      <c r="D33" s="215">
        <v>25318.0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816.7096774</v>
      </c>
      <c r="N33" s="84">
        <v>1.0</v>
      </c>
      <c r="O33" s="84">
        <f t="shared" si="2"/>
        <v>816.7096774</v>
      </c>
      <c r="P33" s="84"/>
      <c r="Q33" s="84"/>
      <c r="R33" s="84">
        <v>1.0</v>
      </c>
      <c r="S33" s="84">
        <f t="shared" si="4"/>
        <v>816.7096774</v>
      </c>
      <c r="T33" s="84"/>
      <c r="U33" s="84"/>
      <c r="V33" s="84">
        <v>1.0</v>
      </c>
      <c r="W33" s="84">
        <f t="shared" si="6"/>
        <v>816.7096774</v>
      </c>
      <c r="X33" s="84">
        <v>1.0</v>
      </c>
      <c r="Y33" s="84">
        <f t="shared" si="7"/>
        <v>816.7096774</v>
      </c>
      <c r="Z33" s="84"/>
      <c r="AA33" s="84"/>
      <c r="AB33" s="84">
        <v>1.0</v>
      </c>
      <c r="AC33" s="84">
        <f t="shared" si="9"/>
        <v>816.7096774</v>
      </c>
    </row>
    <row r="34" ht="15.75" customHeight="1">
      <c r="A34" s="160"/>
      <c r="B34" s="160"/>
      <c r="C34" s="162" t="s">
        <v>316</v>
      </c>
      <c r="D34" s="215">
        <v>25318.0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816.7096774</v>
      </c>
      <c r="N34" s="165">
        <v>0.5</v>
      </c>
      <c r="O34" s="84">
        <f t="shared" si="2"/>
        <v>408.3548387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15">
        <v>25318.0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816.7096774</v>
      </c>
      <c r="N35" s="165">
        <v>1.0</v>
      </c>
      <c r="O35" s="84">
        <f t="shared" si="2"/>
        <v>816.7096774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15">
        <v>25318.0</v>
      </c>
      <c r="E36" s="160"/>
      <c r="F36" s="160"/>
      <c r="G36" s="160"/>
      <c r="H36" s="160"/>
      <c r="I36" s="160"/>
      <c r="J36" s="160"/>
      <c r="K36" s="160"/>
      <c r="L36" s="165">
        <v>1.0</v>
      </c>
      <c r="M36" s="84">
        <f t="shared" si="1"/>
        <v>816.7096774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25318</v>
      </c>
      <c r="N37" s="160">
        <f t="shared" si="10"/>
        <v>31</v>
      </c>
      <c r="O37" s="160">
        <f t="shared" si="10"/>
        <v>25318</v>
      </c>
      <c r="P37" s="160">
        <f t="shared" si="10"/>
        <v>28</v>
      </c>
      <c r="Q37" s="160">
        <f t="shared" si="10"/>
        <v>23630.13333</v>
      </c>
      <c r="R37" s="160">
        <f t="shared" si="10"/>
        <v>30.5</v>
      </c>
      <c r="S37" s="160">
        <f t="shared" si="10"/>
        <v>24909.64516</v>
      </c>
      <c r="T37" s="160">
        <f t="shared" si="10"/>
        <v>30</v>
      </c>
      <c r="U37" s="160">
        <f t="shared" si="10"/>
        <v>25318</v>
      </c>
      <c r="V37" s="160">
        <f t="shared" si="10"/>
        <v>31</v>
      </c>
      <c r="W37" s="160">
        <f t="shared" si="10"/>
        <v>25318</v>
      </c>
      <c r="X37" s="160">
        <f t="shared" si="10"/>
        <v>31</v>
      </c>
      <c r="Y37" s="160">
        <f t="shared" si="10"/>
        <v>25318</v>
      </c>
      <c r="Z37" s="160">
        <f t="shared" si="10"/>
        <v>28</v>
      </c>
      <c r="AA37" s="160">
        <f t="shared" si="10"/>
        <v>25318</v>
      </c>
      <c r="AB37" s="160">
        <f t="shared" si="10"/>
        <v>31</v>
      </c>
      <c r="AC37" s="160">
        <f t="shared" si="10"/>
        <v>25318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7.71"/>
    <col customWidth="1" min="3" max="3" width="13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343</v>
      </c>
      <c r="B3" s="84" t="s">
        <v>344</v>
      </c>
      <c r="C3" s="84" t="s">
        <v>162</v>
      </c>
      <c r="D3" s="215">
        <v>25318.0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816.7096774</v>
      </c>
      <c r="N3" s="84">
        <v>1.0</v>
      </c>
      <c r="O3" s="84">
        <f t="shared" ref="O3:O35" si="2">D3/31*N3</f>
        <v>816.7096774</v>
      </c>
      <c r="P3" s="84">
        <v>1.0</v>
      </c>
      <c r="Q3" s="84">
        <f t="shared" ref="Q3:Q32" si="3">D3/30*P3</f>
        <v>843.9333333</v>
      </c>
      <c r="R3" s="84">
        <v>1.0</v>
      </c>
      <c r="S3" s="84">
        <f t="shared" ref="S3:S33" si="4">D3/31*R3</f>
        <v>816.7096774</v>
      </c>
      <c r="T3" s="84">
        <v>1.0</v>
      </c>
      <c r="U3" s="84">
        <f t="shared" ref="U3:U32" si="5">D3/30*T3</f>
        <v>843.9333333</v>
      </c>
      <c r="V3" s="84">
        <v>1.0</v>
      </c>
      <c r="W3" s="84">
        <f t="shared" ref="W3:W33" si="6">D3/31*V3</f>
        <v>816.7096774</v>
      </c>
      <c r="X3" s="84">
        <v>1.0</v>
      </c>
      <c r="Y3" s="84">
        <f t="shared" ref="Y3:Y33" si="7">D3/31*X3</f>
        <v>816.7096774</v>
      </c>
      <c r="Z3" s="84">
        <v>1.0</v>
      </c>
      <c r="AA3" s="84">
        <f t="shared" ref="AA3:AA30" si="8">D3/28*Z3</f>
        <v>904.2142857</v>
      </c>
      <c r="AB3" s="84">
        <v>1.0</v>
      </c>
      <c r="AC3" s="84">
        <f t="shared" ref="AC3:AC33" si="9">D3/31*AB3</f>
        <v>816.7096774</v>
      </c>
    </row>
    <row r="4">
      <c r="A4" s="84"/>
      <c r="B4" s="84"/>
      <c r="C4" s="84"/>
      <c r="D4" s="215">
        <v>25318.0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816.7096774</v>
      </c>
      <c r="N4" s="84">
        <v>1.0</v>
      </c>
      <c r="O4" s="84">
        <f t="shared" si="2"/>
        <v>816.7096774</v>
      </c>
      <c r="P4" s="84">
        <v>1.0</v>
      </c>
      <c r="Q4" s="84">
        <f t="shared" si="3"/>
        <v>843.9333333</v>
      </c>
      <c r="R4" s="84">
        <v>1.0</v>
      </c>
      <c r="S4" s="84">
        <f t="shared" si="4"/>
        <v>816.7096774</v>
      </c>
      <c r="T4" s="84">
        <v>1.0</v>
      </c>
      <c r="U4" s="84">
        <f t="shared" si="5"/>
        <v>843.9333333</v>
      </c>
      <c r="V4" s="84">
        <v>1.0</v>
      </c>
      <c r="W4" s="84">
        <f t="shared" si="6"/>
        <v>816.7096774</v>
      </c>
      <c r="X4" s="84">
        <v>1.0</v>
      </c>
      <c r="Y4" s="84">
        <f t="shared" si="7"/>
        <v>816.7096774</v>
      </c>
      <c r="Z4" s="84">
        <v>1.0</v>
      </c>
      <c r="AA4" s="84">
        <f t="shared" si="8"/>
        <v>904.2142857</v>
      </c>
      <c r="AB4" s="84">
        <v>1.0</v>
      </c>
      <c r="AC4" s="84">
        <f t="shared" si="9"/>
        <v>816.7096774</v>
      </c>
    </row>
    <row r="5">
      <c r="A5" s="84"/>
      <c r="B5" s="84"/>
      <c r="C5" s="84"/>
      <c r="D5" s="215">
        <v>25318.0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816.7096774</v>
      </c>
      <c r="N5" s="84">
        <v>1.0</v>
      </c>
      <c r="O5" s="84">
        <f t="shared" si="2"/>
        <v>816.7096774</v>
      </c>
      <c r="P5" s="181">
        <v>0.5</v>
      </c>
      <c r="Q5" s="84">
        <f t="shared" si="3"/>
        <v>421.9666667</v>
      </c>
      <c r="R5" s="84">
        <v>1.0</v>
      </c>
      <c r="S5" s="84">
        <f t="shared" si="4"/>
        <v>816.7096774</v>
      </c>
      <c r="T5" s="84">
        <v>1.0</v>
      </c>
      <c r="U5" s="84">
        <f t="shared" si="5"/>
        <v>843.9333333</v>
      </c>
      <c r="V5" s="84">
        <v>1.0</v>
      </c>
      <c r="W5" s="84">
        <f t="shared" si="6"/>
        <v>816.7096774</v>
      </c>
      <c r="X5" s="84">
        <v>1.0</v>
      </c>
      <c r="Y5" s="84">
        <f t="shared" si="7"/>
        <v>816.7096774</v>
      </c>
      <c r="Z5" s="84">
        <v>1.0</v>
      </c>
      <c r="AA5" s="84">
        <f t="shared" si="8"/>
        <v>904.2142857</v>
      </c>
      <c r="AB5" s="84">
        <v>1.0</v>
      </c>
      <c r="AC5" s="84">
        <f t="shared" si="9"/>
        <v>816.7096774</v>
      </c>
    </row>
    <row r="6">
      <c r="A6" s="84"/>
      <c r="B6" s="84"/>
      <c r="C6" s="84"/>
      <c r="D6" s="215">
        <v>25318.0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816.7096774</v>
      </c>
      <c r="N6" s="84">
        <v>1.0</v>
      </c>
      <c r="O6" s="84">
        <f t="shared" si="2"/>
        <v>816.7096774</v>
      </c>
      <c r="P6" s="84">
        <v>1.0</v>
      </c>
      <c r="Q6" s="84">
        <f t="shared" si="3"/>
        <v>843.9333333</v>
      </c>
      <c r="R6" s="84">
        <v>1.0</v>
      </c>
      <c r="S6" s="84">
        <f t="shared" si="4"/>
        <v>816.7096774</v>
      </c>
      <c r="T6" s="84">
        <v>1.0</v>
      </c>
      <c r="U6" s="84">
        <f t="shared" si="5"/>
        <v>843.9333333</v>
      </c>
      <c r="V6" s="84">
        <v>1.0</v>
      </c>
      <c r="W6" s="84">
        <f t="shared" si="6"/>
        <v>816.7096774</v>
      </c>
      <c r="X6" s="84">
        <v>1.0</v>
      </c>
      <c r="Y6" s="84">
        <f t="shared" si="7"/>
        <v>816.7096774</v>
      </c>
      <c r="Z6" s="84">
        <v>1.0</v>
      </c>
      <c r="AA6" s="84">
        <f t="shared" si="8"/>
        <v>904.2142857</v>
      </c>
      <c r="AB6" s="84">
        <v>1.0</v>
      </c>
      <c r="AC6" s="84">
        <f t="shared" si="9"/>
        <v>816.7096774</v>
      </c>
    </row>
    <row r="7">
      <c r="A7" s="84"/>
      <c r="B7" s="84"/>
      <c r="C7" s="84"/>
      <c r="D7" s="215">
        <v>25318.0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816.7096774</v>
      </c>
      <c r="N7" s="84">
        <v>1.0</v>
      </c>
      <c r="O7" s="84">
        <f t="shared" si="2"/>
        <v>816.7096774</v>
      </c>
      <c r="P7" s="84">
        <v>1.0</v>
      </c>
      <c r="Q7" s="84">
        <f t="shared" si="3"/>
        <v>843.9333333</v>
      </c>
      <c r="R7" s="84">
        <v>1.0</v>
      </c>
      <c r="S7" s="84">
        <f t="shared" si="4"/>
        <v>816.7096774</v>
      </c>
      <c r="T7" s="84">
        <v>1.0</v>
      </c>
      <c r="U7" s="84">
        <f t="shared" si="5"/>
        <v>843.9333333</v>
      </c>
      <c r="V7" s="84">
        <v>1.0</v>
      </c>
      <c r="W7" s="84">
        <f t="shared" si="6"/>
        <v>816.7096774</v>
      </c>
      <c r="X7" s="84">
        <v>1.0</v>
      </c>
      <c r="Y7" s="84">
        <f t="shared" si="7"/>
        <v>816.7096774</v>
      </c>
      <c r="Z7" s="84">
        <v>1.0</v>
      </c>
      <c r="AA7" s="84">
        <f t="shared" si="8"/>
        <v>904.2142857</v>
      </c>
      <c r="AB7" s="84">
        <v>1.0</v>
      </c>
      <c r="AC7" s="84">
        <f t="shared" si="9"/>
        <v>816.7096774</v>
      </c>
    </row>
    <row r="8">
      <c r="A8" s="84"/>
      <c r="B8" s="84"/>
      <c r="C8" s="84"/>
      <c r="D8" s="215">
        <v>25318.0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816.7096774</v>
      </c>
      <c r="N8" s="84">
        <v>1.0</v>
      </c>
      <c r="O8" s="84">
        <f t="shared" si="2"/>
        <v>816.7096774</v>
      </c>
      <c r="P8" s="84">
        <v>1.0</v>
      </c>
      <c r="Q8" s="84">
        <f t="shared" si="3"/>
        <v>843.9333333</v>
      </c>
      <c r="R8" s="84">
        <v>1.0</v>
      </c>
      <c r="S8" s="84">
        <f t="shared" si="4"/>
        <v>816.7096774</v>
      </c>
      <c r="T8" s="84">
        <v>1.0</v>
      </c>
      <c r="U8" s="84">
        <f t="shared" si="5"/>
        <v>843.9333333</v>
      </c>
      <c r="V8" s="84">
        <v>1.0</v>
      </c>
      <c r="W8" s="84">
        <f t="shared" si="6"/>
        <v>816.7096774</v>
      </c>
      <c r="X8" s="84">
        <v>1.0</v>
      </c>
      <c r="Y8" s="84">
        <f t="shared" si="7"/>
        <v>816.7096774</v>
      </c>
      <c r="Z8" s="84">
        <v>1.0</v>
      </c>
      <c r="AA8" s="84">
        <f t="shared" si="8"/>
        <v>904.2142857</v>
      </c>
      <c r="AB8" s="84">
        <v>1.0</v>
      </c>
      <c r="AC8" s="84">
        <f t="shared" si="9"/>
        <v>816.7096774</v>
      </c>
    </row>
    <row r="9">
      <c r="A9" s="84"/>
      <c r="B9" s="84"/>
      <c r="C9" s="84"/>
      <c r="D9" s="215">
        <v>25318.0</v>
      </c>
      <c r="E9" s="216">
        <v>7.0</v>
      </c>
      <c r="F9" s="84"/>
      <c r="G9" s="84"/>
      <c r="H9" s="84"/>
      <c r="I9" s="84"/>
      <c r="J9" s="84"/>
      <c r="K9" s="84"/>
      <c r="L9" s="181">
        <v>0.0</v>
      </c>
      <c r="M9" s="84">
        <f t="shared" si="1"/>
        <v>0</v>
      </c>
      <c r="N9" s="181">
        <v>0.0</v>
      </c>
      <c r="O9" s="84">
        <f t="shared" si="2"/>
        <v>0</v>
      </c>
      <c r="P9" s="84">
        <v>1.0</v>
      </c>
      <c r="Q9" s="84">
        <f t="shared" si="3"/>
        <v>843.9333333</v>
      </c>
      <c r="R9" s="84">
        <v>1.0</v>
      </c>
      <c r="S9" s="84">
        <f t="shared" si="4"/>
        <v>816.7096774</v>
      </c>
      <c r="T9" s="84">
        <v>1.0</v>
      </c>
      <c r="U9" s="84">
        <f t="shared" si="5"/>
        <v>843.9333333</v>
      </c>
      <c r="V9" s="84">
        <v>1.0</v>
      </c>
      <c r="W9" s="84">
        <f t="shared" si="6"/>
        <v>816.7096774</v>
      </c>
      <c r="X9" s="84">
        <v>1.0</v>
      </c>
      <c r="Y9" s="84">
        <f t="shared" si="7"/>
        <v>816.7096774</v>
      </c>
      <c r="Z9" s="84">
        <v>1.0</v>
      </c>
      <c r="AA9" s="84">
        <f t="shared" si="8"/>
        <v>904.2142857</v>
      </c>
      <c r="AB9" s="84">
        <v>1.0</v>
      </c>
      <c r="AC9" s="84">
        <f t="shared" si="9"/>
        <v>816.7096774</v>
      </c>
    </row>
    <row r="10">
      <c r="A10" s="84"/>
      <c r="B10" s="84"/>
      <c r="C10" s="84"/>
      <c r="D10" s="215">
        <v>25318.0</v>
      </c>
      <c r="E10" s="217">
        <v>8.0</v>
      </c>
      <c r="F10" s="84"/>
      <c r="G10" s="84"/>
      <c r="H10" s="84"/>
      <c r="I10" s="84"/>
      <c r="J10" s="84"/>
      <c r="K10" s="84"/>
      <c r="L10" s="181">
        <v>0.0</v>
      </c>
      <c r="M10" s="84">
        <f t="shared" si="1"/>
        <v>0</v>
      </c>
      <c r="N10" s="84">
        <v>1.0</v>
      </c>
      <c r="O10" s="84">
        <f t="shared" si="2"/>
        <v>816.7096774</v>
      </c>
      <c r="P10" s="84">
        <v>1.0</v>
      </c>
      <c r="Q10" s="84">
        <f t="shared" si="3"/>
        <v>843.9333333</v>
      </c>
      <c r="R10" s="84">
        <v>1.0</v>
      </c>
      <c r="S10" s="84">
        <f t="shared" si="4"/>
        <v>816.7096774</v>
      </c>
      <c r="T10" s="84">
        <v>1.0</v>
      </c>
      <c r="U10" s="84">
        <f t="shared" si="5"/>
        <v>843.9333333</v>
      </c>
      <c r="V10" s="84">
        <v>1.0</v>
      </c>
      <c r="W10" s="84">
        <f t="shared" si="6"/>
        <v>816.7096774</v>
      </c>
      <c r="X10" s="84">
        <v>1.0</v>
      </c>
      <c r="Y10" s="84">
        <f t="shared" si="7"/>
        <v>816.7096774</v>
      </c>
      <c r="Z10" s="84">
        <v>1.0</v>
      </c>
      <c r="AA10" s="84">
        <f t="shared" si="8"/>
        <v>904.2142857</v>
      </c>
      <c r="AB10" s="84">
        <v>1.0</v>
      </c>
      <c r="AC10" s="84">
        <f t="shared" si="9"/>
        <v>816.7096774</v>
      </c>
    </row>
    <row r="11">
      <c r="A11" s="84"/>
      <c r="B11" s="84"/>
      <c r="C11" s="84"/>
      <c r="D11" s="215">
        <v>25318.0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816.7096774</v>
      </c>
      <c r="P11" s="181">
        <v>0.0</v>
      </c>
      <c r="Q11" s="84">
        <f t="shared" si="3"/>
        <v>0</v>
      </c>
      <c r="R11" s="84">
        <v>1.0</v>
      </c>
      <c r="S11" s="84">
        <f t="shared" si="4"/>
        <v>816.7096774</v>
      </c>
      <c r="T11" s="84">
        <v>1.0</v>
      </c>
      <c r="U11" s="84">
        <f t="shared" si="5"/>
        <v>843.9333333</v>
      </c>
      <c r="V11" s="84">
        <v>1.0</v>
      </c>
      <c r="W11" s="84">
        <f t="shared" si="6"/>
        <v>816.7096774</v>
      </c>
      <c r="X11" s="84">
        <v>1.0</v>
      </c>
      <c r="Y11" s="84">
        <f t="shared" si="7"/>
        <v>816.7096774</v>
      </c>
      <c r="Z11" s="84">
        <v>1.0</v>
      </c>
      <c r="AA11" s="84">
        <f t="shared" si="8"/>
        <v>904.2142857</v>
      </c>
      <c r="AB11" s="84">
        <v>1.0</v>
      </c>
      <c r="AC11" s="84">
        <f t="shared" si="9"/>
        <v>816.7096774</v>
      </c>
    </row>
    <row r="12">
      <c r="A12" s="84"/>
      <c r="B12" s="84"/>
      <c r="C12" s="84"/>
      <c r="D12" s="215">
        <v>25318.0</v>
      </c>
      <c r="E12" s="217">
        <v>10.0</v>
      </c>
      <c r="F12" s="84"/>
      <c r="G12" s="84"/>
      <c r="H12" s="84"/>
      <c r="I12" s="84"/>
      <c r="J12" s="84"/>
      <c r="K12" s="84"/>
      <c r="L12" s="181">
        <v>0.0</v>
      </c>
      <c r="M12" s="84">
        <f t="shared" si="1"/>
        <v>0</v>
      </c>
      <c r="N12" s="84">
        <v>1.0</v>
      </c>
      <c r="O12" s="84">
        <f t="shared" si="2"/>
        <v>816.7096774</v>
      </c>
      <c r="P12" s="84">
        <v>1.0</v>
      </c>
      <c r="Q12" s="84">
        <f t="shared" si="3"/>
        <v>843.9333333</v>
      </c>
      <c r="R12" s="84">
        <v>1.0</v>
      </c>
      <c r="S12" s="84">
        <f t="shared" si="4"/>
        <v>816.7096774</v>
      </c>
      <c r="T12" s="84">
        <v>1.0</v>
      </c>
      <c r="U12" s="84">
        <f t="shared" si="5"/>
        <v>843.9333333</v>
      </c>
      <c r="V12" s="84">
        <v>1.0</v>
      </c>
      <c r="W12" s="84">
        <f t="shared" si="6"/>
        <v>816.7096774</v>
      </c>
      <c r="X12" s="84">
        <v>1.0</v>
      </c>
      <c r="Y12" s="84">
        <f t="shared" si="7"/>
        <v>816.7096774</v>
      </c>
      <c r="Z12" s="84">
        <v>1.0</v>
      </c>
      <c r="AA12" s="84">
        <f t="shared" si="8"/>
        <v>904.2142857</v>
      </c>
      <c r="AB12" s="84">
        <v>1.0</v>
      </c>
      <c r="AC12" s="84">
        <f t="shared" si="9"/>
        <v>816.7096774</v>
      </c>
    </row>
    <row r="13">
      <c r="A13" s="84"/>
      <c r="B13" s="84"/>
      <c r="C13" s="84"/>
      <c r="D13" s="215">
        <v>25318.0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816.7096774</v>
      </c>
      <c r="N13" s="181">
        <v>0.0</v>
      </c>
      <c r="O13" s="84">
        <f t="shared" si="2"/>
        <v>0</v>
      </c>
      <c r="P13" s="84">
        <v>1.0</v>
      </c>
      <c r="Q13" s="84">
        <f t="shared" si="3"/>
        <v>843.9333333</v>
      </c>
      <c r="R13" s="84">
        <v>1.0</v>
      </c>
      <c r="S13" s="84">
        <f t="shared" si="4"/>
        <v>816.7096774</v>
      </c>
      <c r="T13" s="84">
        <v>1.0</v>
      </c>
      <c r="U13" s="84">
        <f t="shared" si="5"/>
        <v>843.9333333</v>
      </c>
      <c r="V13" s="84">
        <v>1.0</v>
      </c>
      <c r="W13" s="84">
        <f t="shared" si="6"/>
        <v>816.7096774</v>
      </c>
      <c r="X13" s="84">
        <v>1.0</v>
      </c>
      <c r="Y13" s="84">
        <f t="shared" si="7"/>
        <v>816.7096774</v>
      </c>
      <c r="Z13" s="84">
        <v>1.0</v>
      </c>
      <c r="AA13" s="84">
        <f t="shared" si="8"/>
        <v>904.2142857</v>
      </c>
      <c r="AB13" s="84">
        <v>1.0</v>
      </c>
      <c r="AC13" s="84">
        <f t="shared" si="9"/>
        <v>816.7096774</v>
      </c>
    </row>
    <row r="14">
      <c r="A14" s="84"/>
      <c r="B14" s="84"/>
      <c r="C14" s="84"/>
      <c r="D14" s="215">
        <v>25318.0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816.7096774</v>
      </c>
      <c r="N14" s="181">
        <v>1.0</v>
      </c>
      <c r="O14" s="84">
        <f t="shared" si="2"/>
        <v>816.7096774</v>
      </c>
      <c r="P14" s="181">
        <v>0.0</v>
      </c>
      <c r="Q14" s="84">
        <f t="shared" si="3"/>
        <v>0</v>
      </c>
      <c r="R14" s="84">
        <v>1.0</v>
      </c>
      <c r="S14" s="84">
        <f t="shared" si="4"/>
        <v>816.7096774</v>
      </c>
      <c r="T14" s="84">
        <v>1.0</v>
      </c>
      <c r="U14" s="84">
        <f t="shared" si="5"/>
        <v>843.9333333</v>
      </c>
      <c r="V14" s="84">
        <v>1.0</v>
      </c>
      <c r="W14" s="84">
        <f t="shared" si="6"/>
        <v>816.7096774</v>
      </c>
      <c r="X14" s="84">
        <v>1.0</v>
      </c>
      <c r="Y14" s="84">
        <f t="shared" si="7"/>
        <v>816.7096774</v>
      </c>
      <c r="Z14" s="84">
        <v>1.0</v>
      </c>
      <c r="AA14" s="84">
        <f t="shared" si="8"/>
        <v>904.2142857</v>
      </c>
      <c r="AB14" s="84">
        <v>1.0</v>
      </c>
      <c r="AC14" s="84">
        <f t="shared" si="9"/>
        <v>816.7096774</v>
      </c>
    </row>
    <row r="15">
      <c r="A15" s="84"/>
      <c r="B15" s="84"/>
      <c r="C15" s="84"/>
      <c r="D15" s="215">
        <v>25318.0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816.7096774</v>
      </c>
      <c r="N15" s="84">
        <v>1.0</v>
      </c>
      <c r="O15" s="84">
        <f t="shared" si="2"/>
        <v>816.7096774</v>
      </c>
      <c r="P15" s="84">
        <v>1.0</v>
      </c>
      <c r="Q15" s="84">
        <f t="shared" si="3"/>
        <v>843.9333333</v>
      </c>
      <c r="R15" s="84">
        <v>1.0</v>
      </c>
      <c r="S15" s="84">
        <f t="shared" si="4"/>
        <v>816.7096774</v>
      </c>
      <c r="T15" s="84">
        <v>1.0</v>
      </c>
      <c r="U15" s="84">
        <f t="shared" si="5"/>
        <v>843.9333333</v>
      </c>
      <c r="V15" s="84">
        <v>1.0</v>
      </c>
      <c r="W15" s="84">
        <f t="shared" si="6"/>
        <v>816.7096774</v>
      </c>
      <c r="X15" s="84">
        <v>1.0</v>
      </c>
      <c r="Y15" s="84">
        <f t="shared" si="7"/>
        <v>816.7096774</v>
      </c>
      <c r="Z15" s="84">
        <v>1.0</v>
      </c>
      <c r="AA15" s="84">
        <f t="shared" si="8"/>
        <v>904.2142857</v>
      </c>
      <c r="AB15" s="84">
        <v>1.0</v>
      </c>
      <c r="AC15" s="84">
        <f t="shared" si="9"/>
        <v>816.7096774</v>
      </c>
    </row>
    <row r="16">
      <c r="A16" s="84"/>
      <c r="B16" s="84"/>
      <c r="C16" s="84"/>
      <c r="D16" s="215">
        <v>25318.0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816.7096774</v>
      </c>
      <c r="N16" s="84">
        <v>1.0</v>
      </c>
      <c r="O16" s="84">
        <f t="shared" si="2"/>
        <v>816.7096774</v>
      </c>
      <c r="P16" s="84">
        <v>1.0</v>
      </c>
      <c r="Q16" s="84">
        <f t="shared" si="3"/>
        <v>843.9333333</v>
      </c>
      <c r="R16" s="84">
        <v>1.0</v>
      </c>
      <c r="S16" s="84">
        <f t="shared" si="4"/>
        <v>816.7096774</v>
      </c>
      <c r="T16" s="84">
        <v>1.0</v>
      </c>
      <c r="U16" s="84">
        <f t="shared" si="5"/>
        <v>843.9333333</v>
      </c>
      <c r="V16" s="84">
        <v>1.0</v>
      </c>
      <c r="W16" s="84">
        <f t="shared" si="6"/>
        <v>816.7096774</v>
      </c>
      <c r="X16" s="84">
        <v>1.0</v>
      </c>
      <c r="Y16" s="84">
        <f t="shared" si="7"/>
        <v>816.7096774</v>
      </c>
      <c r="Z16" s="84">
        <v>1.0</v>
      </c>
      <c r="AA16" s="84">
        <f t="shared" si="8"/>
        <v>904.2142857</v>
      </c>
      <c r="AB16" s="84">
        <v>1.0</v>
      </c>
      <c r="AC16" s="84">
        <f t="shared" si="9"/>
        <v>816.7096774</v>
      </c>
    </row>
    <row r="17">
      <c r="A17" s="84"/>
      <c r="B17" s="84"/>
      <c r="C17" s="84"/>
      <c r="D17" s="215">
        <v>25318.0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816.7096774</v>
      </c>
      <c r="N17" s="84">
        <v>1.0</v>
      </c>
      <c r="O17" s="84">
        <f t="shared" si="2"/>
        <v>816.7096774</v>
      </c>
      <c r="P17" s="84">
        <v>1.0</v>
      </c>
      <c r="Q17" s="84">
        <f t="shared" si="3"/>
        <v>843.9333333</v>
      </c>
      <c r="R17" s="84">
        <v>1.0</v>
      </c>
      <c r="S17" s="84">
        <f t="shared" si="4"/>
        <v>816.7096774</v>
      </c>
      <c r="T17" s="84">
        <v>1.0</v>
      </c>
      <c r="U17" s="84">
        <f t="shared" si="5"/>
        <v>843.9333333</v>
      </c>
      <c r="V17" s="84">
        <v>1.0</v>
      </c>
      <c r="W17" s="84">
        <f t="shared" si="6"/>
        <v>816.7096774</v>
      </c>
      <c r="X17" s="84">
        <v>1.0</v>
      </c>
      <c r="Y17" s="84">
        <f t="shared" si="7"/>
        <v>816.7096774</v>
      </c>
      <c r="Z17" s="84">
        <v>1.0</v>
      </c>
      <c r="AA17" s="84">
        <f t="shared" si="8"/>
        <v>904.2142857</v>
      </c>
      <c r="AB17" s="84">
        <v>1.0</v>
      </c>
      <c r="AC17" s="84">
        <f t="shared" si="9"/>
        <v>816.7096774</v>
      </c>
    </row>
    <row r="18">
      <c r="A18" s="84"/>
      <c r="B18" s="84"/>
      <c r="C18" s="84"/>
      <c r="D18" s="215">
        <v>25318.0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816.7096774</v>
      </c>
      <c r="N18" s="181">
        <v>0.0</v>
      </c>
      <c r="O18" s="84">
        <f t="shared" si="2"/>
        <v>0</v>
      </c>
      <c r="P18" s="84">
        <v>1.0</v>
      </c>
      <c r="Q18" s="84">
        <f t="shared" si="3"/>
        <v>843.9333333</v>
      </c>
      <c r="R18" s="84">
        <v>1.0</v>
      </c>
      <c r="S18" s="84">
        <f t="shared" si="4"/>
        <v>816.7096774</v>
      </c>
      <c r="T18" s="84">
        <v>1.0</v>
      </c>
      <c r="U18" s="84">
        <f t="shared" si="5"/>
        <v>843.9333333</v>
      </c>
      <c r="V18" s="84">
        <v>1.0</v>
      </c>
      <c r="W18" s="84">
        <f t="shared" si="6"/>
        <v>816.7096774</v>
      </c>
      <c r="X18" s="84">
        <v>1.0</v>
      </c>
      <c r="Y18" s="84">
        <f t="shared" si="7"/>
        <v>816.7096774</v>
      </c>
      <c r="Z18" s="84">
        <v>1.0</v>
      </c>
      <c r="AA18" s="84">
        <f t="shared" si="8"/>
        <v>904.2142857</v>
      </c>
      <c r="AB18" s="84">
        <v>1.0</v>
      </c>
      <c r="AC18" s="84">
        <f t="shared" si="9"/>
        <v>816.7096774</v>
      </c>
    </row>
    <row r="19">
      <c r="A19" s="84"/>
      <c r="B19" s="84"/>
      <c r="C19" s="84"/>
      <c r="D19" s="215">
        <v>25318.0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816.7096774</v>
      </c>
      <c r="N19" s="84">
        <v>1.0</v>
      </c>
      <c r="O19" s="84">
        <f t="shared" si="2"/>
        <v>816.7096774</v>
      </c>
      <c r="P19" s="84">
        <v>1.0</v>
      </c>
      <c r="Q19" s="84">
        <f t="shared" si="3"/>
        <v>843.9333333</v>
      </c>
      <c r="R19" s="84">
        <v>1.0</v>
      </c>
      <c r="S19" s="84">
        <f t="shared" si="4"/>
        <v>816.7096774</v>
      </c>
      <c r="T19" s="84">
        <v>1.0</v>
      </c>
      <c r="U19" s="84">
        <f t="shared" si="5"/>
        <v>843.9333333</v>
      </c>
      <c r="V19" s="84">
        <v>1.0</v>
      </c>
      <c r="W19" s="84">
        <f t="shared" si="6"/>
        <v>816.7096774</v>
      </c>
      <c r="X19" s="84">
        <v>1.0</v>
      </c>
      <c r="Y19" s="84">
        <f t="shared" si="7"/>
        <v>816.7096774</v>
      </c>
      <c r="Z19" s="84">
        <v>1.0</v>
      </c>
      <c r="AA19" s="84">
        <f t="shared" si="8"/>
        <v>904.2142857</v>
      </c>
      <c r="AB19" s="84">
        <v>1.0</v>
      </c>
      <c r="AC19" s="84">
        <f t="shared" si="9"/>
        <v>816.7096774</v>
      </c>
    </row>
    <row r="20">
      <c r="A20" s="84"/>
      <c r="B20" s="84"/>
      <c r="C20" s="84"/>
      <c r="D20" s="215">
        <v>25318.0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816.7096774</v>
      </c>
      <c r="N20" s="84">
        <v>1.0</v>
      </c>
      <c r="O20" s="84">
        <f t="shared" si="2"/>
        <v>816.7096774</v>
      </c>
      <c r="P20" s="84">
        <v>1.0</v>
      </c>
      <c r="Q20" s="84">
        <f t="shared" si="3"/>
        <v>843.9333333</v>
      </c>
      <c r="R20" s="84">
        <v>1.0</v>
      </c>
      <c r="S20" s="84">
        <f t="shared" si="4"/>
        <v>816.7096774</v>
      </c>
      <c r="T20" s="84">
        <v>1.0</v>
      </c>
      <c r="U20" s="84">
        <f t="shared" si="5"/>
        <v>843.9333333</v>
      </c>
      <c r="V20" s="84">
        <v>1.0</v>
      </c>
      <c r="W20" s="84">
        <f t="shared" si="6"/>
        <v>816.7096774</v>
      </c>
      <c r="X20" s="84">
        <v>1.0</v>
      </c>
      <c r="Y20" s="84">
        <f t="shared" si="7"/>
        <v>816.7096774</v>
      </c>
      <c r="Z20" s="84">
        <v>1.0</v>
      </c>
      <c r="AA20" s="84">
        <f t="shared" si="8"/>
        <v>904.2142857</v>
      </c>
      <c r="AB20" s="84">
        <v>1.0</v>
      </c>
      <c r="AC20" s="84">
        <f t="shared" si="9"/>
        <v>816.7096774</v>
      </c>
    </row>
    <row r="21" ht="15.75" customHeight="1">
      <c r="A21" s="84"/>
      <c r="B21" s="84"/>
      <c r="C21" s="84"/>
      <c r="D21" s="215">
        <v>25318.0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816.7096774</v>
      </c>
      <c r="N21" s="84">
        <v>1.0</v>
      </c>
      <c r="O21" s="84">
        <f t="shared" si="2"/>
        <v>816.7096774</v>
      </c>
      <c r="P21" s="84">
        <v>1.0</v>
      </c>
      <c r="Q21" s="84">
        <f t="shared" si="3"/>
        <v>843.9333333</v>
      </c>
      <c r="R21" s="84">
        <v>1.0</v>
      </c>
      <c r="S21" s="84">
        <f t="shared" si="4"/>
        <v>816.7096774</v>
      </c>
      <c r="T21" s="84">
        <v>1.0</v>
      </c>
      <c r="U21" s="84">
        <f t="shared" si="5"/>
        <v>843.9333333</v>
      </c>
      <c r="V21" s="84">
        <v>1.0</v>
      </c>
      <c r="W21" s="84">
        <f t="shared" si="6"/>
        <v>816.7096774</v>
      </c>
      <c r="X21" s="84">
        <v>1.0</v>
      </c>
      <c r="Y21" s="84">
        <f t="shared" si="7"/>
        <v>816.7096774</v>
      </c>
      <c r="Z21" s="84">
        <v>1.0</v>
      </c>
      <c r="AA21" s="84">
        <f t="shared" si="8"/>
        <v>904.2142857</v>
      </c>
      <c r="AB21" s="84">
        <v>1.0</v>
      </c>
      <c r="AC21" s="84">
        <f t="shared" si="9"/>
        <v>816.7096774</v>
      </c>
    </row>
    <row r="22" ht="15.75" customHeight="1">
      <c r="A22" s="84"/>
      <c r="B22" s="84"/>
      <c r="C22" s="84"/>
      <c r="D22" s="215">
        <v>25318.0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816.7096774</v>
      </c>
      <c r="N22" s="84">
        <v>1.0</v>
      </c>
      <c r="O22" s="84">
        <f t="shared" si="2"/>
        <v>816.7096774</v>
      </c>
      <c r="P22" s="84">
        <v>1.0</v>
      </c>
      <c r="Q22" s="84">
        <f t="shared" si="3"/>
        <v>843.9333333</v>
      </c>
      <c r="R22" s="84">
        <v>1.0</v>
      </c>
      <c r="S22" s="84">
        <f t="shared" si="4"/>
        <v>816.7096774</v>
      </c>
      <c r="T22" s="84">
        <v>1.0</v>
      </c>
      <c r="U22" s="84">
        <f t="shared" si="5"/>
        <v>843.9333333</v>
      </c>
      <c r="V22" s="84">
        <v>1.0</v>
      </c>
      <c r="W22" s="84">
        <f t="shared" si="6"/>
        <v>816.7096774</v>
      </c>
      <c r="X22" s="84">
        <v>1.0</v>
      </c>
      <c r="Y22" s="84">
        <f t="shared" si="7"/>
        <v>816.7096774</v>
      </c>
      <c r="Z22" s="84">
        <v>1.0</v>
      </c>
      <c r="AA22" s="84">
        <f t="shared" si="8"/>
        <v>904.2142857</v>
      </c>
      <c r="AB22" s="84">
        <v>1.0</v>
      </c>
      <c r="AC22" s="84">
        <f t="shared" si="9"/>
        <v>816.7096774</v>
      </c>
    </row>
    <row r="23" ht="15.75" customHeight="1">
      <c r="A23" s="84"/>
      <c r="B23" s="84"/>
      <c r="C23" s="84"/>
      <c r="D23" s="215">
        <v>25318.0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816.7096774</v>
      </c>
      <c r="N23" s="84">
        <v>1.0</v>
      </c>
      <c r="O23" s="84">
        <f t="shared" si="2"/>
        <v>816.7096774</v>
      </c>
      <c r="P23" s="84">
        <v>1.0</v>
      </c>
      <c r="Q23" s="84">
        <f t="shared" si="3"/>
        <v>843.9333333</v>
      </c>
      <c r="R23" s="84">
        <v>1.0</v>
      </c>
      <c r="S23" s="84">
        <f t="shared" si="4"/>
        <v>816.7096774</v>
      </c>
      <c r="T23" s="84">
        <v>1.0</v>
      </c>
      <c r="U23" s="84">
        <f t="shared" si="5"/>
        <v>843.9333333</v>
      </c>
      <c r="V23" s="84">
        <v>1.0</v>
      </c>
      <c r="W23" s="84">
        <f t="shared" si="6"/>
        <v>816.7096774</v>
      </c>
      <c r="X23" s="84">
        <v>1.0</v>
      </c>
      <c r="Y23" s="84">
        <f t="shared" si="7"/>
        <v>816.7096774</v>
      </c>
      <c r="Z23" s="84">
        <v>1.0</v>
      </c>
      <c r="AA23" s="84">
        <f t="shared" si="8"/>
        <v>904.2142857</v>
      </c>
      <c r="AB23" s="84">
        <v>1.0</v>
      </c>
      <c r="AC23" s="84">
        <f t="shared" si="9"/>
        <v>816.7096774</v>
      </c>
    </row>
    <row r="24" ht="15.75" customHeight="1">
      <c r="A24" s="84"/>
      <c r="B24" s="84"/>
      <c r="C24" s="84"/>
      <c r="D24" s="215">
        <v>25318.0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816.7096774</v>
      </c>
      <c r="N24" s="84">
        <v>1.0</v>
      </c>
      <c r="O24" s="84">
        <f t="shared" si="2"/>
        <v>816.7096774</v>
      </c>
      <c r="P24" s="84">
        <v>1.0</v>
      </c>
      <c r="Q24" s="84">
        <f t="shared" si="3"/>
        <v>843.9333333</v>
      </c>
      <c r="R24" s="84">
        <v>1.0</v>
      </c>
      <c r="S24" s="84">
        <f t="shared" si="4"/>
        <v>816.7096774</v>
      </c>
      <c r="T24" s="84">
        <v>1.0</v>
      </c>
      <c r="U24" s="84">
        <f t="shared" si="5"/>
        <v>843.9333333</v>
      </c>
      <c r="V24" s="84">
        <v>1.0</v>
      </c>
      <c r="W24" s="84">
        <f t="shared" si="6"/>
        <v>816.7096774</v>
      </c>
      <c r="X24" s="84">
        <v>1.0</v>
      </c>
      <c r="Y24" s="84">
        <f t="shared" si="7"/>
        <v>816.7096774</v>
      </c>
      <c r="Z24" s="84">
        <v>1.0</v>
      </c>
      <c r="AA24" s="84">
        <f t="shared" si="8"/>
        <v>904.2142857</v>
      </c>
      <c r="AB24" s="84">
        <v>1.0</v>
      </c>
      <c r="AC24" s="84">
        <f t="shared" si="9"/>
        <v>816.7096774</v>
      </c>
    </row>
    <row r="25" ht="15.75" customHeight="1">
      <c r="A25" s="84"/>
      <c r="B25" s="84"/>
      <c r="C25" s="84"/>
      <c r="D25" s="215">
        <v>25318.0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816.7096774</v>
      </c>
      <c r="N25" s="84">
        <v>1.0</v>
      </c>
      <c r="O25" s="84">
        <f t="shared" si="2"/>
        <v>816.7096774</v>
      </c>
      <c r="P25" s="84">
        <v>1.0</v>
      </c>
      <c r="Q25" s="84">
        <f t="shared" si="3"/>
        <v>843.9333333</v>
      </c>
      <c r="R25" s="181">
        <v>0.0</v>
      </c>
      <c r="S25" s="84">
        <f t="shared" si="4"/>
        <v>0</v>
      </c>
      <c r="T25" s="84">
        <v>1.0</v>
      </c>
      <c r="U25" s="84">
        <f t="shared" si="5"/>
        <v>843.9333333</v>
      </c>
      <c r="V25" s="84">
        <v>1.0</v>
      </c>
      <c r="W25" s="84">
        <f t="shared" si="6"/>
        <v>816.7096774</v>
      </c>
      <c r="X25" s="84">
        <v>1.0</v>
      </c>
      <c r="Y25" s="84">
        <f t="shared" si="7"/>
        <v>816.7096774</v>
      </c>
      <c r="Z25" s="84">
        <v>1.0</v>
      </c>
      <c r="AA25" s="84">
        <f t="shared" si="8"/>
        <v>904.2142857</v>
      </c>
      <c r="AB25" s="84">
        <v>1.0</v>
      </c>
      <c r="AC25" s="84">
        <f t="shared" si="9"/>
        <v>816.7096774</v>
      </c>
    </row>
    <row r="26" ht="15.75" customHeight="1">
      <c r="A26" s="84"/>
      <c r="B26" s="84"/>
      <c r="C26" s="84"/>
      <c r="D26" s="215">
        <v>25318.0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816.7096774</v>
      </c>
      <c r="N26" s="84">
        <v>1.0</v>
      </c>
      <c r="O26" s="84">
        <f t="shared" si="2"/>
        <v>816.7096774</v>
      </c>
      <c r="P26" s="84">
        <v>1.0</v>
      </c>
      <c r="Q26" s="84">
        <f t="shared" si="3"/>
        <v>843.9333333</v>
      </c>
      <c r="R26" s="84">
        <v>1.0</v>
      </c>
      <c r="S26" s="84">
        <f t="shared" si="4"/>
        <v>816.7096774</v>
      </c>
      <c r="T26" s="84">
        <v>1.0</v>
      </c>
      <c r="U26" s="84">
        <f t="shared" si="5"/>
        <v>843.9333333</v>
      </c>
      <c r="V26" s="84">
        <v>1.0</v>
      </c>
      <c r="W26" s="84">
        <f t="shared" si="6"/>
        <v>816.7096774</v>
      </c>
      <c r="X26" s="84">
        <v>1.0</v>
      </c>
      <c r="Y26" s="84">
        <f t="shared" si="7"/>
        <v>816.7096774</v>
      </c>
      <c r="Z26" s="84">
        <v>1.0</v>
      </c>
      <c r="AA26" s="84">
        <f t="shared" si="8"/>
        <v>904.2142857</v>
      </c>
      <c r="AB26" s="84">
        <v>1.0</v>
      </c>
      <c r="AC26" s="84">
        <f t="shared" si="9"/>
        <v>816.7096774</v>
      </c>
    </row>
    <row r="27" ht="15.75" customHeight="1">
      <c r="A27" s="84"/>
      <c r="B27" s="84"/>
      <c r="C27" s="84"/>
      <c r="D27" s="215">
        <v>25318.0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816.7096774</v>
      </c>
      <c r="N27" s="84">
        <v>1.0</v>
      </c>
      <c r="O27" s="84">
        <f t="shared" si="2"/>
        <v>816.7096774</v>
      </c>
      <c r="P27" s="84">
        <v>1.0</v>
      </c>
      <c r="Q27" s="84">
        <f t="shared" si="3"/>
        <v>843.9333333</v>
      </c>
      <c r="R27" s="84">
        <v>1.0</v>
      </c>
      <c r="S27" s="84">
        <f t="shared" si="4"/>
        <v>816.7096774</v>
      </c>
      <c r="T27" s="84">
        <v>1.0</v>
      </c>
      <c r="U27" s="84">
        <f t="shared" si="5"/>
        <v>843.9333333</v>
      </c>
      <c r="V27" s="84">
        <v>1.0</v>
      </c>
      <c r="W27" s="84">
        <f t="shared" si="6"/>
        <v>816.7096774</v>
      </c>
      <c r="X27" s="84">
        <v>1.0</v>
      </c>
      <c r="Y27" s="84">
        <f t="shared" si="7"/>
        <v>816.7096774</v>
      </c>
      <c r="Z27" s="84">
        <v>1.0</v>
      </c>
      <c r="AA27" s="84">
        <f t="shared" si="8"/>
        <v>904.2142857</v>
      </c>
      <c r="AB27" s="84">
        <v>1.0</v>
      </c>
      <c r="AC27" s="84">
        <f t="shared" si="9"/>
        <v>816.7096774</v>
      </c>
    </row>
    <row r="28" ht="15.75" customHeight="1">
      <c r="A28" s="84"/>
      <c r="B28" s="84"/>
      <c r="C28" s="84"/>
      <c r="D28" s="215">
        <v>25318.0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816.7096774</v>
      </c>
      <c r="N28" s="84">
        <v>1.0</v>
      </c>
      <c r="O28" s="84">
        <f t="shared" si="2"/>
        <v>816.7096774</v>
      </c>
      <c r="P28" s="84">
        <v>1.0</v>
      </c>
      <c r="Q28" s="84">
        <f t="shared" si="3"/>
        <v>843.9333333</v>
      </c>
      <c r="R28" s="84">
        <v>1.0</v>
      </c>
      <c r="S28" s="84">
        <f t="shared" si="4"/>
        <v>816.7096774</v>
      </c>
      <c r="T28" s="84">
        <v>1.0</v>
      </c>
      <c r="U28" s="84">
        <f t="shared" si="5"/>
        <v>843.9333333</v>
      </c>
      <c r="V28" s="84">
        <v>1.0</v>
      </c>
      <c r="W28" s="84">
        <f t="shared" si="6"/>
        <v>816.7096774</v>
      </c>
      <c r="X28" s="84">
        <v>1.0</v>
      </c>
      <c r="Y28" s="84">
        <f t="shared" si="7"/>
        <v>816.7096774</v>
      </c>
      <c r="Z28" s="84">
        <v>1.0</v>
      </c>
      <c r="AA28" s="84">
        <f t="shared" si="8"/>
        <v>904.2142857</v>
      </c>
      <c r="AB28" s="84">
        <v>1.0</v>
      </c>
      <c r="AC28" s="84">
        <f t="shared" si="9"/>
        <v>816.7096774</v>
      </c>
    </row>
    <row r="29" ht="15.75" customHeight="1">
      <c r="A29" s="84"/>
      <c r="B29" s="84"/>
      <c r="C29" s="84"/>
      <c r="D29" s="215">
        <v>25318.0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816.7096774</v>
      </c>
      <c r="N29" s="84">
        <v>1.0</v>
      </c>
      <c r="O29" s="84">
        <f t="shared" si="2"/>
        <v>816.7096774</v>
      </c>
      <c r="P29" s="84">
        <v>1.0</v>
      </c>
      <c r="Q29" s="84">
        <f t="shared" si="3"/>
        <v>843.9333333</v>
      </c>
      <c r="R29" s="84">
        <v>1.0</v>
      </c>
      <c r="S29" s="84">
        <f t="shared" si="4"/>
        <v>816.7096774</v>
      </c>
      <c r="T29" s="84">
        <v>1.0</v>
      </c>
      <c r="U29" s="84">
        <f t="shared" si="5"/>
        <v>843.9333333</v>
      </c>
      <c r="V29" s="84">
        <v>1.0</v>
      </c>
      <c r="W29" s="84">
        <f t="shared" si="6"/>
        <v>816.7096774</v>
      </c>
      <c r="X29" s="84">
        <v>1.0</v>
      </c>
      <c r="Y29" s="84">
        <f t="shared" si="7"/>
        <v>816.7096774</v>
      </c>
      <c r="Z29" s="84">
        <v>1.0</v>
      </c>
      <c r="AA29" s="84">
        <f t="shared" si="8"/>
        <v>904.2142857</v>
      </c>
      <c r="AB29" s="84">
        <v>1.0</v>
      </c>
      <c r="AC29" s="84">
        <f t="shared" si="9"/>
        <v>816.7096774</v>
      </c>
    </row>
    <row r="30" ht="15.75" customHeight="1">
      <c r="A30" s="84"/>
      <c r="B30" s="84"/>
      <c r="C30" s="84"/>
      <c r="D30" s="215">
        <v>25318.0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816.7096774</v>
      </c>
      <c r="N30" s="84">
        <v>1.0</v>
      </c>
      <c r="O30" s="84">
        <f t="shared" si="2"/>
        <v>816.7096774</v>
      </c>
      <c r="P30" s="84">
        <v>1.0</v>
      </c>
      <c r="Q30" s="84">
        <f t="shared" si="3"/>
        <v>843.9333333</v>
      </c>
      <c r="R30" s="84">
        <v>1.0</v>
      </c>
      <c r="S30" s="84">
        <f t="shared" si="4"/>
        <v>816.7096774</v>
      </c>
      <c r="T30" s="84">
        <v>1.0</v>
      </c>
      <c r="U30" s="84">
        <f t="shared" si="5"/>
        <v>843.9333333</v>
      </c>
      <c r="V30" s="84">
        <v>1.0</v>
      </c>
      <c r="W30" s="84">
        <f t="shared" si="6"/>
        <v>816.7096774</v>
      </c>
      <c r="X30" s="84">
        <v>1.0</v>
      </c>
      <c r="Y30" s="84">
        <f t="shared" si="7"/>
        <v>816.7096774</v>
      </c>
      <c r="Z30" s="84">
        <v>1.0</v>
      </c>
      <c r="AA30" s="84">
        <f t="shared" si="8"/>
        <v>904.2142857</v>
      </c>
      <c r="AB30" s="84">
        <v>1.0</v>
      </c>
      <c r="AC30" s="84">
        <f t="shared" si="9"/>
        <v>816.7096774</v>
      </c>
    </row>
    <row r="31" ht="15.75" customHeight="1">
      <c r="A31" s="84"/>
      <c r="B31" s="84"/>
      <c r="C31" s="84"/>
      <c r="D31" s="215">
        <v>25318.0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816.7096774</v>
      </c>
      <c r="N31" s="84">
        <v>1.0</v>
      </c>
      <c r="O31" s="84">
        <f t="shared" si="2"/>
        <v>816.7096774</v>
      </c>
      <c r="P31" s="181">
        <v>0.0</v>
      </c>
      <c r="Q31" s="84">
        <f t="shared" si="3"/>
        <v>0</v>
      </c>
      <c r="R31" s="84">
        <v>1.0</v>
      </c>
      <c r="S31" s="84">
        <f t="shared" si="4"/>
        <v>816.7096774</v>
      </c>
      <c r="T31" s="84">
        <v>1.0</v>
      </c>
      <c r="U31" s="84">
        <f t="shared" si="5"/>
        <v>843.9333333</v>
      </c>
      <c r="V31" s="84">
        <v>1.0</v>
      </c>
      <c r="W31" s="84">
        <f t="shared" si="6"/>
        <v>816.7096774</v>
      </c>
      <c r="X31" s="84">
        <v>1.0</v>
      </c>
      <c r="Y31" s="84">
        <f t="shared" si="7"/>
        <v>816.7096774</v>
      </c>
      <c r="Z31" s="84"/>
      <c r="AA31" s="84"/>
      <c r="AB31" s="84">
        <v>1.0</v>
      </c>
      <c r="AC31" s="84">
        <f t="shared" si="9"/>
        <v>816.7096774</v>
      </c>
    </row>
    <row r="32" ht="15.75" customHeight="1">
      <c r="A32" s="84"/>
      <c r="B32" s="84"/>
      <c r="C32" s="84"/>
      <c r="D32" s="215">
        <v>25318.0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816.7096774</v>
      </c>
      <c r="N32" s="84">
        <v>1.0</v>
      </c>
      <c r="O32" s="84">
        <f t="shared" si="2"/>
        <v>816.7096774</v>
      </c>
      <c r="P32" s="84">
        <v>1.0</v>
      </c>
      <c r="Q32" s="84">
        <f t="shared" si="3"/>
        <v>843.9333333</v>
      </c>
      <c r="R32" s="84">
        <v>1.0</v>
      </c>
      <c r="S32" s="84">
        <f t="shared" si="4"/>
        <v>816.7096774</v>
      </c>
      <c r="T32" s="84">
        <v>1.0</v>
      </c>
      <c r="U32" s="84">
        <f t="shared" si="5"/>
        <v>843.9333333</v>
      </c>
      <c r="V32" s="84">
        <v>1.0</v>
      </c>
      <c r="W32" s="84">
        <f t="shared" si="6"/>
        <v>816.7096774</v>
      </c>
      <c r="X32" s="84">
        <v>1.0</v>
      </c>
      <c r="Y32" s="84">
        <f t="shared" si="7"/>
        <v>816.7096774</v>
      </c>
      <c r="Z32" s="84"/>
      <c r="AA32" s="84"/>
      <c r="AB32" s="84">
        <v>1.0</v>
      </c>
      <c r="AC32" s="84">
        <f t="shared" si="9"/>
        <v>816.7096774</v>
      </c>
    </row>
    <row r="33" ht="15.75" customHeight="1">
      <c r="A33" s="84"/>
      <c r="B33" s="84"/>
      <c r="C33" s="84"/>
      <c r="D33" s="215">
        <v>25318.0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816.7096774</v>
      </c>
      <c r="N33" s="84">
        <v>1.0</v>
      </c>
      <c r="O33" s="84">
        <f t="shared" si="2"/>
        <v>816.7096774</v>
      </c>
      <c r="P33" s="84"/>
      <c r="Q33" s="84"/>
      <c r="R33" s="84">
        <v>1.0</v>
      </c>
      <c r="S33" s="84">
        <f t="shared" si="4"/>
        <v>816.7096774</v>
      </c>
      <c r="T33" s="84"/>
      <c r="U33" s="84"/>
      <c r="V33" s="84">
        <v>1.0</v>
      </c>
      <c r="W33" s="84">
        <f t="shared" si="6"/>
        <v>816.7096774</v>
      </c>
      <c r="X33" s="84">
        <v>1.0</v>
      </c>
      <c r="Y33" s="84">
        <f t="shared" si="7"/>
        <v>816.7096774</v>
      </c>
      <c r="Z33" s="84"/>
      <c r="AA33" s="84"/>
      <c r="AB33" s="84">
        <v>1.0</v>
      </c>
      <c r="AC33" s="84">
        <f t="shared" si="9"/>
        <v>816.7096774</v>
      </c>
    </row>
    <row r="34" ht="15.75" customHeight="1">
      <c r="B34" s="160"/>
      <c r="C34" s="162" t="s">
        <v>316</v>
      </c>
      <c r="D34" s="215">
        <v>25318.0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1633.419355</v>
      </c>
      <c r="N34" s="165">
        <v>1.0</v>
      </c>
      <c r="O34" s="84">
        <f t="shared" si="2"/>
        <v>816.7096774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25318.0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816.7096774</v>
      </c>
      <c r="N35" s="165">
        <v>1.0</v>
      </c>
      <c r="O35" s="84">
        <f t="shared" si="2"/>
        <v>816.7096774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25318.0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24501.29032</v>
      </c>
      <c r="N37" s="160">
        <f t="shared" si="10"/>
        <v>30</v>
      </c>
      <c r="O37" s="160">
        <f t="shared" si="10"/>
        <v>24501.29032</v>
      </c>
      <c r="P37" s="160">
        <f t="shared" si="10"/>
        <v>26.5</v>
      </c>
      <c r="Q37" s="160">
        <f t="shared" si="10"/>
        <v>22364.23333</v>
      </c>
      <c r="R37" s="160">
        <f t="shared" si="10"/>
        <v>30</v>
      </c>
      <c r="S37" s="160">
        <f t="shared" si="10"/>
        <v>24501.29032</v>
      </c>
      <c r="T37" s="160">
        <f t="shared" si="10"/>
        <v>30</v>
      </c>
      <c r="U37" s="160">
        <f t="shared" si="10"/>
        <v>25318</v>
      </c>
      <c r="V37" s="160">
        <f t="shared" si="10"/>
        <v>31</v>
      </c>
      <c r="W37" s="160">
        <f t="shared" si="10"/>
        <v>25318</v>
      </c>
      <c r="X37" s="160">
        <f t="shared" si="10"/>
        <v>31</v>
      </c>
      <c r="Y37" s="160">
        <f t="shared" si="10"/>
        <v>25318</v>
      </c>
      <c r="Z37" s="160">
        <f t="shared" si="10"/>
        <v>28</v>
      </c>
      <c r="AA37" s="160">
        <f t="shared" si="10"/>
        <v>25318</v>
      </c>
      <c r="AB37" s="160">
        <f t="shared" si="10"/>
        <v>31</v>
      </c>
      <c r="AC37" s="160">
        <f t="shared" si="10"/>
        <v>25318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1.86"/>
    <col customWidth="1" min="3" max="3" width="13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345</v>
      </c>
      <c r="B3" s="84" t="s">
        <v>346</v>
      </c>
      <c r="C3" s="84" t="s">
        <v>162</v>
      </c>
      <c r="D3" s="215">
        <v>26997.0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870.8709677</v>
      </c>
      <c r="N3" s="84">
        <v>1.0</v>
      </c>
      <c r="O3" s="84">
        <f t="shared" ref="O3:O35" si="2">D3/31*N3</f>
        <v>870.8709677</v>
      </c>
      <c r="P3" s="84">
        <v>1.0</v>
      </c>
      <c r="Q3" s="84">
        <f t="shared" ref="Q3:Q32" si="3">D3/30*P3</f>
        <v>899.9</v>
      </c>
      <c r="R3" s="84">
        <v>1.0</v>
      </c>
      <c r="S3" s="84">
        <f t="shared" ref="S3:S33" si="4">D3/31*R3</f>
        <v>870.8709677</v>
      </c>
      <c r="T3" s="84">
        <v>1.0</v>
      </c>
      <c r="U3" s="84">
        <f t="shared" ref="U3:U32" si="5">D3/30*T3</f>
        <v>899.9</v>
      </c>
      <c r="V3" s="84">
        <v>1.0</v>
      </c>
      <c r="W3" s="84">
        <f t="shared" ref="W3:W33" si="6">D3/31*V3</f>
        <v>870.8709677</v>
      </c>
      <c r="X3" s="84">
        <v>1.0</v>
      </c>
      <c r="Y3" s="84">
        <f t="shared" ref="Y3:Y33" si="7">D3/31*X3</f>
        <v>870.8709677</v>
      </c>
      <c r="Z3" s="84">
        <v>1.0</v>
      </c>
      <c r="AA3" s="84">
        <f t="shared" ref="AA3:AA30" si="8">D3/28*Z3</f>
        <v>964.1785714</v>
      </c>
      <c r="AB3" s="84">
        <v>1.0</v>
      </c>
      <c r="AC3" s="84">
        <f t="shared" ref="AC3:AC33" si="9">D3/31*AB3</f>
        <v>870.8709677</v>
      </c>
    </row>
    <row r="4">
      <c r="A4" s="84"/>
      <c r="B4" s="84"/>
      <c r="C4" s="84"/>
      <c r="D4" s="215">
        <v>26997.0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870.8709677</v>
      </c>
      <c r="N4" s="84">
        <v>1.0</v>
      </c>
      <c r="O4" s="84">
        <f t="shared" si="2"/>
        <v>870.8709677</v>
      </c>
      <c r="P4" s="84">
        <v>1.0</v>
      </c>
      <c r="Q4" s="84">
        <f t="shared" si="3"/>
        <v>899.9</v>
      </c>
      <c r="R4" s="84">
        <v>1.0</v>
      </c>
      <c r="S4" s="84">
        <f t="shared" si="4"/>
        <v>870.8709677</v>
      </c>
      <c r="T4" s="84">
        <v>1.0</v>
      </c>
      <c r="U4" s="84">
        <f t="shared" si="5"/>
        <v>899.9</v>
      </c>
      <c r="V4" s="84">
        <v>1.0</v>
      </c>
      <c r="W4" s="84">
        <f t="shared" si="6"/>
        <v>870.8709677</v>
      </c>
      <c r="X4" s="84">
        <v>1.0</v>
      </c>
      <c r="Y4" s="84">
        <f t="shared" si="7"/>
        <v>870.8709677</v>
      </c>
      <c r="Z4" s="84">
        <v>1.0</v>
      </c>
      <c r="AA4" s="84">
        <f t="shared" si="8"/>
        <v>964.1785714</v>
      </c>
      <c r="AB4" s="84">
        <v>1.0</v>
      </c>
      <c r="AC4" s="84">
        <f t="shared" si="9"/>
        <v>870.8709677</v>
      </c>
    </row>
    <row r="5">
      <c r="A5" s="84"/>
      <c r="B5" s="84"/>
      <c r="C5" s="84"/>
      <c r="D5" s="215">
        <v>26997.0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870.8709677</v>
      </c>
      <c r="N5" s="84">
        <v>1.0</v>
      </c>
      <c r="O5" s="84">
        <f t="shared" si="2"/>
        <v>870.8709677</v>
      </c>
      <c r="P5" s="181">
        <v>0.0</v>
      </c>
      <c r="Q5" s="84">
        <f t="shared" si="3"/>
        <v>0</v>
      </c>
      <c r="R5" s="181">
        <v>0.0</v>
      </c>
      <c r="S5" s="84">
        <f t="shared" si="4"/>
        <v>0</v>
      </c>
      <c r="T5" s="84">
        <v>1.0</v>
      </c>
      <c r="U5" s="84">
        <f t="shared" si="5"/>
        <v>899.9</v>
      </c>
      <c r="V5" s="84">
        <v>1.0</v>
      </c>
      <c r="W5" s="84">
        <f t="shared" si="6"/>
        <v>870.8709677</v>
      </c>
      <c r="X5" s="84">
        <v>1.0</v>
      </c>
      <c r="Y5" s="84">
        <f t="shared" si="7"/>
        <v>870.8709677</v>
      </c>
      <c r="Z5" s="84">
        <v>1.0</v>
      </c>
      <c r="AA5" s="84">
        <f t="shared" si="8"/>
        <v>964.1785714</v>
      </c>
      <c r="AB5" s="84">
        <v>1.0</v>
      </c>
      <c r="AC5" s="84">
        <f t="shared" si="9"/>
        <v>870.8709677</v>
      </c>
    </row>
    <row r="6">
      <c r="A6" s="84"/>
      <c r="B6" s="84"/>
      <c r="C6" s="84"/>
      <c r="D6" s="215">
        <v>26997.0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870.8709677</v>
      </c>
      <c r="N6" s="84">
        <v>1.0</v>
      </c>
      <c r="O6" s="84">
        <f t="shared" si="2"/>
        <v>870.8709677</v>
      </c>
      <c r="P6" s="84">
        <v>1.0</v>
      </c>
      <c r="Q6" s="84">
        <f t="shared" si="3"/>
        <v>899.9</v>
      </c>
      <c r="R6" s="84">
        <v>1.0</v>
      </c>
      <c r="S6" s="84">
        <f t="shared" si="4"/>
        <v>870.8709677</v>
      </c>
      <c r="T6" s="84">
        <v>1.0</v>
      </c>
      <c r="U6" s="84">
        <f t="shared" si="5"/>
        <v>899.9</v>
      </c>
      <c r="V6" s="84">
        <v>1.0</v>
      </c>
      <c r="W6" s="84">
        <f t="shared" si="6"/>
        <v>870.8709677</v>
      </c>
      <c r="X6" s="84">
        <v>1.0</v>
      </c>
      <c r="Y6" s="84">
        <f t="shared" si="7"/>
        <v>870.8709677</v>
      </c>
      <c r="Z6" s="84">
        <v>1.0</v>
      </c>
      <c r="AA6" s="84">
        <f t="shared" si="8"/>
        <v>964.1785714</v>
      </c>
      <c r="AB6" s="84">
        <v>1.0</v>
      </c>
      <c r="AC6" s="84">
        <f t="shared" si="9"/>
        <v>870.8709677</v>
      </c>
    </row>
    <row r="7">
      <c r="A7" s="84"/>
      <c r="B7" s="84"/>
      <c r="C7" s="84"/>
      <c r="D7" s="215">
        <v>26997.0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870.8709677</v>
      </c>
      <c r="N7" s="84">
        <v>1.0</v>
      </c>
      <c r="O7" s="84">
        <f t="shared" si="2"/>
        <v>870.8709677</v>
      </c>
      <c r="P7" s="84">
        <v>1.0</v>
      </c>
      <c r="Q7" s="84">
        <f t="shared" si="3"/>
        <v>899.9</v>
      </c>
      <c r="R7" s="84">
        <v>1.0</v>
      </c>
      <c r="S7" s="84">
        <f t="shared" si="4"/>
        <v>870.8709677</v>
      </c>
      <c r="T7" s="84">
        <v>1.0</v>
      </c>
      <c r="U7" s="84">
        <f t="shared" si="5"/>
        <v>899.9</v>
      </c>
      <c r="V7" s="84">
        <v>1.0</v>
      </c>
      <c r="W7" s="84">
        <f t="shared" si="6"/>
        <v>870.8709677</v>
      </c>
      <c r="X7" s="84">
        <v>1.0</v>
      </c>
      <c r="Y7" s="84">
        <f t="shared" si="7"/>
        <v>870.8709677</v>
      </c>
      <c r="Z7" s="84">
        <v>1.0</v>
      </c>
      <c r="AA7" s="84">
        <f t="shared" si="8"/>
        <v>964.1785714</v>
      </c>
      <c r="AB7" s="84">
        <v>1.0</v>
      </c>
      <c r="AC7" s="84">
        <f t="shared" si="9"/>
        <v>870.8709677</v>
      </c>
    </row>
    <row r="8">
      <c r="A8" s="84"/>
      <c r="B8" s="84"/>
      <c r="C8" s="84"/>
      <c r="D8" s="215">
        <v>26997.0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870.8709677</v>
      </c>
      <c r="N8" s="84">
        <v>1.0</v>
      </c>
      <c r="O8" s="84">
        <f t="shared" si="2"/>
        <v>870.8709677</v>
      </c>
      <c r="P8" s="84">
        <v>1.0</v>
      </c>
      <c r="Q8" s="84">
        <f t="shared" si="3"/>
        <v>899.9</v>
      </c>
      <c r="R8" s="84">
        <v>1.0</v>
      </c>
      <c r="S8" s="84">
        <f t="shared" si="4"/>
        <v>870.8709677</v>
      </c>
      <c r="T8" s="84">
        <v>1.0</v>
      </c>
      <c r="U8" s="84">
        <f t="shared" si="5"/>
        <v>899.9</v>
      </c>
      <c r="V8" s="84">
        <v>1.0</v>
      </c>
      <c r="W8" s="84">
        <f t="shared" si="6"/>
        <v>870.8709677</v>
      </c>
      <c r="X8" s="84">
        <v>1.0</v>
      </c>
      <c r="Y8" s="84">
        <f t="shared" si="7"/>
        <v>870.8709677</v>
      </c>
      <c r="Z8" s="84">
        <v>1.0</v>
      </c>
      <c r="AA8" s="84">
        <f t="shared" si="8"/>
        <v>964.1785714</v>
      </c>
      <c r="AB8" s="84">
        <v>1.0</v>
      </c>
      <c r="AC8" s="84">
        <f t="shared" si="9"/>
        <v>870.8709677</v>
      </c>
    </row>
    <row r="9">
      <c r="A9" s="84"/>
      <c r="B9" s="84"/>
      <c r="C9" s="84"/>
      <c r="D9" s="215">
        <v>26997.0</v>
      </c>
      <c r="E9" s="216">
        <v>7.0</v>
      </c>
      <c r="F9" s="84"/>
      <c r="G9" s="84"/>
      <c r="H9" s="84"/>
      <c r="I9" s="84"/>
      <c r="J9" s="84"/>
      <c r="K9" s="84"/>
      <c r="L9" s="181">
        <v>0.0</v>
      </c>
      <c r="M9" s="84">
        <f t="shared" si="1"/>
        <v>0</v>
      </c>
      <c r="N9" s="84">
        <v>1.0</v>
      </c>
      <c r="O9" s="84">
        <f t="shared" si="2"/>
        <v>870.8709677</v>
      </c>
      <c r="P9" s="84">
        <v>1.0</v>
      </c>
      <c r="Q9" s="84">
        <f t="shared" si="3"/>
        <v>899.9</v>
      </c>
      <c r="R9" s="84">
        <v>1.0</v>
      </c>
      <c r="S9" s="84">
        <f t="shared" si="4"/>
        <v>870.8709677</v>
      </c>
      <c r="T9" s="84">
        <v>1.0</v>
      </c>
      <c r="U9" s="84">
        <f t="shared" si="5"/>
        <v>899.9</v>
      </c>
      <c r="V9" s="84">
        <v>1.0</v>
      </c>
      <c r="W9" s="84">
        <f t="shared" si="6"/>
        <v>870.8709677</v>
      </c>
      <c r="X9" s="84">
        <v>1.0</v>
      </c>
      <c r="Y9" s="84">
        <f t="shared" si="7"/>
        <v>870.8709677</v>
      </c>
      <c r="Z9" s="84">
        <v>1.0</v>
      </c>
      <c r="AA9" s="84">
        <f t="shared" si="8"/>
        <v>964.1785714</v>
      </c>
      <c r="AB9" s="84">
        <v>1.0</v>
      </c>
      <c r="AC9" s="84">
        <f t="shared" si="9"/>
        <v>870.8709677</v>
      </c>
    </row>
    <row r="10">
      <c r="A10" s="84"/>
      <c r="B10" s="84"/>
      <c r="C10" s="84"/>
      <c r="D10" s="215">
        <v>26997.0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870.8709677</v>
      </c>
      <c r="N10" s="84">
        <v>1.0</v>
      </c>
      <c r="O10" s="84">
        <f t="shared" si="2"/>
        <v>870.8709677</v>
      </c>
      <c r="P10" s="84">
        <v>1.0</v>
      </c>
      <c r="Q10" s="84">
        <f t="shared" si="3"/>
        <v>899.9</v>
      </c>
      <c r="R10" s="84">
        <v>1.0</v>
      </c>
      <c r="S10" s="84">
        <f t="shared" si="4"/>
        <v>870.8709677</v>
      </c>
      <c r="T10" s="84">
        <v>1.0</v>
      </c>
      <c r="U10" s="84">
        <f t="shared" si="5"/>
        <v>899.9</v>
      </c>
      <c r="V10" s="84">
        <v>1.0</v>
      </c>
      <c r="W10" s="84">
        <f t="shared" si="6"/>
        <v>870.8709677</v>
      </c>
      <c r="X10" s="84">
        <v>1.0</v>
      </c>
      <c r="Y10" s="84">
        <f t="shared" si="7"/>
        <v>870.8709677</v>
      </c>
      <c r="Z10" s="84">
        <v>1.0</v>
      </c>
      <c r="AA10" s="84">
        <f t="shared" si="8"/>
        <v>964.1785714</v>
      </c>
      <c r="AB10" s="84">
        <v>1.0</v>
      </c>
      <c r="AC10" s="84">
        <f t="shared" si="9"/>
        <v>870.8709677</v>
      </c>
    </row>
    <row r="11">
      <c r="A11" s="84"/>
      <c r="B11" s="84"/>
      <c r="C11" s="84"/>
      <c r="D11" s="215">
        <v>26997.0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870.8709677</v>
      </c>
      <c r="P11" s="84">
        <v>1.0</v>
      </c>
      <c r="Q11" s="84">
        <f t="shared" si="3"/>
        <v>899.9</v>
      </c>
      <c r="R11" s="84">
        <v>1.0</v>
      </c>
      <c r="S11" s="84">
        <f t="shared" si="4"/>
        <v>870.8709677</v>
      </c>
      <c r="T11" s="84">
        <v>1.0</v>
      </c>
      <c r="U11" s="84">
        <f t="shared" si="5"/>
        <v>899.9</v>
      </c>
      <c r="V11" s="84">
        <v>1.0</v>
      </c>
      <c r="W11" s="84">
        <f t="shared" si="6"/>
        <v>870.8709677</v>
      </c>
      <c r="X11" s="84">
        <v>1.0</v>
      </c>
      <c r="Y11" s="84">
        <f t="shared" si="7"/>
        <v>870.8709677</v>
      </c>
      <c r="Z11" s="84">
        <v>1.0</v>
      </c>
      <c r="AA11" s="84">
        <f t="shared" si="8"/>
        <v>964.1785714</v>
      </c>
      <c r="AB11" s="84">
        <v>1.0</v>
      </c>
      <c r="AC11" s="84">
        <f t="shared" si="9"/>
        <v>870.8709677</v>
      </c>
    </row>
    <row r="12">
      <c r="A12" s="84"/>
      <c r="B12" s="84"/>
      <c r="C12" s="84"/>
      <c r="D12" s="215">
        <v>26997.0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870.8709677</v>
      </c>
      <c r="N12" s="84">
        <v>1.0</v>
      </c>
      <c r="O12" s="84">
        <f t="shared" si="2"/>
        <v>870.8709677</v>
      </c>
      <c r="P12" s="84">
        <v>1.0</v>
      </c>
      <c r="Q12" s="84">
        <f t="shared" si="3"/>
        <v>899.9</v>
      </c>
      <c r="R12" s="84">
        <v>1.0</v>
      </c>
      <c r="S12" s="84">
        <f t="shared" si="4"/>
        <v>870.8709677</v>
      </c>
      <c r="T12" s="84">
        <v>1.0</v>
      </c>
      <c r="U12" s="84">
        <f t="shared" si="5"/>
        <v>899.9</v>
      </c>
      <c r="V12" s="84">
        <v>1.0</v>
      </c>
      <c r="W12" s="84">
        <f t="shared" si="6"/>
        <v>870.8709677</v>
      </c>
      <c r="X12" s="84">
        <v>1.0</v>
      </c>
      <c r="Y12" s="84">
        <f t="shared" si="7"/>
        <v>870.8709677</v>
      </c>
      <c r="Z12" s="84">
        <v>1.0</v>
      </c>
      <c r="AA12" s="84">
        <f t="shared" si="8"/>
        <v>964.1785714</v>
      </c>
      <c r="AB12" s="84">
        <v>1.0</v>
      </c>
      <c r="AC12" s="84">
        <f t="shared" si="9"/>
        <v>870.8709677</v>
      </c>
    </row>
    <row r="13">
      <c r="A13" s="84"/>
      <c r="B13" s="84"/>
      <c r="C13" s="84"/>
      <c r="D13" s="215">
        <v>26997.0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870.8709677</v>
      </c>
      <c r="N13" s="84">
        <v>1.0</v>
      </c>
      <c r="O13" s="84">
        <f t="shared" si="2"/>
        <v>870.8709677</v>
      </c>
      <c r="P13" s="181">
        <v>0.0</v>
      </c>
      <c r="Q13" s="84">
        <f t="shared" si="3"/>
        <v>0</v>
      </c>
      <c r="R13" s="84">
        <v>1.0</v>
      </c>
      <c r="S13" s="84">
        <f t="shared" si="4"/>
        <v>870.8709677</v>
      </c>
      <c r="T13" s="84">
        <v>1.0</v>
      </c>
      <c r="U13" s="84">
        <f t="shared" si="5"/>
        <v>899.9</v>
      </c>
      <c r="V13" s="84">
        <v>1.0</v>
      </c>
      <c r="W13" s="84">
        <f t="shared" si="6"/>
        <v>870.8709677</v>
      </c>
      <c r="X13" s="84">
        <v>1.0</v>
      </c>
      <c r="Y13" s="84">
        <f t="shared" si="7"/>
        <v>870.8709677</v>
      </c>
      <c r="Z13" s="84">
        <v>1.0</v>
      </c>
      <c r="AA13" s="84">
        <f t="shared" si="8"/>
        <v>964.1785714</v>
      </c>
      <c r="AB13" s="84">
        <v>1.0</v>
      </c>
      <c r="AC13" s="84">
        <f t="shared" si="9"/>
        <v>870.8709677</v>
      </c>
    </row>
    <row r="14">
      <c r="A14" s="84"/>
      <c r="B14" s="84"/>
      <c r="C14" s="84"/>
      <c r="D14" s="215">
        <v>26997.0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870.8709677</v>
      </c>
      <c r="N14" s="84">
        <v>1.0</v>
      </c>
      <c r="O14" s="84">
        <f t="shared" si="2"/>
        <v>870.8709677</v>
      </c>
      <c r="P14" s="84">
        <v>1.0</v>
      </c>
      <c r="Q14" s="84">
        <f t="shared" si="3"/>
        <v>899.9</v>
      </c>
      <c r="R14" s="84">
        <v>1.0</v>
      </c>
      <c r="S14" s="84">
        <f t="shared" si="4"/>
        <v>870.8709677</v>
      </c>
      <c r="T14" s="84">
        <v>1.0</v>
      </c>
      <c r="U14" s="84">
        <f t="shared" si="5"/>
        <v>899.9</v>
      </c>
      <c r="V14" s="84">
        <v>1.0</v>
      </c>
      <c r="W14" s="84">
        <f t="shared" si="6"/>
        <v>870.8709677</v>
      </c>
      <c r="X14" s="84">
        <v>1.0</v>
      </c>
      <c r="Y14" s="84">
        <f t="shared" si="7"/>
        <v>870.8709677</v>
      </c>
      <c r="Z14" s="84">
        <v>1.0</v>
      </c>
      <c r="AA14" s="84">
        <f t="shared" si="8"/>
        <v>964.1785714</v>
      </c>
      <c r="AB14" s="84">
        <v>1.0</v>
      </c>
      <c r="AC14" s="84">
        <f t="shared" si="9"/>
        <v>870.8709677</v>
      </c>
    </row>
    <row r="15">
      <c r="A15" s="84"/>
      <c r="B15" s="84"/>
      <c r="C15" s="84"/>
      <c r="D15" s="215">
        <v>26997.0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870.8709677</v>
      </c>
      <c r="N15" s="84">
        <v>1.0</v>
      </c>
      <c r="O15" s="84">
        <f t="shared" si="2"/>
        <v>870.8709677</v>
      </c>
      <c r="P15" s="84">
        <v>1.0</v>
      </c>
      <c r="Q15" s="84">
        <f t="shared" si="3"/>
        <v>899.9</v>
      </c>
      <c r="R15" s="84">
        <v>1.0</v>
      </c>
      <c r="S15" s="84">
        <f t="shared" si="4"/>
        <v>870.8709677</v>
      </c>
      <c r="T15" s="84">
        <v>1.0</v>
      </c>
      <c r="U15" s="84">
        <f t="shared" si="5"/>
        <v>899.9</v>
      </c>
      <c r="V15" s="84">
        <v>1.0</v>
      </c>
      <c r="W15" s="84">
        <f t="shared" si="6"/>
        <v>870.8709677</v>
      </c>
      <c r="X15" s="84">
        <v>1.0</v>
      </c>
      <c r="Y15" s="84">
        <f t="shared" si="7"/>
        <v>870.8709677</v>
      </c>
      <c r="Z15" s="84">
        <v>1.0</v>
      </c>
      <c r="AA15" s="84">
        <f t="shared" si="8"/>
        <v>964.1785714</v>
      </c>
      <c r="AB15" s="84">
        <v>1.0</v>
      </c>
      <c r="AC15" s="84">
        <f t="shared" si="9"/>
        <v>870.8709677</v>
      </c>
    </row>
    <row r="16">
      <c r="A16" s="84"/>
      <c r="B16" s="84"/>
      <c r="C16" s="84"/>
      <c r="D16" s="215">
        <v>26997.0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870.8709677</v>
      </c>
      <c r="N16" s="181">
        <v>0.0</v>
      </c>
      <c r="O16" s="84">
        <f t="shared" si="2"/>
        <v>0</v>
      </c>
      <c r="P16" s="84">
        <v>1.0</v>
      </c>
      <c r="Q16" s="84">
        <f t="shared" si="3"/>
        <v>899.9</v>
      </c>
      <c r="R16" s="84">
        <v>1.0</v>
      </c>
      <c r="S16" s="84">
        <f t="shared" si="4"/>
        <v>870.8709677</v>
      </c>
      <c r="T16" s="84">
        <v>1.0</v>
      </c>
      <c r="U16" s="84">
        <f t="shared" si="5"/>
        <v>899.9</v>
      </c>
      <c r="V16" s="84">
        <v>1.0</v>
      </c>
      <c r="W16" s="84">
        <f t="shared" si="6"/>
        <v>870.8709677</v>
      </c>
      <c r="X16" s="84">
        <v>1.0</v>
      </c>
      <c r="Y16" s="84">
        <f t="shared" si="7"/>
        <v>870.8709677</v>
      </c>
      <c r="Z16" s="84">
        <v>1.0</v>
      </c>
      <c r="AA16" s="84">
        <f t="shared" si="8"/>
        <v>964.1785714</v>
      </c>
      <c r="AB16" s="84">
        <v>1.0</v>
      </c>
      <c r="AC16" s="84">
        <f t="shared" si="9"/>
        <v>870.8709677</v>
      </c>
    </row>
    <row r="17">
      <c r="A17" s="84"/>
      <c r="B17" s="84"/>
      <c r="C17" s="84"/>
      <c r="D17" s="215">
        <v>26997.0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870.8709677</v>
      </c>
      <c r="N17" s="84">
        <v>1.0</v>
      </c>
      <c r="O17" s="84">
        <f t="shared" si="2"/>
        <v>870.8709677</v>
      </c>
      <c r="P17" s="84">
        <v>1.0</v>
      </c>
      <c r="Q17" s="84">
        <f t="shared" si="3"/>
        <v>899.9</v>
      </c>
      <c r="R17" s="84">
        <v>1.0</v>
      </c>
      <c r="S17" s="84">
        <f t="shared" si="4"/>
        <v>870.8709677</v>
      </c>
      <c r="T17" s="84">
        <v>1.0</v>
      </c>
      <c r="U17" s="84">
        <f t="shared" si="5"/>
        <v>899.9</v>
      </c>
      <c r="V17" s="84">
        <v>1.0</v>
      </c>
      <c r="W17" s="84">
        <f t="shared" si="6"/>
        <v>870.8709677</v>
      </c>
      <c r="X17" s="84">
        <v>1.0</v>
      </c>
      <c r="Y17" s="84">
        <f t="shared" si="7"/>
        <v>870.8709677</v>
      </c>
      <c r="Z17" s="84">
        <v>1.0</v>
      </c>
      <c r="AA17" s="84">
        <f t="shared" si="8"/>
        <v>964.1785714</v>
      </c>
      <c r="AB17" s="84">
        <v>1.0</v>
      </c>
      <c r="AC17" s="84">
        <f t="shared" si="9"/>
        <v>870.8709677</v>
      </c>
    </row>
    <row r="18">
      <c r="A18" s="84"/>
      <c r="B18" s="84"/>
      <c r="C18" s="84"/>
      <c r="D18" s="215">
        <v>26997.0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870.8709677</v>
      </c>
      <c r="N18" s="181">
        <v>0.0</v>
      </c>
      <c r="O18" s="84">
        <f t="shared" si="2"/>
        <v>0</v>
      </c>
      <c r="P18" s="84">
        <v>1.0</v>
      </c>
      <c r="Q18" s="84">
        <f t="shared" si="3"/>
        <v>899.9</v>
      </c>
      <c r="R18" s="181">
        <v>0.0</v>
      </c>
      <c r="S18" s="84">
        <f t="shared" si="4"/>
        <v>0</v>
      </c>
      <c r="T18" s="84">
        <v>1.0</v>
      </c>
      <c r="U18" s="84">
        <f t="shared" si="5"/>
        <v>899.9</v>
      </c>
      <c r="V18" s="84">
        <v>1.0</v>
      </c>
      <c r="W18" s="84">
        <f t="shared" si="6"/>
        <v>870.8709677</v>
      </c>
      <c r="X18" s="84">
        <v>1.0</v>
      </c>
      <c r="Y18" s="84">
        <f t="shared" si="7"/>
        <v>870.8709677</v>
      </c>
      <c r="Z18" s="84">
        <v>1.0</v>
      </c>
      <c r="AA18" s="84">
        <f t="shared" si="8"/>
        <v>964.1785714</v>
      </c>
      <c r="AB18" s="84">
        <v>1.0</v>
      </c>
      <c r="AC18" s="84">
        <f t="shared" si="9"/>
        <v>870.8709677</v>
      </c>
    </row>
    <row r="19">
      <c r="A19" s="84"/>
      <c r="B19" s="84"/>
      <c r="C19" s="84"/>
      <c r="D19" s="215">
        <v>26997.0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870.8709677</v>
      </c>
      <c r="N19" s="84">
        <v>1.0</v>
      </c>
      <c r="O19" s="84">
        <f t="shared" si="2"/>
        <v>870.8709677</v>
      </c>
      <c r="P19" s="84">
        <v>1.0</v>
      </c>
      <c r="Q19" s="84">
        <f t="shared" si="3"/>
        <v>899.9</v>
      </c>
      <c r="R19" s="84">
        <v>1.0</v>
      </c>
      <c r="S19" s="84">
        <f t="shared" si="4"/>
        <v>870.8709677</v>
      </c>
      <c r="T19" s="84">
        <v>1.0</v>
      </c>
      <c r="U19" s="84">
        <f t="shared" si="5"/>
        <v>899.9</v>
      </c>
      <c r="V19" s="84">
        <v>1.0</v>
      </c>
      <c r="W19" s="84">
        <f t="shared" si="6"/>
        <v>870.8709677</v>
      </c>
      <c r="X19" s="84">
        <v>1.0</v>
      </c>
      <c r="Y19" s="84">
        <f t="shared" si="7"/>
        <v>870.8709677</v>
      </c>
      <c r="Z19" s="84">
        <v>1.0</v>
      </c>
      <c r="AA19" s="84">
        <f t="shared" si="8"/>
        <v>964.1785714</v>
      </c>
      <c r="AB19" s="84">
        <v>1.0</v>
      </c>
      <c r="AC19" s="84">
        <f t="shared" si="9"/>
        <v>870.8709677</v>
      </c>
    </row>
    <row r="20">
      <c r="A20" s="84"/>
      <c r="B20" s="84"/>
      <c r="C20" s="84"/>
      <c r="D20" s="215">
        <v>26997.0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870.8709677</v>
      </c>
      <c r="N20" s="84">
        <v>1.0</v>
      </c>
      <c r="O20" s="84">
        <f t="shared" si="2"/>
        <v>870.8709677</v>
      </c>
      <c r="P20" s="84">
        <v>1.0</v>
      </c>
      <c r="Q20" s="84">
        <f t="shared" si="3"/>
        <v>899.9</v>
      </c>
      <c r="R20" s="181">
        <v>0.0</v>
      </c>
      <c r="S20" s="84">
        <f t="shared" si="4"/>
        <v>0</v>
      </c>
      <c r="T20" s="84">
        <v>1.0</v>
      </c>
      <c r="U20" s="84">
        <f t="shared" si="5"/>
        <v>899.9</v>
      </c>
      <c r="V20" s="84">
        <v>1.0</v>
      </c>
      <c r="W20" s="84">
        <f t="shared" si="6"/>
        <v>870.8709677</v>
      </c>
      <c r="X20" s="84">
        <v>1.0</v>
      </c>
      <c r="Y20" s="84">
        <f t="shared" si="7"/>
        <v>870.8709677</v>
      </c>
      <c r="Z20" s="84">
        <v>1.0</v>
      </c>
      <c r="AA20" s="84">
        <f t="shared" si="8"/>
        <v>964.1785714</v>
      </c>
      <c r="AB20" s="84">
        <v>1.0</v>
      </c>
      <c r="AC20" s="84">
        <f t="shared" si="9"/>
        <v>870.8709677</v>
      </c>
    </row>
    <row r="21" ht="15.75" customHeight="1">
      <c r="A21" s="84"/>
      <c r="B21" s="84"/>
      <c r="C21" s="84"/>
      <c r="D21" s="215">
        <v>26997.0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870.8709677</v>
      </c>
      <c r="N21" s="181">
        <v>0.0</v>
      </c>
      <c r="O21" s="84">
        <f t="shared" si="2"/>
        <v>0</v>
      </c>
      <c r="P21" s="84">
        <v>1.0</v>
      </c>
      <c r="Q21" s="84">
        <f t="shared" si="3"/>
        <v>899.9</v>
      </c>
      <c r="R21" s="84">
        <v>1.0</v>
      </c>
      <c r="S21" s="84">
        <f t="shared" si="4"/>
        <v>870.8709677</v>
      </c>
      <c r="T21" s="84">
        <v>1.0</v>
      </c>
      <c r="U21" s="84">
        <f t="shared" si="5"/>
        <v>899.9</v>
      </c>
      <c r="V21" s="84">
        <v>1.0</v>
      </c>
      <c r="W21" s="84">
        <f t="shared" si="6"/>
        <v>870.8709677</v>
      </c>
      <c r="X21" s="84">
        <v>1.0</v>
      </c>
      <c r="Y21" s="84">
        <f t="shared" si="7"/>
        <v>870.8709677</v>
      </c>
      <c r="Z21" s="84">
        <v>1.0</v>
      </c>
      <c r="AA21" s="84">
        <f t="shared" si="8"/>
        <v>964.1785714</v>
      </c>
      <c r="AB21" s="84">
        <v>1.0</v>
      </c>
      <c r="AC21" s="84">
        <f t="shared" si="9"/>
        <v>870.8709677</v>
      </c>
    </row>
    <row r="22" ht="15.75" customHeight="1">
      <c r="A22" s="84"/>
      <c r="B22" s="84"/>
      <c r="C22" s="84"/>
      <c r="D22" s="215">
        <v>26997.0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870.8709677</v>
      </c>
      <c r="N22" s="181">
        <v>0.0</v>
      </c>
      <c r="O22" s="84">
        <f t="shared" si="2"/>
        <v>0</v>
      </c>
      <c r="P22" s="181">
        <v>1.0</v>
      </c>
      <c r="Q22" s="84">
        <f t="shared" si="3"/>
        <v>899.9</v>
      </c>
      <c r="R22" s="84">
        <v>1.0</v>
      </c>
      <c r="S22" s="84">
        <f t="shared" si="4"/>
        <v>870.8709677</v>
      </c>
      <c r="T22" s="84">
        <v>1.0</v>
      </c>
      <c r="U22" s="84">
        <f t="shared" si="5"/>
        <v>899.9</v>
      </c>
      <c r="V22" s="84">
        <v>1.0</v>
      </c>
      <c r="W22" s="84">
        <f t="shared" si="6"/>
        <v>870.8709677</v>
      </c>
      <c r="X22" s="84">
        <v>1.0</v>
      </c>
      <c r="Y22" s="84">
        <f t="shared" si="7"/>
        <v>870.8709677</v>
      </c>
      <c r="Z22" s="84">
        <v>1.0</v>
      </c>
      <c r="AA22" s="84">
        <f t="shared" si="8"/>
        <v>964.1785714</v>
      </c>
      <c r="AB22" s="84">
        <v>1.0</v>
      </c>
      <c r="AC22" s="84">
        <f t="shared" si="9"/>
        <v>870.8709677</v>
      </c>
    </row>
    <row r="23" ht="15.75" customHeight="1">
      <c r="A23" s="84"/>
      <c r="B23" s="84"/>
      <c r="C23" s="84"/>
      <c r="D23" s="215">
        <v>26997.0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870.8709677</v>
      </c>
      <c r="N23" s="84">
        <v>1.0</v>
      </c>
      <c r="O23" s="84">
        <f t="shared" si="2"/>
        <v>870.8709677</v>
      </c>
      <c r="P23" s="84">
        <v>1.0</v>
      </c>
      <c r="Q23" s="84">
        <f t="shared" si="3"/>
        <v>899.9</v>
      </c>
      <c r="R23" s="84">
        <v>1.0</v>
      </c>
      <c r="S23" s="84">
        <f t="shared" si="4"/>
        <v>870.8709677</v>
      </c>
      <c r="T23" s="84">
        <v>1.0</v>
      </c>
      <c r="U23" s="84">
        <f t="shared" si="5"/>
        <v>899.9</v>
      </c>
      <c r="V23" s="84">
        <v>1.0</v>
      </c>
      <c r="W23" s="84">
        <f t="shared" si="6"/>
        <v>870.8709677</v>
      </c>
      <c r="X23" s="84">
        <v>1.0</v>
      </c>
      <c r="Y23" s="84">
        <f t="shared" si="7"/>
        <v>870.8709677</v>
      </c>
      <c r="Z23" s="84">
        <v>1.0</v>
      </c>
      <c r="AA23" s="84">
        <f t="shared" si="8"/>
        <v>964.1785714</v>
      </c>
      <c r="AB23" s="84">
        <v>1.0</v>
      </c>
      <c r="AC23" s="84">
        <f t="shared" si="9"/>
        <v>870.8709677</v>
      </c>
    </row>
    <row r="24" ht="15.75" customHeight="1">
      <c r="A24" s="84"/>
      <c r="B24" s="84"/>
      <c r="C24" s="84"/>
      <c r="D24" s="215">
        <v>26997.0</v>
      </c>
      <c r="E24" s="217">
        <v>22.0</v>
      </c>
      <c r="F24" s="84"/>
      <c r="G24" s="84"/>
      <c r="H24" s="84"/>
      <c r="I24" s="84"/>
      <c r="J24" s="84"/>
      <c r="K24" s="84"/>
      <c r="L24" s="181">
        <v>0.0</v>
      </c>
      <c r="M24" s="84">
        <f t="shared" si="1"/>
        <v>0</v>
      </c>
      <c r="N24" s="84">
        <v>1.0</v>
      </c>
      <c r="O24" s="84">
        <f t="shared" si="2"/>
        <v>870.8709677</v>
      </c>
      <c r="P24" s="84">
        <v>1.0</v>
      </c>
      <c r="Q24" s="84">
        <f t="shared" si="3"/>
        <v>899.9</v>
      </c>
      <c r="R24" s="84">
        <v>1.0</v>
      </c>
      <c r="S24" s="84">
        <f t="shared" si="4"/>
        <v>870.8709677</v>
      </c>
      <c r="T24" s="84">
        <v>1.0</v>
      </c>
      <c r="U24" s="84">
        <f t="shared" si="5"/>
        <v>899.9</v>
      </c>
      <c r="V24" s="84">
        <v>1.0</v>
      </c>
      <c r="W24" s="84">
        <f t="shared" si="6"/>
        <v>870.8709677</v>
      </c>
      <c r="X24" s="84">
        <v>1.0</v>
      </c>
      <c r="Y24" s="84">
        <f t="shared" si="7"/>
        <v>870.8709677</v>
      </c>
      <c r="Z24" s="84">
        <v>1.0</v>
      </c>
      <c r="AA24" s="84">
        <f t="shared" si="8"/>
        <v>964.1785714</v>
      </c>
      <c r="AB24" s="84">
        <v>1.0</v>
      </c>
      <c r="AC24" s="84">
        <f t="shared" si="9"/>
        <v>870.8709677</v>
      </c>
    </row>
    <row r="25" ht="15.75" customHeight="1">
      <c r="A25" s="84"/>
      <c r="B25" s="84"/>
      <c r="C25" s="84"/>
      <c r="D25" s="215">
        <v>26997.0</v>
      </c>
      <c r="E25" s="216">
        <v>23.0</v>
      </c>
      <c r="F25" s="84"/>
      <c r="G25" s="84"/>
      <c r="H25" s="84"/>
      <c r="I25" s="84"/>
      <c r="J25" s="84"/>
      <c r="K25" s="84"/>
      <c r="L25" s="181">
        <v>1.0</v>
      </c>
      <c r="M25" s="84">
        <f t="shared" si="1"/>
        <v>870.8709677</v>
      </c>
      <c r="N25" s="84">
        <v>1.0</v>
      </c>
      <c r="O25" s="84">
        <f t="shared" si="2"/>
        <v>870.8709677</v>
      </c>
      <c r="P25" s="84">
        <v>1.0</v>
      </c>
      <c r="Q25" s="84">
        <f t="shared" si="3"/>
        <v>899.9</v>
      </c>
      <c r="R25" s="84">
        <v>1.0</v>
      </c>
      <c r="S25" s="84">
        <f t="shared" si="4"/>
        <v>870.8709677</v>
      </c>
      <c r="T25" s="84">
        <v>1.0</v>
      </c>
      <c r="U25" s="84">
        <f t="shared" si="5"/>
        <v>899.9</v>
      </c>
      <c r="V25" s="84">
        <v>1.0</v>
      </c>
      <c r="W25" s="84">
        <f t="shared" si="6"/>
        <v>870.8709677</v>
      </c>
      <c r="X25" s="84">
        <v>1.0</v>
      </c>
      <c r="Y25" s="84">
        <f t="shared" si="7"/>
        <v>870.8709677</v>
      </c>
      <c r="Z25" s="84">
        <v>1.0</v>
      </c>
      <c r="AA25" s="84">
        <f t="shared" si="8"/>
        <v>964.1785714</v>
      </c>
      <c r="AB25" s="84">
        <v>1.0</v>
      </c>
      <c r="AC25" s="84">
        <f t="shared" si="9"/>
        <v>870.8709677</v>
      </c>
    </row>
    <row r="26" ht="15.75" customHeight="1">
      <c r="A26" s="84"/>
      <c r="B26" s="84"/>
      <c r="C26" s="84"/>
      <c r="D26" s="215">
        <v>26997.0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870.8709677</v>
      </c>
      <c r="N26" s="84">
        <v>1.0</v>
      </c>
      <c r="O26" s="84">
        <f t="shared" si="2"/>
        <v>870.8709677</v>
      </c>
      <c r="P26" s="181">
        <v>0.5</v>
      </c>
      <c r="Q26" s="84">
        <f t="shared" si="3"/>
        <v>449.95</v>
      </c>
      <c r="R26" s="181">
        <v>0.5</v>
      </c>
      <c r="S26" s="84">
        <f t="shared" si="4"/>
        <v>435.4354839</v>
      </c>
      <c r="T26" s="84">
        <v>1.0</v>
      </c>
      <c r="U26" s="84">
        <f t="shared" si="5"/>
        <v>899.9</v>
      </c>
      <c r="V26" s="84">
        <v>1.0</v>
      </c>
      <c r="W26" s="84">
        <f t="shared" si="6"/>
        <v>870.8709677</v>
      </c>
      <c r="X26" s="84">
        <v>1.0</v>
      </c>
      <c r="Y26" s="84">
        <f t="shared" si="7"/>
        <v>870.8709677</v>
      </c>
      <c r="Z26" s="84">
        <v>1.0</v>
      </c>
      <c r="AA26" s="84">
        <f t="shared" si="8"/>
        <v>964.1785714</v>
      </c>
      <c r="AB26" s="84">
        <v>1.0</v>
      </c>
      <c r="AC26" s="84">
        <f t="shared" si="9"/>
        <v>870.8709677</v>
      </c>
    </row>
    <row r="27" ht="15.75" customHeight="1">
      <c r="A27" s="84"/>
      <c r="B27" s="84"/>
      <c r="C27" s="84"/>
      <c r="D27" s="215">
        <v>26997.0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870.8709677</v>
      </c>
      <c r="N27" s="84">
        <v>1.0</v>
      </c>
      <c r="O27" s="84">
        <f t="shared" si="2"/>
        <v>870.8709677</v>
      </c>
      <c r="P27" s="84">
        <v>1.0</v>
      </c>
      <c r="Q27" s="84">
        <f t="shared" si="3"/>
        <v>899.9</v>
      </c>
      <c r="R27" s="84">
        <v>1.0</v>
      </c>
      <c r="S27" s="84">
        <f t="shared" si="4"/>
        <v>870.8709677</v>
      </c>
      <c r="T27" s="84">
        <v>1.0</v>
      </c>
      <c r="U27" s="84">
        <f t="shared" si="5"/>
        <v>899.9</v>
      </c>
      <c r="V27" s="84">
        <v>1.0</v>
      </c>
      <c r="W27" s="84">
        <f t="shared" si="6"/>
        <v>870.8709677</v>
      </c>
      <c r="X27" s="84">
        <v>1.0</v>
      </c>
      <c r="Y27" s="84">
        <f t="shared" si="7"/>
        <v>870.8709677</v>
      </c>
      <c r="Z27" s="84">
        <v>1.0</v>
      </c>
      <c r="AA27" s="84">
        <f t="shared" si="8"/>
        <v>964.1785714</v>
      </c>
      <c r="AB27" s="84">
        <v>1.0</v>
      </c>
      <c r="AC27" s="84">
        <f t="shared" si="9"/>
        <v>870.8709677</v>
      </c>
    </row>
    <row r="28" ht="15.75" customHeight="1">
      <c r="A28" s="84"/>
      <c r="B28" s="84"/>
      <c r="C28" s="84"/>
      <c r="D28" s="215">
        <v>26997.0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870.8709677</v>
      </c>
      <c r="N28" s="84">
        <v>1.0</v>
      </c>
      <c r="O28" s="84">
        <f t="shared" si="2"/>
        <v>870.8709677</v>
      </c>
      <c r="P28" s="84">
        <v>1.0</v>
      </c>
      <c r="Q28" s="84">
        <f t="shared" si="3"/>
        <v>899.9</v>
      </c>
      <c r="R28" s="84">
        <v>1.0</v>
      </c>
      <c r="S28" s="84">
        <f t="shared" si="4"/>
        <v>870.8709677</v>
      </c>
      <c r="T28" s="84">
        <v>1.0</v>
      </c>
      <c r="U28" s="84">
        <f t="shared" si="5"/>
        <v>899.9</v>
      </c>
      <c r="V28" s="84">
        <v>1.0</v>
      </c>
      <c r="W28" s="84">
        <f t="shared" si="6"/>
        <v>870.8709677</v>
      </c>
      <c r="X28" s="84">
        <v>1.0</v>
      </c>
      <c r="Y28" s="84">
        <f t="shared" si="7"/>
        <v>870.8709677</v>
      </c>
      <c r="Z28" s="84">
        <v>1.0</v>
      </c>
      <c r="AA28" s="84">
        <f t="shared" si="8"/>
        <v>964.1785714</v>
      </c>
      <c r="AB28" s="84">
        <v>1.0</v>
      </c>
      <c r="AC28" s="84">
        <f t="shared" si="9"/>
        <v>870.8709677</v>
      </c>
    </row>
    <row r="29" ht="15.75" customHeight="1">
      <c r="A29" s="84"/>
      <c r="B29" s="84"/>
      <c r="C29" s="84"/>
      <c r="D29" s="215">
        <v>26997.0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870.8709677</v>
      </c>
      <c r="N29" s="181">
        <v>0.0</v>
      </c>
      <c r="O29" s="84">
        <f t="shared" si="2"/>
        <v>0</v>
      </c>
      <c r="P29" s="84">
        <v>1.0</v>
      </c>
      <c r="Q29" s="84">
        <f t="shared" si="3"/>
        <v>899.9</v>
      </c>
      <c r="R29" s="84">
        <v>1.0</v>
      </c>
      <c r="S29" s="84">
        <f t="shared" si="4"/>
        <v>870.8709677</v>
      </c>
      <c r="T29" s="84">
        <v>1.0</v>
      </c>
      <c r="U29" s="84">
        <f t="shared" si="5"/>
        <v>899.9</v>
      </c>
      <c r="V29" s="84">
        <v>1.0</v>
      </c>
      <c r="W29" s="84">
        <f t="shared" si="6"/>
        <v>870.8709677</v>
      </c>
      <c r="X29" s="84">
        <v>1.0</v>
      </c>
      <c r="Y29" s="84">
        <f t="shared" si="7"/>
        <v>870.8709677</v>
      </c>
      <c r="Z29" s="84">
        <v>1.0</v>
      </c>
      <c r="AA29" s="84">
        <f t="shared" si="8"/>
        <v>964.1785714</v>
      </c>
      <c r="AB29" s="84">
        <v>1.0</v>
      </c>
      <c r="AC29" s="84">
        <f t="shared" si="9"/>
        <v>870.8709677</v>
      </c>
    </row>
    <row r="30" ht="15.75" customHeight="1">
      <c r="A30" s="84"/>
      <c r="B30" s="84"/>
      <c r="C30" s="84"/>
      <c r="D30" s="215">
        <v>26997.0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870.8709677</v>
      </c>
      <c r="N30" s="84">
        <v>1.0</v>
      </c>
      <c r="O30" s="84">
        <f t="shared" si="2"/>
        <v>870.8709677</v>
      </c>
      <c r="P30" s="84">
        <v>1.0</v>
      </c>
      <c r="Q30" s="84">
        <f t="shared" si="3"/>
        <v>899.9</v>
      </c>
      <c r="R30" s="84">
        <v>1.0</v>
      </c>
      <c r="S30" s="84">
        <f t="shared" si="4"/>
        <v>870.8709677</v>
      </c>
      <c r="T30" s="84">
        <v>1.0</v>
      </c>
      <c r="U30" s="84">
        <f t="shared" si="5"/>
        <v>899.9</v>
      </c>
      <c r="V30" s="84">
        <v>1.0</v>
      </c>
      <c r="W30" s="84">
        <f t="shared" si="6"/>
        <v>870.8709677</v>
      </c>
      <c r="X30" s="84">
        <v>1.0</v>
      </c>
      <c r="Y30" s="84">
        <f t="shared" si="7"/>
        <v>870.8709677</v>
      </c>
      <c r="Z30" s="84">
        <v>1.0</v>
      </c>
      <c r="AA30" s="84">
        <f t="shared" si="8"/>
        <v>964.1785714</v>
      </c>
      <c r="AB30" s="84">
        <v>1.0</v>
      </c>
      <c r="AC30" s="84">
        <f t="shared" si="9"/>
        <v>870.8709677</v>
      </c>
    </row>
    <row r="31" ht="15.75" customHeight="1">
      <c r="A31" s="84"/>
      <c r="B31" s="84"/>
      <c r="C31" s="84"/>
      <c r="D31" s="215">
        <v>26997.0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870.8709677</v>
      </c>
      <c r="N31" s="84">
        <v>1.0</v>
      </c>
      <c r="O31" s="84">
        <f t="shared" si="2"/>
        <v>870.8709677</v>
      </c>
      <c r="P31" s="84">
        <v>1.0</v>
      </c>
      <c r="Q31" s="84">
        <f t="shared" si="3"/>
        <v>899.9</v>
      </c>
      <c r="R31" s="84">
        <v>1.0</v>
      </c>
      <c r="S31" s="84">
        <f t="shared" si="4"/>
        <v>870.8709677</v>
      </c>
      <c r="T31" s="84">
        <v>1.0</v>
      </c>
      <c r="U31" s="84">
        <f t="shared" si="5"/>
        <v>899.9</v>
      </c>
      <c r="V31" s="84">
        <v>1.0</v>
      </c>
      <c r="W31" s="84">
        <f t="shared" si="6"/>
        <v>870.8709677</v>
      </c>
      <c r="X31" s="84">
        <v>1.0</v>
      </c>
      <c r="Y31" s="84">
        <f t="shared" si="7"/>
        <v>870.8709677</v>
      </c>
      <c r="Z31" s="84"/>
      <c r="AA31" s="84"/>
      <c r="AB31" s="84">
        <v>1.0</v>
      </c>
      <c r="AC31" s="84">
        <f t="shared" si="9"/>
        <v>870.8709677</v>
      </c>
    </row>
    <row r="32" ht="15.75" customHeight="1">
      <c r="A32" s="84"/>
      <c r="B32" s="84"/>
      <c r="C32" s="84"/>
      <c r="D32" s="215">
        <v>26997.0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870.8709677</v>
      </c>
      <c r="N32" s="84">
        <v>1.0</v>
      </c>
      <c r="O32" s="84">
        <f t="shared" si="2"/>
        <v>870.8709677</v>
      </c>
      <c r="P32" s="84">
        <v>1.0</v>
      </c>
      <c r="Q32" s="84">
        <f t="shared" si="3"/>
        <v>899.9</v>
      </c>
      <c r="R32" s="84">
        <v>1.0</v>
      </c>
      <c r="S32" s="84">
        <f t="shared" si="4"/>
        <v>870.8709677</v>
      </c>
      <c r="T32" s="84">
        <v>1.0</v>
      </c>
      <c r="U32" s="84">
        <f t="shared" si="5"/>
        <v>899.9</v>
      </c>
      <c r="V32" s="84">
        <v>1.0</v>
      </c>
      <c r="W32" s="84">
        <f t="shared" si="6"/>
        <v>870.8709677</v>
      </c>
      <c r="X32" s="84">
        <v>1.0</v>
      </c>
      <c r="Y32" s="84">
        <f t="shared" si="7"/>
        <v>870.8709677</v>
      </c>
      <c r="Z32" s="84"/>
      <c r="AA32" s="84"/>
      <c r="AB32" s="84">
        <v>1.0</v>
      </c>
      <c r="AC32" s="84">
        <f t="shared" si="9"/>
        <v>870.8709677</v>
      </c>
    </row>
    <row r="33" ht="15.75" customHeight="1">
      <c r="A33" s="84"/>
      <c r="B33" s="84"/>
      <c r="C33" s="84"/>
      <c r="D33" s="215">
        <v>26997.0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870.8709677</v>
      </c>
      <c r="N33" s="84">
        <v>1.0</v>
      </c>
      <c r="O33" s="84">
        <f t="shared" si="2"/>
        <v>870.8709677</v>
      </c>
      <c r="P33" s="84"/>
      <c r="Q33" s="84"/>
      <c r="R33" s="84">
        <v>1.0</v>
      </c>
      <c r="S33" s="84">
        <f t="shared" si="4"/>
        <v>870.8709677</v>
      </c>
      <c r="T33" s="84"/>
      <c r="U33" s="84"/>
      <c r="V33" s="84">
        <v>1.0</v>
      </c>
      <c r="W33" s="84">
        <f t="shared" si="6"/>
        <v>870.8709677</v>
      </c>
      <c r="X33" s="84">
        <v>1.0</v>
      </c>
      <c r="Y33" s="84">
        <f t="shared" si="7"/>
        <v>870.8709677</v>
      </c>
      <c r="Z33" s="84"/>
      <c r="AA33" s="84"/>
      <c r="AB33" s="84">
        <v>1.0</v>
      </c>
      <c r="AC33" s="84">
        <f t="shared" si="9"/>
        <v>870.8709677</v>
      </c>
    </row>
    <row r="34" ht="15.75" customHeight="1">
      <c r="B34" s="160"/>
      <c r="C34" s="162" t="s">
        <v>316</v>
      </c>
      <c r="D34" s="215">
        <v>26997.0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1741.741935</v>
      </c>
      <c r="N34" s="165">
        <v>1.0</v>
      </c>
      <c r="O34" s="84">
        <f t="shared" si="2"/>
        <v>870.8709677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26997.0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870.8709677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26997.0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26126.12903</v>
      </c>
      <c r="N37" s="160">
        <f t="shared" si="10"/>
        <v>28</v>
      </c>
      <c r="O37" s="160">
        <f t="shared" si="10"/>
        <v>24384.3871</v>
      </c>
      <c r="P37" s="160">
        <f t="shared" si="10"/>
        <v>27.5</v>
      </c>
      <c r="Q37" s="160">
        <f t="shared" si="10"/>
        <v>24747.25</v>
      </c>
      <c r="R37" s="160">
        <f t="shared" si="10"/>
        <v>27.5</v>
      </c>
      <c r="S37" s="160">
        <f t="shared" si="10"/>
        <v>23948.95161</v>
      </c>
      <c r="T37" s="160">
        <f t="shared" si="10"/>
        <v>30</v>
      </c>
      <c r="U37" s="160">
        <f t="shared" si="10"/>
        <v>26997</v>
      </c>
      <c r="V37" s="160">
        <f t="shared" si="10"/>
        <v>31</v>
      </c>
      <c r="W37" s="160">
        <f t="shared" si="10"/>
        <v>26997</v>
      </c>
      <c r="X37" s="160">
        <f t="shared" si="10"/>
        <v>31</v>
      </c>
      <c r="Y37" s="160">
        <f t="shared" si="10"/>
        <v>26997</v>
      </c>
      <c r="Z37" s="160">
        <f t="shared" si="10"/>
        <v>28</v>
      </c>
      <c r="AA37" s="160">
        <f t="shared" si="10"/>
        <v>26997</v>
      </c>
      <c r="AB37" s="160">
        <f t="shared" si="10"/>
        <v>31</v>
      </c>
      <c r="AC37" s="160">
        <f t="shared" si="10"/>
        <v>26997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29"/>
    <col customWidth="1" min="3" max="3" width="13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347</v>
      </c>
      <c r="B3" s="84" t="s">
        <v>348</v>
      </c>
      <c r="C3" s="84" t="s">
        <v>162</v>
      </c>
      <c r="D3" s="215">
        <v>27511.0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887.4516129</v>
      </c>
      <c r="N3" s="181">
        <v>0.5</v>
      </c>
      <c r="O3" s="84">
        <f t="shared" ref="O3:O35" si="2">D3/31*N3</f>
        <v>443.7258065</v>
      </c>
      <c r="P3" s="84">
        <v>1.0</v>
      </c>
      <c r="Q3" s="84">
        <f t="shared" ref="Q3:Q32" si="3">D3/30*P3</f>
        <v>917.0333333</v>
      </c>
      <c r="R3" s="84">
        <v>1.0</v>
      </c>
      <c r="S3" s="84">
        <f t="shared" ref="S3:S33" si="4">D3/31*R3</f>
        <v>887.4516129</v>
      </c>
      <c r="T3" s="84">
        <v>1.0</v>
      </c>
      <c r="U3" s="84">
        <f t="shared" ref="U3:U32" si="5">D3/30*T3</f>
        <v>917.0333333</v>
      </c>
      <c r="V3" s="84">
        <v>1.0</v>
      </c>
      <c r="W3" s="84">
        <f t="shared" ref="W3:W33" si="6">D3/31*V3</f>
        <v>887.4516129</v>
      </c>
      <c r="X3" s="84">
        <v>1.0</v>
      </c>
      <c r="Y3" s="84">
        <f t="shared" ref="Y3:Y33" si="7">D3/31*X3</f>
        <v>887.4516129</v>
      </c>
      <c r="Z3" s="84">
        <v>1.0</v>
      </c>
      <c r="AA3" s="84">
        <f t="shared" ref="AA3:AA30" si="8">D3/28*Z3</f>
        <v>982.5357143</v>
      </c>
      <c r="AB3" s="84">
        <v>1.0</v>
      </c>
      <c r="AC3" s="84">
        <f t="shared" ref="AC3:AC33" si="9">D3/31*AB3</f>
        <v>887.4516129</v>
      </c>
    </row>
    <row r="4">
      <c r="A4" s="84"/>
      <c r="B4" s="84"/>
      <c r="C4" s="84"/>
      <c r="D4" s="215">
        <v>27511.0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887.4516129</v>
      </c>
      <c r="N4" s="84">
        <v>1.0</v>
      </c>
      <c r="O4" s="84">
        <f t="shared" si="2"/>
        <v>887.4516129</v>
      </c>
      <c r="P4" s="84">
        <v>1.0</v>
      </c>
      <c r="Q4" s="84">
        <f t="shared" si="3"/>
        <v>917.0333333</v>
      </c>
      <c r="R4" s="84">
        <v>1.0</v>
      </c>
      <c r="S4" s="84">
        <f t="shared" si="4"/>
        <v>887.4516129</v>
      </c>
      <c r="T4" s="84">
        <v>1.0</v>
      </c>
      <c r="U4" s="84">
        <f t="shared" si="5"/>
        <v>917.0333333</v>
      </c>
      <c r="V4" s="84">
        <v>1.0</v>
      </c>
      <c r="W4" s="84">
        <f t="shared" si="6"/>
        <v>887.4516129</v>
      </c>
      <c r="X4" s="84">
        <v>1.0</v>
      </c>
      <c r="Y4" s="84">
        <f t="shared" si="7"/>
        <v>887.4516129</v>
      </c>
      <c r="Z4" s="84">
        <v>1.0</v>
      </c>
      <c r="AA4" s="84">
        <f t="shared" si="8"/>
        <v>982.5357143</v>
      </c>
      <c r="AB4" s="84">
        <v>1.0</v>
      </c>
      <c r="AC4" s="84">
        <f t="shared" si="9"/>
        <v>887.4516129</v>
      </c>
    </row>
    <row r="5">
      <c r="A5" s="84"/>
      <c r="B5" s="84"/>
      <c r="C5" s="84"/>
      <c r="D5" s="215">
        <v>27511.0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887.4516129</v>
      </c>
      <c r="N5" s="181">
        <v>1.0</v>
      </c>
      <c r="O5" s="84">
        <f t="shared" si="2"/>
        <v>887.4516129</v>
      </c>
      <c r="P5" s="181">
        <v>0.0</v>
      </c>
      <c r="Q5" s="84">
        <f t="shared" si="3"/>
        <v>0</v>
      </c>
      <c r="R5" s="84">
        <v>1.0</v>
      </c>
      <c r="S5" s="84">
        <f t="shared" si="4"/>
        <v>887.4516129</v>
      </c>
      <c r="T5" s="84">
        <v>1.0</v>
      </c>
      <c r="U5" s="84">
        <f t="shared" si="5"/>
        <v>917.0333333</v>
      </c>
      <c r="V5" s="84">
        <v>1.0</v>
      </c>
      <c r="W5" s="84">
        <f t="shared" si="6"/>
        <v>887.4516129</v>
      </c>
      <c r="X5" s="84">
        <v>1.0</v>
      </c>
      <c r="Y5" s="84">
        <f t="shared" si="7"/>
        <v>887.4516129</v>
      </c>
      <c r="Z5" s="84">
        <v>1.0</v>
      </c>
      <c r="AA5" s="84">
        <f t="shared" si="8"/>
        <v>982.5357143</v>
      </c>
      <c r="AB5" s="84">
        <v>1.0</v>
      </c>
      <c r="AC5" s="84">
        <f t="shared" si="9"/>
        <v>887.4516129</v>
      </c>
    </row>
    <row r="6">
      <c r="A6" s="84"/>
      <c r="B6" s="84"/>
      <c r="C6" s="84"/>
      <c r="D6" s="215">
        <v>27511.0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887.4516129</v>
      </c>
      <c r="N6" s="84">
        <v>1.0</v>
      </c>
      <c r="O6" s="84">
        <f t="shared" si="2"/>
        <v>887.4516129</v>
      </c>
      <c r="P6" s="84">
        <v>1.0</v>
      </c>
      <c r="Q6" s="84">
        <f t="shared" si="3"/>
        <v>917.0333333</v>
      </c>
      <c r="R6" s="181">
        <v>0.5</v>
      </c>
      <c r="S6" s="84">
        <f t="shared" si="4"/>
        <v>443.7258065</v>
      </c>
      <c r="T6" s="84">
        <v>1.0</v>
      </c>
      <c r="U6" s="84">
        <f t="shared" si="5"/>
        <v>917.0333333</v>
      </c>
      <c r="V6" s="84">
        <v>1.0</v>
      </c>
      <c r="W6" s="84">
        <f t="shared" si="6"/>
        <v>887.4516129</v>
      </c>
      <c r="X6" s="84">
        <v>1.0</v>
      </c>
      <c r="Y6" s="84">
        <f t="shared" si="7"/>
        <v>887.4516129</v>
      </c>
      <c r="Z6" s="84">
        <v>1.0</v>
      </c>
      <c r="AA6" s="84">
        <f t="shared" si="8"/>
        <v>982.5357143</v>
      </c>
      <c r="AB6" s="84">
        <v>1.0</v>
      </c>
      <c r="AC6" s="84">
        <f t="shared" si="9"/>
        <v>887.4516129</v>
      </c>
    </row>
    <row r="7">
      <c r="A7" s="84"/>
      <c r="B7" s="84"/>
      <c r="C7" s="84"/>
      <c r="D7" s="215">
        <v>27511.0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887.4516129</v>
      </c>
      <c r="N7" s="84">
        <v>1.0</v>
      </c>
      <c r="O7" s="84">
        <f t="shared" si="2"/>
        <v>887.4516129</v>
      </c>
      <c r="P7" s="84">
        <v>1.0</v>
      </c>
      <c r="Q7" s="84">
        <f t="shared" si="3"/>
        <v>917.0333333</v>
      </c>
      <c r="R7" s="84">
        <v>1.0</v>
      </c>
      <c r="S7" s="84">
        <f t="shared" si="4"/>
        <v>887.4516129</v>
      </c>
      <c r="T7" s="84">
        <v>1.0</v>
      </c>
      <c r="U7" s="84">
        <f t="shared" si="5"/>
        <v>917.0333333</v>
      </c>
      <c r="V7" s="84">
        <v>1.0</v>
      </c>
      <c r="W7" s="84">
        <f t="shared" si="6"/>
        <v>887.4516129</v>
      </c>
      <c r="X7" s="84">
        <v>1.0</v>
      </c>
      <c r="Y7" s="84">
        <f t="shared" si="7"/>
        <v>887.4516129</v>
      </c>
      <c r="Z7" s="84">
        <v>1.0</v>
      </c>
      <c r="AA7" s="84">
        <f t="shared" si="8"/>
        <v>982.5357143</v>
      </c>
      <c r="AB7" s="84">
        <v>1.0</v>
      </c>
      <c r="AC7" s="84">
        <f t="shared" si="9"/>
        <v>887.4516129</v>
      </c>
    </row>
    <row r="8">
      <c r="A8" s="84"/>
      <c r="B8" s="84"/>
      <c r="C8" s="84"/>
      <c r="D8" s="215">
        <v>27511.0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887.4516129</v>
      </c>
      <c r="N8" s="181">
        <v>0.5</v>
      </c>
      <c r="O8" s="84">
        <f t="shared" si="2"/>
        <v>443.7258065</v>
      </c>
      <c r="P8" s="84">
        <v>1.0</v>
      </c>
      <c r="Q8" s="84">
        <f t="shared" si="3"/>
        <v>917.0333333</v>
      </c>
      <c r="R8" s="84">
        <v>1.0</v>
      </c>
      <c r="S8" s="84">
        <f t="shared" si="4"/>
        <v>887.4516129</v>
      </c>
      <c r="T8" s="84">
        <v>1.0</v>
      </c>
      <c r="U8" s="84">
        <f t="shared" si="5"/>
        <v>917.0333333</v>
      </c>
      <c r="V8" s="84">
        <v>1.0</v>
      </c>
      <c r="W8" s="84">
        <f t="shared" si="6"/>
        <v>887.4516129</v>
      </c>
      <c r="X8" s="84">
        <v>1.0</v>
      </c>
      <c r="Y8" s="84">
        <f t="shared" si="7"/>
        <v>887.4516129</v>
      </c>
      <c r="Z8" s="84">
        <v>1.0</v>
      </c>
      <c r="AA8" s="84">
        <f t="shared" si="8"/>
        <v>982.5357143</v>
      </c>
      <c r="AB8" s="84">
        <v>1.0</v>
      </c>
      <c r="AC8" s="84">
        <f t="shared" si="9"/>
        <v>887.4516129</v>
      </c>
    </row>
    <row r="9">
      <c r="A9" s="84"/>
      <c r="B9" s="84"/>
      <c r="C9" s="84"/>
      <c r="D9" s="215">
        <v>27511.0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887.4516129</v>
      </c>
      <c r="N9" s="84">
        <v>1.0</v>
      </c>
      <c r="O9" s="84">
        <f t="shared" si="2"/>
        <v>887.4516129</v>
      </c>
      <c r="P9" s="84">
        <v>1.0</v>
      </c>
      <c r="Q9" s="84">
        <f t="shared" si="3"/>
        <v>917.0333333</v>
      </c>
      <c r="R9" s="84">
        <v>1.0</v>
      </c>
      <c r="S9" s="84">
        <f t="shared" si="4"/>
        <v>887.4516129</v>
      </c>
      <c r="T9" s="84">
        <v>1.0</v>
      </c>
      <c r="U9" s="84">
        <f t="shared" si="5"/>
        <v>917.0333333</v>
      </c>
      <c r="V9" s="84">
        <v>1.0</v>
      </c>
      <c r="W9" s="84">
        <f t="shared" si="6"/>
        <v>887.4516129</v>
      </c>
      <c r="X9" s="84">
        <v>1.0</v>
      </c>
      <c r="Y9" s="84">
        <f t="shared" si="7"/>
        <v>887.4516129</v>
      </c>
      <c r="Z9" s="84">
        <v>1.0</v>
      </c>
      <c r="AA9" s="84">
        <f t="shared" si="8"/>
        <v>982.5357143</v>
      </c>
      <c r="AB9" s="84">
        <v>1.0</v>
      </c>
      <c r="AC9" s="84">
        <f t="shared" si="9"/>
        <v>887.4516129</v>
      </c>
    </row>
    <row r="10">
      <c r="A10" s="84"/>
      <c r="B10" s="84"/>
      <c r="C10" s="84"/>
      <c r="D10" s="215">
        <v>27511.0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887.4516129</v>
      </c>
      <c r="N10" s="84">
        <v>1.0</v>
      </c>
      <c r="O10" s="84">
        <f t="shared" si="2"/>
        <v>887.4516129</v>
      </c>
      <c r="P10" s="84">
        <v>1.0</v>
      </c>
      <c r="Q10" s="84">
        <f t="shared" si="3"/>
        <v>917.0333333</v>
      </c>
      <c r="R10" s="84">
        <v>1.0</v>
      </c>
      <c r="S10" s="84">
        <f t="shared" si="4"/>
        <v>887.4516129</v>
      </c>
      <c r="T10" s="84">
        <v>1.0</v>
      </c>
      <c r="U10" s="84">
        <f t="shared" si="5"/>
        <v>917.0333333</v>
      </c>
      <c r="V10" s="84">
        <v>1.0</v>
      </c>
      <c r="W10" s="84">
        <f t="shared" si="6"/>
        <v>887.4516129</v>
      </c>
      <c r="X10" s="84">
        <v>1.0</v>
      </c>
      <c r="Y10" s="84">
        <f t="shared" si="7"/>
        <v>887.4516129</v>
      </c>
      <c r="Z10" s="84">
        <v>1.0</v>
      </c>
      <c r="AA10" s="84">
        <f t="shared" si="8"/>
        <v>982.5357143</v>
      </c>
      <c r="AB10" s="84">
        <v>1.0</v>
      </c>
      <c r="AC10" s="84">
        <f t="shared" si="9"/>
        <v>887.4516129</v>
      </c>
    </row>
    <row r="11">
      <c r="A11" s="84"/>
      <c r="B11" s="84"/>
      <c r="C11" s="84"/>
      <c r="D11" s="215">
        <v>27511.0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887.4516129</v>
      </c>
      <c r="N11" s="84">
        <v>1.0</v>
      </c>
      <c r="O11" s="84">
        <f t="shared" si="2"/>
        <v>887.4516129</v>
      </c>
      <c r="P11" s="84">
        <v>1.0</v>
      </c>
      <c r="Q11" s="84">
        <f t="shared" si="3"/>
        <v>917.0333333</v>
      </c>
      <c r="R11" s="84">
        <v>1.0</v>
      </c>
      <c r="S11" s="84">
        <f t="shared" si="4"/>
        <v>887.4516129</v>
      </c>
      <c r="T11" s="84">
        <v>1.0</v>
      </c>
      <c r="U11" s="84">
        <f t="shared" si="5"/>
        <v>917.0333333</v>
      </c>
      <c r="V11" s="84">
        <v>1.0</v>
      </c>
      <c r="W11" s="84">
        <f t="shared" si="6"/>
        <v>887.4516129</v>
      </c>
      <c r="X11" s="84">
        <v>1.0</v>
      </c>
      <c r="Y11" s="84">
        <f t="shared" si="7"/>
        <v>887.4516129</v>
      </c>
      <c r="Z11" s="84">
        <v>1.0</v>
      </c>
      <c r="AA11" s="84">
        <f t="shared" si="8"/>
        <v>982.5357143</v>
      </c>
      <c r="AB11" s="84">
        <v>1.0</v>
      </c>
      <c r="AC11" s="84">
        <f t="shared" si="9"/>
        <v>887.4516129</v>
      </c>
    </row>
    <row r="12">
      <c r="A12" s="84"/>
      <c r="B12" s="84"/>
      <c r="C12" s="84"/>
      <c r="D12" s="215">
        <v>27511.0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887.4516129</v>
      </c>
      <c r="N12" s="84">
        <v>1.0</v>
      </c>
      <c r="O12" s="84">
        <f t="shared" si="2"/>
        <v>887.4516129</v>
      </c>
      <c r="P12" s="84">
        <v>1.0</v>
      </c>
      <c r="Q12" s="84">
        <f t="shared" si="3"/>
        <v>917.0333333</v>
      </c>
      <c r="R12" s="84">
        <v>1.0</v>
      </c>
      <c r="S12" s="84">
        <f t="shared" si="4"/>
        <v>887.4516129</v>
      </c>
      <c r="T12" s="84">
        <v>1.0</v>
      </c>
      <c r="U12" s="84">
        <f t="shared" si="5"/>
        <v>917.0333333</v>
      </c>
      <c r="V12" s="84">
        <v>1.0</v>
      </c>
      <c r="W12" s="84">
        <f t="shared" si="6"/>
        <v>887.4516129</v>
      </c>
      <c r="X12" s="84">
        <v>1.0</v>
      </c>
      <c r="Y12" s="84">
        <f t="shared" si="7"/>
        <v>887.4516129</v>
      </c>
      <c r="Z12" s="84">
        <v>1.0</v>
      </c>
      <c r="AA12" s="84">
        <f t="shared" si="8"/>
        <v>982.5357143</v>
      </c>
      <c r="AB12" s="84">
        <v>1.0</v>
      </c>
      <c r="AC12" s="84">
        <f t="shared" si="9"/>
        <v>887.4516129</v>
      </c>
    </row>
    <row r="13">
      <c r="A13" s="84"/>
      <c r="B13" s="84"/>
      <c r="C13" s="84"/>
      <c r="D13" s="215">
        <v>27511.0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887.4516129</v>
      </c>
      <c r="N13" s="181">
        <v>0.0</v>
      </c>
      <c r="O13" s="84">
        <f t="shared" si="2"/>
        <v>0</v>
      </c>
      <c r="P13" s="84">
        <v>1.0</v>
      </c>
      <c r="Q13" s="84">
        <f t="shared" si="3"/>
        <v>917.0333333</v>
      </c>
      <c r="R13" s="84">
        <v>1.0</v>
      </c>
      <c r="S13" s="84">
        <f t="shared" si="4"/>
        <v>887.4516129</v>
      </c>
      <c r="T13" s="84">
        <v>1.0</v>
      </c>
      <c r="U13" s="84">
        <f t="shared" si="5"/>
        <v>917.0333333</v>
      </c>
      <c r="V13" s="84">
        <v>1.0</v>
      </c>
      <c r="W13" s="84">
        <f t="shared" si="6"/>
        <v>887.4516129</v>
      </c>
      <c r="X13" s="84">
        <v>1.0</v>
      </c>
      <c r="Y13" s="84">
        <f t="shared" si="7"/>
        <v>887.4516129</v>
      </c>
      <c r="Z13" s="84">
        <v>1.0</v>
      </c>
      <c r="AA13" s="84">
        <f t="shared" si="8"/>
        <v>982.5357143</v>
      </c>
      <c r="AB13" s="84">
        <v>1.0</v>
      </c>
      <c r="AC13" s="84">
        <f t="shared" si="9"/>
        <v>887.4516129</v>
      </c>
    </row>
    <row r="14">
      <c r="A14" s="84"/>
      <c r="B14" s="84"/>
      <c r="C14" s="84"/>
      <c r="D14" s="215">
        <v>27511.0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887.4516129</v>
      </c>
      <c r="N14" s="84">
        <v>1.0</v>
      </c>
      <c r="O14" s="84">
        <f t="shared" si="2"/>
        <v>887.4516129</v>
      </c>
      <c r="P14" s="84">
        <v>1.0</v>
      </c>
      <c r="Q14" s="84">
        <f t="shared" si="3"/>
        <v>917.0333333</v>
      </c>
      <c r="R14" s="84">
        <v>1.0</v>
      </c>
      <c r="S14" s="84">
        <f t="shared" si="4"/>
        <v>887.4516129</v>
      </c>
      <c r="T14" s="84">
        <v>1.0</v>
      </c>
      <c r="U14" s="84">
        <f t="shared" si="5"/>
        <v>917.0333333</v>
      </c>
      <c r="V14" s="84">
        <v>1.0</v>
      </c>
      <c r="W14" s="84">
        <f t="shared" si="6"/>
        <v>887.4516129</v>
      </c>
      <c r="X14" s="84">
        <v>1.0</v>
      </c>
      <c r="Y14" s="84">
        <f t="shared" si="7"/>
        <v>887.4516129</v>
      </c>
      <c r="Z14" s="84">
        <v>1.0</v>
      </c>
      <c r="AA14" s="84">
        <f t="shared" si="8"/>
        <v>982.5357143</v>
      </c>
      <c r="AB14" s="84">
        <v>1.0</v>
      </c>
      <c r="AC14" s="84">
        <f t="shared" si="9"/>
        <v>887.4516129</v>
      </c>
    </row>
    <row r="15">
      <c r="A15" s="84"/>
      <c r="B15" s="84"/>
      <c r="C15" s="84"/>
      <c r="D15" s="215">
        <v>27511.0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887.4516129</v>
      </c>
      <c r="N15" s="84">
        <v>1.0</v>
      </c>
      <c r="O15" s="84">
        <f t="shared" si="2"/>
        <v>887.4516129</v>
      </c>
      <c r="P15" s="84">
        <v>1.0</v>
      </c>
      <c r="Q15" s="84">
        <f t="shared" si="3"/>
        <v>917.0333333</v>
      </c>
      <c r="R15" s="181">
        <v>0.5</v>
      </c>
      <c r="S15" s="84">
        <f t="shared" si="4"/>
        <v>443.7258065</v>
      </c>
      <c r="T15" s="84">
        <v>1.0</v>
      </c>
      <c r="U15" s="84">
        <f t="shared" si="5"/>
        <v>917.0333333</v>
      </c>
      <c r="V15" s="84">
        <v>1.0</v>
      </c>
      <c r="W15" s="84">
        <f t="shared" si="6"/>
        <v>887.4516129</v>
      </c>
      <c r="X15" s="84">
        <v>1.0</v>
      </c>
      <c r="Y15" s="84">
        <f t="shared" si="7"/>
        <v>887.4516129</v>
      </c>
      <c r="Z15" s="84">
        <v>1.0</v>
      </c>
      <c r="AA15" s="84">
        <f t="shared" si="8"/>
        <v>982.5357143</v>
      </c>
      <c r="AB15" s="84">
        <v>1.0</v>
      </c>
      <c r="AC15" s="84">
        <f t="shared" si="9"/>
        <v>887.4516129</v>
      </c>
    </row>
    <row r="16">
      <c r="A16" s="84"/>
      <c r="B16" s="84"/>
      <c r="C16" s="84"/>
      <c r="D16" s="215">
        <v>27511.0</v>
      </c>
      <c r="E16" s="217">
        <v>14.0</v>
      </c>
      <c r="F16" s="84"/>
      <c r="G16" s="84"/>
      <c r="H16" s="84"/>
      <c r="I16" s="84"/>
      <c r="J16" s="84"/>
      <c r="K16" s="84"/>
      <c r="L16" s="181">
        <v>0.5</v>
      </c>
      <c r="M16" s="84">
        <f t="shared" si="1"/>
        <v>443.7258065</v>
      </c>
      <c r="N16" s="84">
        <v>1.0</v>
      </c>
      <c r="O16" s="84">
        <f t="shared" si="2"/>
        <v>887.4516129</v>
      </c>
      <c r="P16" s="84">
        <v>1.0</v>
      </c>
      <c r="Q16" s="84">
        <f t="shared" si="3"/>
        <v>917.0333333</v>
      </c>
      <c r="R16" s="84">
        <v>1.0</v>
      </c>
      <c r="S16" s="84">
        <f t="shared" si="4"/>
        <v>887.4516129</v>
      </c>
      <c r="T16" s="84">
        <v>1.0</v>
      </c>
      <c r="U16" s="84">
        <f t="shared" si="5"/>
        <v>917.0333333</v>
      </c>
      <c r="V16" s="84">
        <v>1.0</v>
      </c>
      <c r="W16" s="84">
        <f t="shared" si="6"/>
        <v>887.4516129</v>
      </c>
      <c r="X16" s="84">
        <v>1.0</v>
      </c>
      <c r="Y16" s="84">
        <f t="shared" si="7"/>
        <v>887.4516129</v>
      </c>
      <c r="Z16" s="84">
        <v>1.0</v>
      </c>
      <c r="AA16" s="84">
        <f t="shared" si="8"/>
        <v>982.5357143</v>
      </c>
      <c r="AB16" s="84">
        <v>1.0</v>
      </c>
      <c r="AC16" s="84">
        <f t="shared" si="9"/>
        <v>887.4516129</v>
      </c>
    </row>
    <row r="17">
      <c r="A17" s="84"/>
      <c r="B17" s="84"/>
      <c r="C17" s="84"/>
      <c r="D17" s="215">
        <v>27511.0</v>
      </c>
      <c r="E17" s="216">
        <v>15.0</v>
      </c>
      <c r="F17" s="84"/>
      <c r="G17" s="84"/>
      <c r="H17" s="84"/>
      <c r="I17" s="84"/>
      <c r="J17" s="84"/>
      <c r="K17" s="84"/>
      <c r="L17" s="181">
        <v>0.0</v>
      </c>
      <c r="M17" s="84">
        <f t="shared" si="1"/>
        <v>0</v>
      </c>
      <c r="N17" s="84">
        <v>1.0</v>
      </c>
      <c r="O17" s="84">
        <f t="shared" si="2"/>
        <v>887.4516129</v>
      </c>
      <c r="P17" s="181">
        <v>0.0</v>
      </c>
      <c r="Q17" s="84">
        <f t="shared" si="3"/>
        <v>0</v>
      </c>
      <c r="R17" s="181">
        <v>0.0</v>
      </c>
      <c r="S17" s="84">
        <f t="shared" si="4"/>
        <v>0</v>
      </c>
      <c r="T17" s="84">
        <v>1.0</v>
      </c>
      <c r="U17" s="84">
        <f t="shared" si="5"/>
        <v>917.0333333</v>
      </c>
      <c r="V17" s="84">
        <v>1.0</v>
      </c>
      <c r="W17" s="84">
        <f t="shared" si="6"/>
        <v>887.4516129</v>
      </c>
      <c r="X17" s="84">
        <v>1.0</v>
      </c>
      <c r="Y17" s="84">
        <f t="shared" si="7"/>
        <v>887.4516129</v>
      </c>
      <c r="Z17" s="84">
        <v>1.0</v>
      </c>
      <c r="AA17" s="84">
        <f t="shared" si="8"/>
        <v>982.5357143</v>
      </c>
      <c r="AB17" s="84">
        <v>1.0</v>
      </c>
      <c r="AC17" s="84">
        <f t="shared" si="9"/>
        <v>887.4516129</v>
      </c>
    </row>
    <row r="18">
      <c r="A18" s="84"/>
      <c r="B18" s="84"/>
      <c r="C18" s="84"/>
      <c r="D18" s="215">
        <v>27511.0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887.4516129</v>
      </c>
      <c r="N18" s="84">
        <v>1.0</v>
      </c>
      <c r="O18" s="84">
        <f t="shared" si="2"/>
        <v>887.4516129</v>
      </c>
      <c r="P18" s="84">
        <v>1.0</v>
      </c>
      <c r="Q18" s="84">
        <f t="shared" si="3"/>
        <v>917.0333333</v>
      </c>
      <c r="R18" s="84">
        <v>1.0</v>
      </c>
      <c r="S18" s="84">
        <f t="shared" si="4"/>
        <v>887.4516129</v>
      </c>
      <c r="T18" s="84">
        <v>1.0</v>
      </c>
      <c r="U18" s="84">
        <f t="shared" si="5"/>
        <v>917.0333333</v>
      </c>
      <c r="V18" s="84">
        <v>1.0</v>
      </c>
      <c r="W18" s="84">
        <f t="shared" si="6"/>
        <v>887.4516129</v>
      </c>
      <c r="X18" s="84">
        <v>1.0</v>
      </c>
      <c r="Y18" s="84">
        <f t="shared" si="7"/>
        <v>887.4516129</v>
      </c>
      <c r="Z18" s="84">
        <v>1.0</v>
      </c>
      <c r="AA18" s="84">
        <f t="shared" si="8"/>
        <v>982.5357143</v>
      </c>
      <c r="AB18" s="84">
        <v>1.0</v>
      </c>
      <c r="AC18" s="84">
        <f t="shared" si="9"/>
        <v>887.4516129</v>
      </c>
    </row>
    <row r="19">
      <c r="A19" s="84"/>
      <c r="B19" s="84"/>
      <c r="C19" s="84"/>
      <c r="D19" s="215">
        <v>27511.0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887.4516129</v>
      </c>
      <c r="N19" s="84">
        <v>1.0</v>
      </c>
      <c r="O19" s="84">
        <f t="shared" si="2"/>
        <v>887.4516129</v>
      </c>
      <c r="P19" s="84">
        <v>1.0</v>
      </c>
      <c r="Q19" s="84">
        <f t="shared" si="3"/>
        <v>917.0333333</v>
      </c>
      <c r="R19" s="84">
        <v>1.0</v>
      </c>
      <c r="S19" s="84">
        <f t="shared" si="4"/>
        <v>887.4516129</v>
      </c>
      <c r="T19" s="84">
        <v>1.0</v>
      </c>
      <c r="U19" s="84">
        <f t="shared" si="5"/>
        <v>917.0333333</v>
      </c>
      <c r="V19" s="84">
        <v>1.0</v>
      </c>
      <c r="W19" s="84">
        <f t="shared" si="6"/>
        <v>887.4516129</v>
      </c>
      <c r="X19" s="84">
        <v>1.0</v>
      </c>
      <c r="Y19" s="84">
        <f t="shared" si="7"/>
        <v>887.4516129</v>
      </c>
      <c r="Z19" s="84">
        <v>1.0</v>
      </c>
      <c r="AA19" s="84">
        <f t="shared" si="8"/>
        <v>982.5357143</v>
      </c>
      <c r="AB19" s="84">
        <v>1.0</v>
      </c>
      <c r="AC19" s="84">
        <f t="shared" si="9"/>
        <v>887.4516129</v>
      </c>
    </row>
    <row r="20">
      <c r="A20" s="84"/>
      <c r="B20" s="84"/>
      <c r="C20" s="84"/>
      <c r="D20" s="215">
        <v>27511.0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887.4516129</v>
      </c>
      <c r="N20" s="181">
        <v>0.0</v>
      </c>
      <c r="O20" s="84">
        <f t="shared" si="2"/>
        <v>0</v>
      </c>
      <c r="P20" s="84">
        <v>1.0</v>
      </c>
      <c r="Q20" s="84">
        <f t="shared" si="3"/>
        <v>917.0333333</v>
      </c>
      <c r="R20" s="84">
        <v>1.0</v>
      </c>
      <c r="S20" s="84">
        <f t="shared" si="4"/>
        <v>887.4516129</v>
      </c>
      <c r="T20" s="84">
        <v>1.0</v>
      </c>
      <c r="U20" s="84">
        <f t="shared" si="5"/>
        <v>917.0333333</v>
      </c>
      <c r="V20" s="84">
        <v>1.0</v>
      </c>
      <c r="W20" s="84">
        <f t="shared" si="6"/>
        <v>887.4516129</v>
      </c>
      <c r="X20" s="84">
        <v>1.0</v>
      </c>
      <c r="Y20" s="84">
        <f t="shared" si="7"/>
        <v>887.4516129</v>
      </c>
      <c r="Z20" s="84">
        <v>1.0</v>
      </c>
      <c r="AA20" s="84">
        <f t="shared" si="8"/>
        <v>982.5357143</v>
      </c>
      <c r="AB20" s="84">
        <v>1.0</v>
      </c>
      <c r="AC20" s="84">
        <f t="shared" si="9"/>
        <v>887.4516129</v>
      </c>
    </row>
    <row r="21" ht="15.75" customHeight="1">
      <c r="A21" s="84"/>
      <c r="B21" s="84"/>
      <c r="C21" s="84"/>
      <c r="D21" s="215">
        <v>27511.0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887.4516129</v>
      </c>
      <c r="N21" s="181">
        <v>0.5</v>
      </c>
      <c r="O21" s="84">
        <f t="shared" si="2"/>
        <v>443.7258065</v>
      </c>
      <c r="P21" s="181">
        <v>0.5</v>
      </c>
      <c r="Q21" s="84">
        <f t="shared" si="3"/>
        <v>458.5166667</v>
      </c>
      <c r="R21" s="84">
        <v>1.0</v>
      </c>
      <c r="S21" s="84">
        <f t="shared" si="4"/>
        <v>887.4516129</v>
      </c>
      <c r="T21" s="84">
        <v>1.0</v>
      </c>
      <c r="U21" s="84">
        <f t="shared" si="5"/>
        <v>917.0333333</v>
      </c>
      <c r="V21" s="84">
        <v>1.0</v>
      </c>
      <c r="W21" s="84">
        <f t="shared" si="6"/>
        <v>887.4516129</v>
      </c>
      <c r="X21" s="84">
        <v>1.0</v>
      </c>
      <c r="Y21" s="84">
        <f t="shared" si="7"/>
        <v>887.4516129</v>
      </c>
      <c r="Z21" s="84">
        <v>1.0</v>
      </c>
      <c r="AA21" s="84">
        <f t="shared" si="8"/>
        <v>982.5357143</v>
      </c>
      <c r="AB21" s="84">
        <v>1.0</v>
      </c>
      <c r="AC21" s="84">
        <f t="shared" si="9"/>
        <v>887.4516129</v>
      </c>
    </row>
    <row r="22" ht="15.75" customHeight="1">
      <c r="A22" s="84"/>
      <c r="B22" s="84"/>
      <c r="C22" s="84"/>
      <c r="D22" s="215">
        <v>27511.0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887.4516129</v>
      </c>
      <c r="N22" s="84">
        <v>1.0</v>
      </c>
      <c r="O22" s="84">
        <f t="shared" si="2"/>
        <v>887.4516129</v>
      </c>
      <c r="P22" s="84">
        <v>1.0</v>
      </c>
      <c r="Q22" s="84">
        <f t="shared" si="3"/>
        <v>917.0333333</v>
      </c>
      <c r="R22" s="84">
        <v>1.0</v>
      </c>
      <c r="S22" s="84">
        <f t="shared" si="4"/>
        <v>887.4516129</v>
      </c>
      <c r="T22" s="84">
        <v>1.0</v>
      </c>
      <c r="U22" s="84">
        <f t="shared" si="5"/>
        <v>917.0333333</v>
      </c>
      <c r="V22" s="84">
        <v>1.0</v>
      </c>
      <c r="W22" s="84">
        <f t="shared" si="6"/>
        <v>887.4516129</v>
      </c>
      <c r="X22" s="84">
        <v>1.0</v>
      </c>
      <c r="Y22" s="84">
        <f t="shared" si="7"/>
        <v>887.4516129</v>
      </c>
      <c r="Z22" s="84">
        <v>1.0</v>
      </c>
      <c r="AA22" s="84">
        <f t="shared" si="8"/>
        <v>982.5357143</v>
      </c>
      <c r="AB22" s="84">
        <v>1.0</v>
      </c>
      <c r="AC22" s="84">
        <f t="shared" si="9"/>
        <v>887.4516129</v>
      </c>
    </row>
    <row r="23" ht="15.75" customHeight="1">
      <c r="A23" s="84"/>
      <c r="B23" s="84"/>
      <c r="C23" s="84"/>
      <c r="D23" s="215">
        <v>27511.0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887.4516129</v>
      </c>
      <c r="N23" s="84">
        <v>1.0</v>
      </c>
      <c r="O23" s="84">
        <f t="shared" si="2"/>
        <v>887.4516129</v>
      </c>
      <c r="P23" s="84">
        <v>1.0</v>
      </c>
      <c r="Q23" s="84">
        <f t="shared" si="3"/>
        <v>917.0333333</v>
      </c>
      <c r="R23" s="84">
        <v>1.0</v>
      </c>
      <c r="S23" s="84">
        <f t="shared" si="4"/>
        <v>887.4516129</v>
      </c>
      <c r="T23" s="84">
        <v>1.0</v>
      </c>
      <c r="U23" s="84">
        <f t="shared" si="5"/>
        <v>917.0333333</v>
      </c>
      <c r="V23" s="84">
        <v>1.0</v>
      </c>
      <c r="W23" s="84">
        <f t="shared" si="6"/>
        <v>887.4516129</v>
      </c>
      <c r="X23" s="84">
        <v>1.0</v>
      </c>
      <c r="Y23" s="84">
        <f t="shared" si="7"/>
        <v>887.4516129</v>
      </c>
      <c r="Z23" s="84">
        <v>1.0</v>
      </c>
      <c r="AA23" s="84">
        <f t="shared" si="8"/>
        <v>982.5357143</v>
      </c>
      <c r="AB23" s="84">
        <v>1.0</v>
      </c>
      <c r="AC23" s="84">
        <f t="shared" si="9"/>
        <v>887.4516129</v>
      </c>
    </row>
    <row r="24" ht="15.75" customHeight="1">
      <c r="A24" s="84"/>
      <c r="B24" s="84"/>
      <c r="C24" s="84"/>
      <c r="D24" s="215">
        <v>27511.0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887.4516129</v>
      </c>
      <c r="N24" s="84">
        <v>1.0</v>
      </c>
      <c r="O24" s="84">
        <f t="shared" si="2"/>
        <v>887.4516129</v>
      </c>
      <c r="P24" s="84">
        <v>1.0</v>
      </c>
      <c r="Q24" s="84">
        <f t="shared" si="3"/>
        <v>917.0333333</v>
      </c>
      <c r="R24" s="181">
        <v>0.0</v>
      </c>
      <c r="S24" s="84">
        <f t="shared" si="4"/>
        <v>0</v>
      </c>
      <c r="T24" s="84">
        <v>1.0</v>
      </c>
      <c r="U24" s="84">
        <f t="shared" si="5"/>
        <v>917.0333333</v>
      </c>
      <c r="V24" s="84">
        <v>1.0</v>
      </c>
      <c r="W24" s="84">
        <f t="shared" si="6"/>
        <v>887.4516129</v>
      </c>
      <c r="X24" s="84">
        <v>1.0</v>
      </c>
      <c r="Y24" s="84">
        <f t="shared" si="7"/>
        <v>887.4516129</v>
      </c>
      <c r="Z24" s="84">
        <v>1.0</v>
      </c>
      <c r="AA24" s="84">
        <f t="shared" si="8"/>
        <v>982.5357143</v>
      </c>
      <c r="AB24" s="84">
        <v>1.0</v>
      </c>
      <c r="AC24" s="84">
        <f t="shared" si="9"/>
        <v>887.4516129</v>
      </c>
    </row>
    <row r="25" ht="15.75" customHeight="1">
      <c r="A25" s="84"/>
      <c r="B25" s="84"/>
      <c r="C25" s="84"/>
      <c r="D25" s="215">
        <v>27511.0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887.4516129</v>
      </c>
      <c r="N25" s="84">
        <v>1.0</v>
      </c>
      <c r="O25" s="84">
        <f t="shared" si="2"/>
        <v>887.4516129</v>
      </c>
      <c r="P25" s="84">
        <v>1.0</v>
      </c>
      <c r="Q25" s="84">
        <f t="shared" si="3"/>
        <v>917.0333333</v>
      </c>
      <c r="R25" s="84">
        <v>1.0</v>
      </c>
      <c r="S25" s="84">
        <f t="shared" si="4"/>
        <v>887.4516129</v>
      </c>
      <c r="T25" s="84">
        <v>1.0</v>
      </c>
      <c r="U25" s="84">
        <f t="shared" si="5"/>
        <v>917.0333333</v>
      </c>
      <c r="V25" s="84">
        <v>1.0</v>
      </c>
      <c r="W25" s="84">
        <f t="shared" si="6"/>
        <v>887.4516129</v>
      </c>
      <c r="X25" s="84">
        <v>1.0</v>
      </c>
      <c r="Y25" s="84">
        <f t="shared" si="7"/>
        <v>887.4516129</v>
      </c>
      <c r="Z25" s="84">
        <v>1.0</v>
      </c>
      <c r="AA25" s="84">
        <f t="shared" si="8"/>
        <v>982.5357143</v>
      </c>
      <c r="AB25" s="84">
        <v>1.0</v>
      </c>
      <c r="AC25" s="84">
        <f t="shared" si="9"/>
        <v>887.4516129</v>
      </c>
    </row>
    <row r="26" ht="15.75" customHeight="1">
      <c r="A26" s="84"/>
      <c r="B26" s="84"/>
      <c r="C26" s="84"/>
      <c r="D26" s="215">
        <v>27511.0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887.4516129</v>
      </c>
      <c r="N26" s="84">
        <v>1.0</v>
      </c>
      <c r="O26" s="84">
        <f t="shared" si="2"/>
        <v>887.4516129</v>
      </c>
      <c r="P26" s="84">
        <v>1.0</v>
      </c>
      <c r="Q26" s="84">
        <f t="shared" si="3"/>
        <v>917.0333333</v>
      </c>
      <c r="R26" s="84">
        <v>1.0</v>
      </c>
      <c r="S26" s="84">
        <f t="shared" si="4"/>
        <v>887.4516129</v>
      </c>
      <c r="T26" s="84">
        <v>1.0</v>
      </c>
      <c r="U26" s="84">
        <f t="shared" si="5"/>
        <v>917.0333333</v>
      </c>
      <c r="V26" s="84">
        <v>1.0</v>
      </c>
      <c r="W26" s="84">
        <f t="shared" si="6"/>
        <v>887.4516129</v>
      </c>
      <c r="X26" s="84">
        <v>1.0</v>
      </c>
      <c r="Y26" s="84">
        <f t="shared" si="7"/>
        <v>887.4516129</v>
      </c>
      <c r="Z26" s="84">
        <v>1.0</v>
      </c>
      <c r="AA26" s="84">
        <f t="shared" si="8"/>
        <v>982.5357143</v>
      </c>
      <c r="AB26" s="84">
        <v>1.0</v>
      </c>
      <c r="AC26" s="84">
        <f t="shared" si="9"/>
        <v>887.4516129</v>
      </c>
    </row>
    <row r="27" ht="15.75" customHeight="1">
      <c r="A27" s="84"/>
      <c r="B27" s="84"/>
      <c r="C27" s="84"/>
      <c r="D27" s="215">
        <v>27511.0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887.4516129</v>
      </c>
      <c r="N27" s="84">
        <v>1.0</v>
      </c>
      <c r="O27" s="84">
        <f t="shared" si="2"/>
        <v>887.4516129</v>
      </c>
      <c r="P27" s="84">
        <v>1.0</v>
      </c>
      <c r="Q27" s="84">
        <f t="shared" si="3"/>
        <v>917.0333333</v>
      </c>
      <c r="R27" s="84">
        <v>1.0</v>
      </c>
      <c r="S27" s="84">
        <f t="shared" si="4"/>
        <v>887.4516129</v>
      </c>
      <c r="T27" s="84">
        <v>1.0</v>
      </c>
      <c r="U27" s="84">
        <f t="shared" si="5"/>
        <v>917.0333333</v>
      </c>
      <c r="V27" s="84">
        <v>1.0</v>
      </c>
      <c r="W27" s="84">
        <f t="shared" si="6"/>
        <v>887.4516129</v>
      </c>
      <c r="X27" s="84">
        <v>1.0</v>
      </c>
      <c r="Y27" s="84">
        <f t="shared" si="7"/>
        <v>887.4516129</v>
      </c>
      <c r="Z27" s="84">
        <v>1.0</v>
      </c>
      <c r="AA27" s="84">
        <f t="shared" si="8"/>
        <v>982.5357143</v>
      </c>
      <c r="AB27" s="84">
        <v>1.0</v>
      </c>
      <c r="AC27" s="84">
        <f t="shared" si="9"/>
        <v>887.4516129</v>
      </c>
    </row>
    <row r="28" ht="15.75" customHeight="1">
      <c r="A28" s="84"/>
      <c r="B28" s="84"/>
      <c r="C28" s="84"/>
      <c r="D28" s="215">
        <v>27511.0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887.4516129</v>
      </c>
      <c r="N28" s="84">
        <v>1.0</v>
      </c>
      <c r="O28" s="84">
        <f t="shared" si="2"/>
        <v>887.4516129</v>
      </c>
      <c r="P28" s="84">
        <v>1.0</v>
      </c>
      <c r="Q28" s="84">
        <f t="shared" si="3"/>
        <v>917.0333333</v>
      </c>
      <c r="R28" s="84">
        <v>1.0</v>
      </c>
      <c r="S28" s="84">
        <f t="shared" si="4"/>
        <v>887.4516129</v>
      </c>
      <c r="T28" s="84">
        <v>1.0</v>
      </c>
      <c r="U28" s="84">
        <f t="shared" si="5"/>
        <v>917.0333333</v>
      </c>
      <c r="V28" s="84">
        <v>1.0</v>
      </c>
      <c r="W28" s="84">
        <f t="shared" si="6"/>
        <v>887.4516129</v>
      </c>
      <c r="X28" s="84">
        <v>1.0</v>
      </c>
      <c r="Y28" s="84">
        <f t="shared" si="7"/>
        <v>887.4516129</v>
      </c>
      <c r="Z28" s="84">
        <v>1.0</v>
      </c>
      <c r="AA28" s="84">
        <f t="shared" si="8"/>
        <v>982.5357143</v>
      </c>
      <c r="AB28" s="84">
        <v>1.0</v>
      </c>
      <c r="AC28" s="84">
        <f t="shared" si="9"/>
        <v>887.4516129</v>
      </c>
    </row>
    <row r="29" ht="15.75" customHeight="1">
      <c r="A29" s="84"/>
      <c r="B29" s="84"/>
      <c r="C29" s="84"/>
      <c r="D29" s="215">
        <v>27511.0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887.4516129</v>
      </c>
      <c r="N29" s="84">
        <v>1.0</v>
      </c>
      <c r="O29" s="84">
        <f t="shared" si="2"/>
        <v>887.4516129</v>
      </c>
      <c r="P29" s="84">
        <v>1.0</v>
      </c>
      <c r="Q29" s="84">
        <f t="shared" si="3"/>
        <v>917.0333333</v>
      </c>
      <c r="R29" s="84">
        <v>1.0</v>
      </c>
      <c r="S29" s="84">
        <f t="shared" si="4"/>
        <v>887.4516129</v>
      </c>
      <c r="T29" s="84">
        <v>1.0</v>
      </c>
      <c r="U29" s="84">
        <f t="shared" si="5"/>
        <v>917.0333333</v>
      </c>
      <c r="V29" s="84">
        <v>1.0</v>
      </c>
      <c r="W29" s="84">
        <f t="shared" si="6"/>
        <v>887.4516129</v>
      </c>
      <c r="X29" s="84">
        <v>1.0</v>
      </c>
      <c r="Y29" s="84">
        <f t="shared" si="7"/>
        <v>887.4516129</v>
      </c>
      <c r="Z29" s="84">
        <v>1.0</v>
      </c>
      <c r="AA29" s="84">
        <f t="shared" si="8"/>
        <v>982.5357143</v>
      </c>
      <c r="AB29" s="84">
        <v>1.0</v>
      </c>
      <c r="AC29" s="84">
        <f t="shared" si="9"/>
        <v>887.4516129</v>
      </c>
    </row>
    <row r="30" ht="15.75" customHeight="1">
      <c r="A30" s="84"/>
      <c r="B30" s="84"/>
      <c r="C30" s="84"/>
      <c r="D30" s="215">
        <v>27511.0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887.4516129</v>
      </c>
      <c r="N30" s="84">
        <v>1.0</v>
      </c>
      <c r="O30" s="84">
        <f t="shared" si="2"/>
        <v>887.4516129</v>
      </c>
      <c r="P30" s="84">
        <v>1.0</v>
      </c>
      <c r="Q30" s="84">
        <f t="shared" si="3"/>
        <v>917.0333333</v>
      </c>
      <c r="R30" s="84">
        <v>1.0</v>
      </c>
      <c r="S30" s="84">
        <f t="shared" si="4"/>
        <v>887.4516129</v>
      </c>
      <c r="T30" s="84">
        <v>1.0</v>
      </c>
      <c r="U30" s="84">
        <f t="shared" si="5"/>
        <v>917.0333333</v>
      </c>
      <c r="V30" s="84">
        <v>1.0</v>
      </c>
      <c r="W30" s="84">
        <f t="shared" si="6"/>
        <v>887.4516129</v>
      </c>
      <c r="X30" s="84">
        <v>1.0</v>
      </c>
      <c r="Y30" s="84">
        <f t="shared" si="7"/>
        <v>887.4516129</v>
      </c>
      <c r="Z30" s="84">
        <v>1.0</v>
      </c>
      <c r="AA30" s="84">
        <f t="shared" si="8"/>
        <v>982.5357143</v>
      </c>
      <c r="AB30" s="84">
        <v>1.0</v>
      </c>
      <c r="AC30" s="84">
        <f t="shared" si="9"/>
        <v>887.4516129</v>
      </c>
    </row>
    <row r="31" ht="15.75" customHeight="1">
      <c r="A31" s="84"/>
      <c r="B31" s="84"/>
      <c r="C31" s="84"/>
      <c r="D31" s="215">
        <v>27511.0</v>
      </c>
      <c r="E31" s="216">
        <v>29.0</v>
      </c>
      <c r="F31" s="84"/>
      <c r="G31" s="84"/>
      <c r="H31" s="84"/>
      <c r="I31" s="84"/>
      <c r="J31" s="84"/>
      <c r="K31" s="84"/>
      <c r="L31" s="181">
        <v>0.5</v>
      </c>
      <c r="M31" s="84">
        <f t="shared" si="1"/>
        <v>443.7258065</v>
      </c>
      <c r="N31" s="84">
        <v>1.0</v>
      </c>
      <c r="O31" s="84">
        <f t="shared" si="2"/>
        <v>887.4516129</v>
      </c>
      <c r="P31" s="84">
        <v>1.0</v>
      </c>
      <c r="Q31" s="84">
        <f t="shared" si="3"/>
        <v>917.0333333</v>
      </c>
      <c r="R31" s="84">
        <v>1.0</v>
      </c>
      <c r="S31" s="84">
        <f t="shared" si="4"/>
        <v>887.4516129</v>
      </c>
      <c r="T31" s="84">
        <v>1.0</v>
      </c>
      <c r="U31" s="84">
        <f t="shared" si="5"/>
        <v>917.0333333</v>
      </c>
      <c r="V31" s="84">
        <v>1.0</v>
      </c>
      <c r="W31" s="84">
        <f t="shared" si="6"/>
        <v>887.4516129</v>
      </c>
      <c r="X31" s="84">
        <v>1.0</v>
      </c>
      <c r="Y31" s="84">
        <f t="shared" si="7"/>
        <v>887.4516129</v>
      </c>
      <c r="Z31" s="84"/>
      <c r="AA31" s="84"/>
      <c r="AB31" s="84">
        <v>1.0</v>
      </c>
      <c r="AC31" s="84">
        <f t="shared" si="9"/>
        <v>887.4516129</v>
      </c>
    </row>
    <row r="32" ht="15.75" customHeight="1">
      <c r="A32" s="84"/>
      <c r="B32" s="84"/>
      <c r="C32" s="84"/>
      <c r="D32" s="215">
        <v>27511.0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887.4516129</v>
      </c>
      <c r="N32" s="181">
        <v>0.0</v>
      </c>
      <c r="O32" s="84">
        <f t="shared" si="2"/>
        <v>0</v>
      </c>
      <c r="P32" s="181">
        <v>0.0</v>
      </c>
      <c r="Q32" s="84">
        <f t="shared" si="3"/>
        <v>0</v>
      </c>
      <c r="R32" s="84">
        <v>1.0</v>
      </c>
      <c r="S32" s="84">
        <f t="shared" si="4"/>
        <v>887.4516129</v>
      </c>
      <c r="T32" s="84">
        <v>1.0</v>
      </c>
      <c r="U32" s="84">
        <f t="shared" si="5"/>
        <v>917.0333333</v>
      </c>
      <c r="V32" s="84">
        <v>1.0</v>
      </c>
      <c r="W32" s="84">
        <f t="shared" si="6"/>
        <v>887.4516129</v>
      </c>
      <c r="X32" s="84">
        <v>1.0</v>
      </c>
      <c r="Y32" s="84">
        <f t="shared" si="7"/>
        <v>887.4516129</v>
      </c>
      <c r="Z32" s="84"/>
      <c r="AA32" s="84"/>
      <c r="AB32" s="84">
        <v>1.0</v>
      </c>
      <c r="AC32" s="84">
        <f t="shared" si="9"/>
        <v>887.4516129</v>
      </c>
    </row>
    <row r="33" ht="15.75" customHeight="1">
      <c r="A33" s="84"/>
      <c r="B33" s="84"/>
      <c r="C33" s="84"/>
      <c r="D33" s="215">
        <v>27511.0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887.4516129</v>
      </c>
      <c r="N33" s="84">
        <v>1.0</v>
      </c>
      <c r="O33" s="84">
        <f t="shared" si="2"/>
        <v>887.4516129</v>
      </c>
      <c r="P33" s="84"/>
      <c r="Q33" s="84"/>
      <c r="R33" s="84">
        <v>1.0</v>
      </c>
      <c r="S33" s="84">
        <f t="shared" si="4"/>
        <v>887.4516129</v>
      </c>
      <c r="T33" s="84"/>
      <c r="U33" s="84"/>
      <c r="V33" s="84">
        <v>1.0</v>
      </c>
      <c r="W33" s="84">
        <f t="shared" si="6"/>
        <v>887.4516129</v>
      </c>
      <c r="X33" s="84">
        <v>1.0</v>
      </c>
      <c r="Y33" s="84">
        <f t="shared" si="7"/>
        <v>887.4516129</v>
      </c>
      <c r="Z33" s="84"/>
      <c r="AA33" s="84"/>
      <c r="AB33" s="84">
        <v>1.0</v>
      </c>
      <c r="AC33" s="84">
        <f t="shared" si="9"/>
        <v>887.4516129</v>
      </c>
    </row>
    <row r="34" ht="15.75" customHeight="1">
      <c r="B34" s="160"/>
      <c r="C34" s="162" t="s">
        <v>316</v>
      </c>
      <c r="D34" s="215">
        <v>27511.0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887.4516129</v>
      </c>
      <c r="N34" s="165">
        <v>1.0</v>
      </c>
      <c r="O34" s="84">
        <f t="shared" si="2"/>
        <v>887.4516129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27511.0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887.4516129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27511.0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26623.54839</v>
      </c>
      <c r="N37" s="160">
        <f t="shared" si="10"/>
        <v>28.5</v>
      </c>
      <c r="O37" s="160">
        <f t="shared" si="10"/>
        <v>25292.37097</v>
      </c>
      <c r="P37" s="160">
        <f t="shared" si="10"/>
        <v>26.5</v>
      </c>
      <c r="Q37" s="160">
        <f t="shared" si="10"/>
        <v>24301.38333</v>
      </c>
      <c r="R37" s="160">
        <f t="shared" si="10"/>
        <v>28</v>
      </c>
      <c r="S37" s="160">
        <f t="shared" si="10"/>
        <v>24848.64516</v>
      </c>
      <c r="T37" s="160">
        <f t="shared" si="10"/>
        <v>30</v>
      </c>
      <c r="U37" s="160">
        <f t="shared" si="10"/>
        <v>27511</v>
      </c>
      <c r="V37" s="160">
        <f t="shared" si="10"/>
        <v>31</v>
      </c>
      <c r="W37" s="160">
        <f t="shared" si="10"/>
        <v>27511</v>
      </c>
      <c r="X37" s="160">
        <f t="shared" si="10"/>
        <v>31</v>
      </c>
      <c r="Y37" s="160">
        <f t="shared" si="10"/>
        <v>27511</v>
      </c>
      <c r="Z37" s="160">
        <f t="shared" si="10"/>
        <v>28</v>
      </c>
      <c r="AA37" s="160">
        <f t="shared" si="10"/>
        <v>27511</v>
      </c>
      <c r="AB37" s="160">
        <f t="shared" si="10"/>
        <v>31</v>
      </c>
      <c r="AC37" s="160">
        <f t="shared" si="10"/>
        <v>27511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29"/>
    <col customWidth="1" min="3" max="3" width="18.71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349</v>
      </c>
      <c r="B3" s="84" t="s">
        <v>350</v>
      </c>
      <c r="C3" s="84" t="s">
        <v>351</v>
      </c>
      <c r="D3" s="215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972.7741935</v>
      </c>
      <c r="N3" s="84">
        <v>1.0</v>
      </c>
      <c r="O3" s="84">
        <f t="shared" ref="O3:O33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15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15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15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15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15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15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15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15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15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15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15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15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15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15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15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15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15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15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15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15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15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181">
        <v>0.0</v>
      </c>
      <c r="Q24" s="84">
        <f t="shared" si="3"/>
        <v>0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15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181">
        <v>0.0</v>
      </c>
      <c r="Q25" s="84">
        <f t="shared" si="3"/>
        <v>0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15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181">
        <v>0.0</v>
      </c>
      <c r="Q26" s="84">
        <f t="shared" si="3"/>
        <v>0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15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181">
        <v>0.0</v>
      </c>
      <c r="Q27" s="84">
        <f t="shared" si="3"/>
        <v>0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15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181">
        <v>0.0</v>
      </c>
      <c r="Q28" s="84">
        <f t="shared" si="3"/>
        <v>0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15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15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15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15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15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15">
        <v>30156.0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30156.0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31</v>
      </c>
      <c r="O37" s="160">
        <f t="shared" si="10"/>
        <v>30156</v>
      </c>
      <c r="P37" s="160">
        <f t="shared" si="10"/>
        <v>25</v>
      </c>
      <c r="Q37" s="160">
        <f t="shared" si="10"/>
        <v>25130</v>
      </c>
      <c r="R37" s="160">
        <f t="shared" si="10"/>
        <v>31</v>
      </c>
      <c r="S37" s="160">
        <f t="shared" si="10"/>
        <v>30156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0.29"/>
    <col customWidth="1" min="3" max="3" width="18.71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352</v>
      </c>
      <c r="B3" s="84" t="s">
        <v>350</v>
      </c>
      <c r="C3" s="84" t="s">
        <v>351</v>
      </c>
      <c r="D3" s="215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972.7741935</v>
      </c>
      <c r="N3" s="181">
        <v>0.0</v>
      </c>
      <c r="O3" s="84">
        <f t="shared" ref="O3:O33" si="2">D3/31*N3</f>
        <v>0</v>
      </c>
      <c r="P3" s="181">
        <v>0.0</v>
      </c>
      <c r="Q3" s="84">
        <f t="shared" ref="Q3:Q32" si="3">D3/30*P3</f>
        <v>0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15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181">
        <v>0.0</v>
      </c>
      <c r="O4" s="84">
        <f t="shared" si="2"/>
        <v>0</v>
      </c>
      <c r="P4" s="181">
        <v>0.0</v>
      </c>
      <c r="Q4" s="84">
        <f t="shared" si="3"/>
        <v>0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15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181">
        <v>0.0</v>
      </c>
      <c r="O5" s="84">
        <f t="shared" si="2"/>
        <v>0</v>
      </c>
      <c r="P5" s="181">
        <v>0.0</v>
      </c>
      <c r="Q5" s="84">
        <f t="shared" si="3"/>
        <v>0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15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181">
        <v>0.0</v>
      </c>
      <c r="O6" s="84">
        <f t="shared" si="2"/>
        <v>0</v>
      </c>
      <c r="P6" s="181">
        <v>0.0</v>
      </c>
      <c r="Q6" s="84">
        <f t="shared" si="3"/>
        <v>0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15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181">
        <v>0.0</v>
      </c>
      <c r="O7" s="84">
        <f t="shared" si="2"/>
        <v>0</v>
      </c>
      <c r="P7" s="181">
        <v>0.0</v>
      </c>
      <c r="Q7" s="84">
        <f t="shared" si="3"/>
        <v>0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15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181">
        <v>0.0</v>
      </c>
      <c r="O8" s="84">
        <f t="shared" si="2"/>
        <v>0</v>
      </c>
      <c r="P8" s="181">
        <v>0.0</v>
      </c>
      <c r="Q8" s="84">
        <f t="shared" si="3"/>
        <v>0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15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181">
        <v>0.0</v>
      </c>
      <c r="O9" s="84">
        <f t="shared" si="2"/>
        <v>0</v>
      </c>
      <c r="P9" s="181">
        <v>0.0</v>
      </c>
      <c r="Q9" s="84">
        <f t="shared" si="3"/>
        <v>0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15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181">
        <v>0.0</v>
      </c>
      <c r="O10" s="84">
        <f t="shared" si="2"/>
        <v>0</v>
      </c>
      <c r="P10" s="181">
        <v>0.0</v>
      </c>
      <c r="Q10" s="84">
        <f t="shared" si="3"/>
        <v>0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15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181">
        <v>0.0</v>
      </c>
      <c r="O11" s="84">
        <f t="shared" si="2"/>
        <v>0</v>
      </c>
      <c r="P11" s="181">
        <v>0.0</v>
      </c>
      <c r="Q11" s="84">
        <f t="shared" si="3"/>
        <v>0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15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181">
        <v>0.0</v>
      </c>
      <c r="O12" s="84">
        <f t="shared" si="2"/>
        <v>0</v>
      </c>
      <c r="P12" s="181">
        <v>0.0</v>
      </c>
      <c r="Q12" s="84">
        <f t="shared" si="3"/>
        <v>0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15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181">
        <v>0.0</v>
      </c>
      <c r="O13" s="84">
        <f t="shared" si="2"/>
        <v>0</v>
      </c>
      <c r="P13" s="181">
        <v>0.0</v>
      </c>
      <c r="Q13" s="84">
        <f t="shared" si="3"/>
        <v>0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15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181">
        <v>0.0</v>
      </c>
      <c r="O14" s="84">
        <f t="shared" si="2"/>
        <v>0</v>
      </c>
      <c r="P14" s="181">
        <v>0.0</v>
      </c>
      <c r="Q14" s="84">
        <f t="shared" si="3"/>
        <v>0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15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181">
        <v>0.0</v>
      </c>
      <c r="O15" s="84">
        <f t="shared" si="2"/>
        <v>0</v>
      </c>
      <c r="P15" s="181">
        <v>0.0</v>
      </c>
      <c r="Q15" s="84">
        <f t="shared" si="3"/>
        <v>0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15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181">
        <v>0.0</v>
      </c>
      <c r="O16" s="84">
        <f t="shared" si="2"/>
        <v>0</v>
      </c>
      <c r="P16" s="181">
        <v>0.0</v>
      </c>
      <c r="Q16" s="84">
        <f t="shared" si="3"/>
        <v>0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15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181">
        <v>0.0</v>
      </c>
      <c r="O17" s="84">
        <f t="shared" si="2"/>
        <v>0</v>
      </c>
      <c r="P17" s="181">
        <v>0.0</v>
      </c>
      <c r="Q17" s="84">
        <f t="shared" si="3"/>
        <v>0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15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181">
        <v>0.0</v>
      </c>
      <c r="O18" s="84">
        <f t="shared" si="2"/>
        <v>0</v>
      </c>
      <c r="P18" s="181">
        <v>0.0</v>
      </c>
      <c r="Q18" s="84">
        <f t="shared" si="3"/>
        <v>0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15">
        <v>30156.0</v>
      </c>
      <c r="E19" s="216">
        <v>17.0</v>
      </c>
      <c r="F19" s="84"/>
      <c r="G19" s="84"/>
      <c r="H19" s="84"/>
      <c r="I19" s="84"/>
      <c r="J19" s="84"/>
      <c r="K19" s="84"/>
      <c r="L19" s="181">
        <v>0.0</v>
      </c>
      <c r="M19" s="84">
        <f t="shared" si="1"/>
        <v>0</v>
      </c>
      <c r="N19" s="181">
        <v>0.0</v>
      </c>
      <c r="O19" s="84">
        <f t="shared" si="2"/>
        <v>0</v>
      </c>
      <c r="P19" s="181">
        <v>0.0</v>
      </c>
      <c r="Q19" s="84">
        <f t="shared" si="3"/>
        <v>0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15">
        <v>30156.0</v>
      </c>
      <c r="E20" s="217">
        <v>18.0</v>
      </c>
      <c r="F20" s="84"/>
      <c r="G20" s="84"/>
      <c r="H20" s="84"/>
      <c r="I20" s="84"/>
      <c r="J20" s="84"/>
      <c r="K20" s="84"/>
      <c r="L20" s="181">
        <v>0.0</v>
      </c>
      <c r="M20" s="84">
        <f t="shared" si="1"/>
        <v>0</v>
      </c>
      <c r="N20" s="181">
        <v>0.0</v>
      </c>
      <c r="O20" s="84">
        <f t="shared" si="2"/>
        <v>0</v>
      </c>
      <c r="P20" s="181">
        <v>0.0</v>
      </c>
      <c r="Q20" s="84">
        <f t="shared" si="3"/>
        <v>0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15">
        <v>30156.0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181">
        <v>0.0</v>
      </c>
      <c r="O21" s="84">
        <f t="shared" si="2"/>
        <v>0</v>
      </c>
      <c r="P21" s="181">
        <v>0.0</v>
      </c>
      <c r="Q21" s="84">
        <f t="shared" si="3"/>
        <v>0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15">
        <v>30156.0</v>
      </c>
      <c r="E22" s="217">
        <v>20.0</v>
      </c>
      <c r="F22" s="84"/>
      <c r="G22" s="84"/>
      <c r="H22" s="84"/>
      <c r="I22" s="84"/>
      <c r="J22" s="84"/>
      <c r="K22" s="84"/>
      <c r="L22" s="181">
        <v>0.0</v>
      </c>
      <c r="M22" s="84">
        <f t="shared" si="1"/>
        <v>0</v>
      </c>
      <c r="N22" s="181">
        <v>0.0</v>
      </c>
      <c r="O22" s="84">
        <f t="shared" si="2"/>
        <v>0</v>
      </c>
      <c r="P22" s="181">
        <v>0.0</v>
      </c>
      <c r="Q22" s="84">
        <f t="shared" si="3"/>
        <v>0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15">
        <v>30156.0</v>
      </c>
      <c r="E23" s="216">
        <v>21.0</v>
      </c>
      <c r="F23" s="84"/>
      <c r="G23" s="84"/>
      <c r="H23" s="84"/>
      <c r="I23" s="84"/>
      <c r="J23" s="84"/>
      <c r="K23" s="84"/>
      <c r="L23" s="181">
        <v>0.0</v>
      </c>
      <c r="M23" s="84">
        <f t="shared" si="1"/>
        <v>0</v>
      </c>
      <c r="N23" s="181">
        <v>0.0</v>
      </c>
      <c r="O23" s="84">
        <f t="shared" si="2"/>
        <v>0</v>
      </c>
      <c r="P23" s="181">
        <v>0.0</v>
      </c>
      <c r="Q23" s="84">
        <f t="shared" si="3"/>
        <v>0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15">
        <v>30156.0</v>
      </c>
      <c r="E24" s="217">
        <v>22.0</v>
      </c>
      <c r="F24" s="84"/>
      <c r="G24" s="84"/>
      <c r="H24" s="84"/>
      <c r="I24" s="84"/>
      <c r="J24" s="84"/>
      <c r="K24" s="84"/>
      <c r="L24" s="181">
        <v>0.0</v>
      </c>
      <c r="M24" s="84">
        <f t="shared" si="1"/>
        <v>0</v>
      </c>
      <c r="N24" s="181">
        <v>0.0</v>
      </c>
      <c r="O24" s="84">
        <f t="shared" si="2"/>
        <v>0</v>
      </c>
      <c r="P24" s="181">
        <v>0.0</v>
      </c>
      <c r="Q24" s="84">
        <f t="shared" si="3"/>
        <v>0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15">
        <v>30156.0</v>
      </c>
      <c r="E25" s="216">
        <v>23.0</v>
      </c>
      <c r="F25" s="84"/>
      <c r="G25" s="84"/>
      <c r="H25" s="84"/>
      <c r="I25" s="84"/>
      <c r="J25" s="84"/>
      <c r="K25" s="84"/>
      <c r="L25" s="181">
        <v>0.0</v>
      </c>
      <c r="M25" s="84">
        <f t="shared" si="1"/>
        <v>0</v>
      </c>
      <c r="N25" s="181">
        <v>0.0</v>
      </c>
      <c r="O25" s="84">
        <f t="shared" si="2"/>
        <v>0</v>
      </c>
      <c r="P25" s="181">
        <v>0.0</v>
      </c>
      <c r="Q25" s="84">
        <f t="shared" si="3"/>
        <v>0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15">
        <v>30156.0</v>
      </c>
      <c r="E26" s="217">
        <v>24.0</v>
      </c>
      <c r="F26" s="84"/>
      <c r="G26" s="84"/>
      <c r="H26" s="84"/>
      <c r="I26" s="84"/>
      <c r="J26" s="84"/>
      <c r="K26" s="84"/>
      <c r="L26" s="181">
        <v>0.0</v>
      </c>
      <c r="M26" s="84">
        <f t="shared" si="1"/>
        <v>0</v>
      </c>
      <c r="N26" s="181">
        <v>0.0</v>
      </c>
      <c r="O26" s="84">
        <f t="shared" si="2"/>
        <v>0</v>
      </c>
      <c r="P26" s="181">
        <v>0.0</v>
      </c>
      <c r="Q26" s="84">
        <f t="shared" si="3"/>
        <v>0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15">
        <v>30156.0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181">
        <v>0.0</v>
      </c>
      <c r="O27" s="84">
        <f t="shared" si="2"/>
        <v>0</v>
      </c>
      <c r="P27" s="181">
        <v>0.0</v>
      </c>
      <c r="Q27" s="84">
        <f t="shared" si="3"/>
        <v>0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15">
        <v>30156.0</v>
      </c>
      <c r="E28" s="217">
        <v>26.0</v>
      </c>
      <c r="F28" s="84"/>
      <c r="G28" s="84"/>
      <c r="H28" s="84"/>
      <c r="I28" s="84"/>
      <c r="J28" s="84"/>
      <c r="K28" s="84"/>
      <c r="L28" s="181">
        <v>0.0</v>
      </c>
      <c r="M28" s="84">
        <f t="shared" si="1"/>
        <v>0</v>
      </c>
      <c r="N28" s="181">
        <v>0.0</v>
      </c>
      <c r="O28" s="84">
        <f t="shared" si="2"/>
        <v>0</v>
      </c>
      <c r="P28" s="181">
        <v>0.0</v>
      </c>
      <c r="Q28" s="84">
        <f t="shared" si="3"/>
        <v>0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15">
        <v>30156.0</v>
      </c>
      <c r="E29" s="216">
        <v>27.0</v>
      </c>
      <c r="F29" s="84"/>
      <c r="G29" s="84"/>
      <c r="H29" s="84"/>
      <c r="I29" s="84"/>
      <c r="J29" s="84"/>
      <c r="K29" s="84"/>
      <c r="L29" s="181">
        <v>0.0</v>
      </c>
      <c r="M29" s="84">
        <f t="shared" si="1"/>
        <v>0</v>
      </c>
      <c r="N29" s="181">
        <v>0.0</v>
      </c>
      <c r="O29" s="84">
        <f t="shared" si="2"/>
        <v>0</v>
      </c>
      <c r="P29" s="181">
        <v>0.0</v>
      </c>
      <c r="Q29" s="84">
        <f t="shared" si="3"/>
        <v>0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15">
        <v>30156.0</v>
      </c>
      <c r="E30" s="217">
        <v>28.0</v>
      </c>
      <c r="F30" s="84"/>
      <c r="G30" s="84"/>
      <c r="H30" s="84"/>
      <c r="I30" s="84"/>
      <c r="J30" s="84"/>
      <c r="K30" s="84"/>
      <c r="L30" s="181">
        <v>0.0</v>
      </c>
      <c r="M30" s="84">
        <f t="shared" si="1"/>
        <v>0</v>
      </c>
      <c r="N30" s="181">
        <v>0.0</v>
      </c>
      <c r="O30" s="84">
        <f t="shared" si="2"/>
        <v>0</v>
      </c>
      <c r="P30" s="181">
        <v>0.0</v>
      </c>
      <c r="Q30" s="84">
        <f t="shared" si="3"/>
        <v>0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15">
        <v>30156.0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"/>
        <v>0</v>
      </c>
      <c r="N31" s="181">
        <v>0.0</v>
      </c>
      <c r="O31" s="84">
        <f t="shared" si="2"/>
        <v>0</v>
      </c>
      <c r="P31" s="181">
        <v>0.0</v>
      </c>
      <c r="Q31" s="84">
        <f t="shared" si="3"/>
        <v>0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15">
        <v>30156.0</v>
      </c>
      <c r="E32" s="217">
        <v>30.0</v>
      </c>
      <c r="F32" s="84"/>
      <c r="G32" s="84"/>
      <c r="H32" s="84"/>
      <c r="I32" s="84"/>
      <c r="J32" s="84"/>
      <c r="K32" s="84"/>
      <c r="L32" s="181">
        <v>0.0</v>
      </c>
      <c r="M32" s="84">
        <f t="shared" si="1"/>
        <v>0</v>
      </c>
      <c r="N32" s="181">
        <v>0.0</v>
      </c>
      <c r="O32" s="84">
        <f t="shared" si="2"/>
        <v>0</v>
      </c>
      <c r="P32" s="181">
        <v>0.0</v>
      </c>
      <c r="Q32" s="84">
        <f t="shared" si="3"/>
        <v>0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15">
        <v>30156.0</v>
      </c>
      <c r="E33" s="216">
        <v>31.0</v>
      </c>
      <c r="F33" s="84"/>
      <c r="G33" s="84"/>
      <c r="H33" s="84"/>
      <c r="I33" s="84"/>
      <c r="J33" s="84"/>
      <c r="K33" s="84"/>
      <c r="L33" s="181">
        <v>0.0</v>
      </c>
      <c r="M33" s="84">
        <f t="shared" si="1"/>
        <v>0</v>
      </c>
      <c r="N33" s="181">
        <v>0.0</v>
      </c>
      <c r="O33" s="84">
        <f t="shared" si="2"/>
        <v>0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15">
        <v>30156.0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30156.0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16</v>
      </c>
      <c r="M37" s="160">
        <f t="shared" si="10"/>
        <v>15564.3871</v>
      </c>
      <c r="N37" s="160">
        <f t="shared" si="10"/>
        <v>0</v>
      </c>
      <c r="O37" s="160">
        <f t="shared" si="10"/>
        <v>0</v>
      </c>
      <c r="P37" s="160">
        <f t="shared" si="10"/>
        <v>0</v>
      </c>
      <c r="Q37" s="160">
        <f t="shared" si="10"/>
        <v>0</v>
      </c>
      <c r="R37" s="160">
        <f t="shared" si="10"/>
        <v>31</v>
      </c>
      <c r="S37" s="160">
        <f t="shared" si="10"/>
        <v>30156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0.29"/>
    <col customWidth="1" min="3" max="3" width="21.0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353</v>
      </c>
      <c r="B3" s="84" t="s">
        <v>350</v>
      </c>
      <c r="C3" s="84" t="s">
        <v>354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972.7741935</v>
      </c>
      <c r="N3" s="84">
        <v>1.0</v>
      </c>
      <c r="O3" s="84">
        <f t="shared" ref="O3:O34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181">
        <v>0.0</v>
      </c>
      <c r="S9" s="84">
        <f t="shared" si="4"/>
        <v>0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181">
        <v>0.0</v>
      </c>
      <c r="M10" s="84">
        <f t="shared" si="1"/>
        <v>0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181">
        <v>0.0</v>
      </c>
      <c r="S10" s="84">
        <f t="shared" si="4"/>
        <v>0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181">
        <v>0.0</v>
      </c>
      <c r="O14" s="84">
        <f t="shared" si="2"/>
        <v>0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181">
        <v>0.0</v>
      </c>
      <c r="Q31" s="84">
        <f t="shared" si="3"/>
        <v>0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972.7741935</v>
      </c>
      <c r="N34" s="165">
        <v>1.0</v>
      </c>
      <c r="O34" s="84">
        <f t="shared" si="2"/>
        <v>972.7741935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5">
        <v>0.0</v>
      </c>
      <c r="M36" s="84">
        <f t="shared" si="1"/>
        <v>0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31</v>
      </c>
      <c r="O37" s="160">
        <f t="shared" si="10"/>
        <v>30156</v>
      </c>
      <c r="P37" s="160">
        <f t="shared" si="10"/>
        <v>29</v>
      </c>
      <c r="Q37" s="160">
        <f t="shared" si="10"/>
        <v>29150.8</v>
      </c>
      <c r="R37" s="160">
        <f t="shared" si="10"/>
        <v>29</v>
      </c>
      <c r="S37" s="160">
        <f t="shared" si="10"/>
        <v>28210.45161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0.29"/>
    <col customWidth="1" min="3" max="3" width="21.0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355</v>
      </c>
      <c r="B3" s="84" t="s">
        <v>350</v>
      </c>
      <c r="C3" s="84" t="s">
        <v>4</v>
      </c>
      <c r="D3" s="215">
        <v>30186.0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973.7419355</v>
      </c>
      <c r="N3" s="84">
        <v>1.0</v>
      </c>
      <c r="O3" s="84">
        <f t="shared" ref="O3:O35" si="2">D3/31*N3</f>
        <v>973.7419355</v>
      </c>
      <c r="P3" s="84">
        <v>1.0</v>
      </c>
      <c r="Q3" s="84">
        <f t="shared" ref="Q3:Q32" si="3">D3/30*P3</f>
        <v>1006.2</v>
      </c>
      <c r="R3" s="84">
        <v>1.0</v>
      </c>
      <c r="S3" s="84">
        <f t="shared" ref="S3:S33" si="4">D3/31*R3</f>
        <v>973.7419355</v>
      </c>
      <c r="T3" s="84">
        <v>1.0</v>
      </c>
      <c r="U3" s="84">
        <f t="shared" ref="U3:U32" si="5">D3/30*T3</f>
        <v>1006.2</v>
      </c>
      <c r="V3" s="84">
        <v>1.0</v>
      </c>
      <c r="W3" s="84">
        <f t="shared" ref="W3:W33" si="6">D3/31*V3</f>
        <v>973.7419355</v>
      </c>
      <c r="X3" s="84">
        <v>1.0</v>
      </c>
      <c r="Y3" s="84">
        <f t="shared" ref="Y3:Y33" si="7">D3/31*X3</f>
        <v>973.7419355</v>
      </c>
      <c r="Z3" s="84">
        <v>1.0</v>
      </c>
      <c r="AA3" s="84">
        <f t="shared" ref="AA3:AA30" si="8">D3/28*Z3</f>
        <v>1078.071429</v>
      </c>
      <c r="AB3" s="84">
        <v>1.0</v>
      </c>
      <c r="AC3" s="84">
        <f t="shared" ref="AC3:AC33" si="9">D3/31*AB3</f>
        <v>973.7419355</v>
      </c>
    </row>
    <row r="4">
      <c r="A4" s="84"/>
      <c r="B4" s="84"/>
      <c r="C4" s="84"/>
      <c r="D4" s="215">
        <v>30186.0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973.7419355</v>
      </c>
      <c r="N4" s="84">
        <v>1.0</v>
      </c>
      <c r="O4" s="84">
        <f t="shared" si="2"/>
        <v>973.7419355</v>
      </c>
      <c r="P4" s="84">
        <v>1.0</v>
      </c>
      <c r="Q4" s="84">
        <f t="shared" si="3"/>
        <v>1006.2</v>
      </c>
      <c r="R4" s="84">
        <v>1.0</v>
      </c>
      <c r="S4" s="84">
        <f t="shared" si="4"/>
        <v>973.7419355</v>
      </c>
      <c r="T4" s="84">
        <v>1.0</v>
      </c>
      <c r="U4" s="84">
        <f t="shared" si="5"/>
        <v>1006.2</v>
      </c>
      <c r="V4" s="84">
        <v>1.0</v>
      </c>
      <c r="W4" s="84">
        <f t="shared" si="6"/>
        <v>973.7419355</v>
      </c>
      <c r="X4" s="84">
        <v>1.0</v>
      </c>
      <c r="Y4" s="84">
        <f t="shared" si="7"/>
        <v>973.7419355</v>
      </c>
      <c r="Z4" s="84">
        <v>1.0</v>
      </c>
      <c r="AA4" s="84">
        <f t="shared" si="8"/>
        <v>1078.071429</v>
      </c>
      <c r="AB4" s="84">
        <v>1.0</v>
      </c>
      <c r="AC4" s="84">
        <f t="shared" si="9"/>
        <v>973.7419355</v>
      </c>
    </row>
    <row r="5">
      <c r="A5" s="84"/>
      <c r="B5" s="84"/>
      <c r="C5" s="84"/>
      <c r="D5" s="215">
        <v>30186.0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973.7419355</v>
      </c>
      <c r="N5" s="84">
        <v>1.0</v>
      </c>
      <c r="O5" s="84">
        <f t="shared" si="2"/>
        <v>973.7419355</v>
      </c>
      <c r="P5" s="84">
        <v>1.0</v>
      </c>
      <c r="Q5" s="84">
        <f t="shared" si="3"/>
        <v>1006.2</v>
      </c>
      <c r="R5" s="84">
        <v>1.0</v>
      </c>
      <c r="S5" s="84">
        <f t="shared" si="4"/>
        <v>973.7419355</v>
      </c>
      <c r="T5" s="84">
        <v>1.0</v>
      </c>
      <c r="U5" s="84">
        <f t="shared" si="5"/>
        <v>1006.2</v>
      </c>
      <c r="V5" s="84">
        <v>1.0</v>
      </c>
      <c r="W5" s="84">
        <f t="shared" si="6"/>
        <v>973.7419355</v>
      </c>
      <c r="X5" s="84">
        <v>1.0</v>
      </c>
      <c r="Y5" s="84">
        <f t="shared" si="7"/>
        <v>973.7419355</v>
      </c>
      <c r="Z5" s="84">
        <v>1.0</v>
      </c>
      <c r="AA5" s="84">
        <f t="shared" si="8"/>
        <v>1078.071429</v>
      </c>
      <c r="AB5" s="84">
        <v>1.0</v>
      </c>
      <c r="AC5" s="84">
        <f t="shared" si="9"/>
        <v>973.7419355</v>
      </c>
    </row>
    <row r="6">
      <c r="A6" s="84"/>
      <c r="B6" s="84"/>
      <c r="C6" s="84"/>
      <c r="D6" s="215">
        <v>30186.0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973.7419355</v>
      </c>
      <c r="N6" s="181">
        <v>0.0</v>
      </c>
      <c r="O6" s="84">
        <f t="shared" si="2"/>
        <v>0</v>
      </c>
      <c r="P6" s="84">
        <v>1.0</v>
      </c>
      <c r="Q6" s="84">
        <f t="shared" si="3"/>
        <v>1006.2</v>
      </c>
      <c r="R6" s="84">
        <v>1.0</v>
      </c>
      <c r="S6" s="84">
        <f t="shared" si="4"/>
        <v>973.7419355</v>
      </c>
      <c r="T6" s="84">
        <v>1.0</v>
      </c>
      <c r="U6" s="84">
        <f t="shared" si="5"/>
        <v>1006.2</v>
      </c>
      <c r="V6" s="84">
        <v>1.0</v>
      </c>
      <c r="W6" s="84">
        <f t="shared" si="6"/>
        <v>973.7419355</v>
      </c>
      <c r="X6" s="84">
        <v>1.0</v>
      </c>
      <c r="Y6" s="84">
        <f t="shared" si="7"/>
        <v>973.7419355</v>
      </c>
      <c r="Z6" s="84">
        <v>1.0</v>
      </c>
      <c r="AA6" s="84">
        <f t="shared" si="8"/>
        <v>1078.071429</v>
      </c>
      <c r="AB6" s="84">
        <v>1.0</v>
      </c>
      <c r="AC6" s="84">
        <f t="shared" si="9"/>
        <v>973.7419355</v>
      </c>
    </row>
    <row r="7">
      <c r="A7" s="84"/>
      <c r="B7" s="84"/>
      <c r="C7" s="84"/>
      <c r="D7" s="215">
        <v>30186.0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973.7419355</v>
      </c>
      <c r="N7" s="181">
        <v>0.5</v>
      </c>
      <c r="O7" s="84">
        <f t="shared" si="2"/>
        <v>486.8709677</v>
      </c>
      <c r="P7" s="84">
        <v>1.0</v>
      </c>
      <c r="Q7" s="84">
        <f t="shared" si="3"/>
        <v>1006.2</v>
      </c>
      <c r="R7" s="84">
        <v>1.0</v>
      </c>
      <c r="S7" s="84">
        <f t="shared" si="4"/>
        <v>973.7419355</v>
      </c>
      <c r="T7" s="84">
        <v>1.0</v>
      </c>
      <c r="U7" s="84">
        <f t="shared" si="5"/>
        <v>1006.2</v>
      </c>
      <c r="V7" s="84">
        <v>1.0</v>
      </c>
      <c r="W7" s="84">
        <f t="shared" si="6"/>
        <v>973.7419355</v>
      </c>
      <c r="X7" s="84">
        <v>1.0</v>
      </c>
      <c r="Y7" s="84">
        <f t="shared" si="7"/>
        <v>973.7419355</v>
      </c>
      <c r="Z7" s="84">
        <v>1.0</v>
      </c>
      <c r="AA7" s="84">
        <f t="shared" si="8"/>
        <v>1078.071429</v>
      </c>
      <c r="AB7" s="84">
        <v>1.0</v>
      </c>
      <c r="AC7" s="84">
        <f t="shared" si="9"/>
        <v>973.7419355</v>
      </c>
    </row>
    <row r="8">
      <c r="A8" s="84"/>
      <c r="B8" s="84"/>
      <c r="C8" s="84"/>
      <c r="D8" s="215">
        <v>30186.0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973.7419355</v>
      </c>
      <c r="N8" s="84">
        <v>1.0</v>
      </c>
      <c r="O8" s="84">
        <f t="shared" si="2"/>
        <v>973.7419355</v>
      </c>
      <c r="P8" s="84">
        <v>1.0</v>
      </c>
      <c r="Q8" s="84">
        <f t="shared" si="3"/>
        <v>1006.2</v>
      </c>
      <c r="R8" s="84">
        <v>1.0</v>
      </c>
      <c r="S8" s="84">
        <f t="shared" si="4"/>
        <v>973.7419355</v>
      </c>
      <c r="T8" s="84">
        <v>1.0</v>
      </c>
      <c r="U8" s="84">
        <f t="shared" si="5"/>
        <v>1006.2</v>
      </c>
      <c r="V8" s="84">
        <v>1.0</v>
      </c>
      <c r="W8" s="84">
        <f t="shared" si="6"/>
        <v>973.7419355</v>
      </c>
      <c r="X8" s="84">
        <v>1.0</v>
      </c>
      <c r="Y8" s="84">
        <f t="shared" si="7"/>
        <v>973.7419355</v>
      </c>
      <c r="Z8" s="84">
        <v>1.0</v>
      </c>
      <c r="AA8" s="84">
        <f t="shared" si="8"/>
        <v>1078.071429</v>
      </c>
      <c r="AB8" s="84">
        <v>1.0</v>
      </c>
      <c r="AC8" s="84">
        <f t="shared" si="9"/>
        <v>973.7419355</v>
      </c>
    </row>
    <row r="9">
      <c r="A9" s="84"/>
      <c r="B9" s="84"/>
      <c r="C9" s="84"/>
      <c r="D9" s="215">
        <v>30186.0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973.7419355</v>
      </c>
      <c r="N9" s="84">
        <v>1.0</v>
      </c>
      <c r="O9" s="84">
        <f t="shared" si="2"/>
        <v>973.7419355</v>
      </c>
      <c r="P9" s="84">
        <v>1.0</v>
      </c>
      <c r="Q9" s="84">
        <f t="shared" si="3"/>
        <v>1006.2</v>
      </c>
      <c r="R9" s="84">
        <v>1.0</v>
      </c>
      <c r="S9" s="84">
        <f t="shared" si="4"/>
        <v>973.7419355</v>
      </c>
      <c r="T9" s="84">
        <v>1.0</v>
      </c>
      <c r="U9" s="84">
        <f t="shared" si="5"/>
        <v>1006.2</v>
      </c>
      <c r="V9" s="84">
        <v>1.0</v>
      </c>
      <c r="W9" s="84">
        <f t="shared" si="6"/>
        <v>973.7419355</v>
      </c>
      <c r="X9" s="84">
        <v>1.0</v>
      </c>
      <c r="Y9" s="84">
        <f t="shared" si="7"/>
        <v>973.7419355</v>
      </c>
      <c r="Z9" s="84">
        <v>1.0</v>
      </c>
      <c r="AA9" s="84">
        <f t="shared" si="8"/>
        <v>1078.071429</v>
      </c>
      <c r="AB9" s="84">
        <v>1.0</v>
      </c>
      <c r="AC9" s="84">
        <f t="shared" si="9"/>
        <v>973.7419355</v>
      </c>
    </row>
    <row r="10">
      <c r="A10" s="84"/>
      <c r="B10" s="84"/>
      <c r="C10" s="84"/>
      <c r="D10" s="215">
        <v>30186.0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973.7419355</v>
      </c>
      <c r="N10" s="84">
        <v>1.0</v>
      </c>
      <c r="O10" s="84">
        <f t="shared" si="2"/>
        <v>973.7419355</v>
      </c>
      <c r="P10" s="84">
        <v>1.0</v>
      </c>
      <c r="Q10" s="84">
        <f t="shared" si="3"/>
        <v>1006.2</v>
      </c>
      <c r="R10" s="84">
        <v>1.0</v>
      </c>
      <c r="S10" s="84">
        <f t="shared" si="4"/>
        <v>973.7419355</v>
      </c>
      <c r="T10" s="84">
        <v>1.0</v>
      </c>
      <c r="U10" s="84">
        <f t="shared" si="5"/>
        <v>1006.2</v>
      </c>
      <c r="V10" s="84">
        <v>1.0</v>
      </c>
      <c r="W10" s="84">
        <f t="shared" si="6"/>
        <v>973.7419355</v>
      </c>
      <c r="X10" s="84">
        <v>1.0</v>
      </c>
      <c r="Y10" s="84">
        <f t="shared" si="7"/>
        <v>973.7419355</v>
      </c>
      <c r="Z10" s="84">
        <v>1.0</v>
      </c>
      <c r="AA10" s="84">
        <f t="shared" si="8"/>
        <v>1078.071429</v>
      </c>
      <c r="AB10" s="84">
        <v>1.0</v>
      </c>
      <c r="AC10" s="84">
        <f t="shared" si="9"/>
        <v>973.7419355</v>
      </c>
    </row>
    <row r="11">
      <c r="A11" s="84"/>
      <c r="B11" s="84"/>
      <c r="C11" s="84"/>
      <c r="D11" s="215">
        <v>30186.0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973.7419355</v>
      </c>
      <c r="N11" s="84">
        <v>1.0</v>
      </c>
      <c r="O11" s="84">
        <f t="shared" si="2"/>
        <v>973.7419355</v>
      </c>
      <c r="P11" s="181">
        <v>0.0</v>
      </c>
      <c r="Q11" s="84">
        <f t="shared" si="3"/>
        <v>0</v>
      </c>
      <c r="R11" s="84">
        <v>1.0</v>
      </c>
      <c r="S11" s="84">
        <f t="shared" si="4"/>
        <v>973.7419355</v>
      </c>
      <c r="T11" s="84">
        <v>1.0</v>
      </c>
      <c r="U11" s="84">
        <f t="shared" si="5"/>
        <v>1006.2</v>
      </c>
      <c r="V11" s="84">
        <v>1.0</v>
      </c>
      <c r="W11" s="84">
        <f t="shared" si="6"/>
        <v>973.7419355</v>
      </c>
      <c r="X11" s="84">
        <v>1.0</v>
      </c>
      <c r="Y11" s="84">
        <f t="shared" si="7"/>
        <v>973.7419355</v>
      </c>
      <c r="Z11" s="84">
        <v>1.0</v>
      </c>
      <c r="AA11" s="84">
        <f t="shared" si="8"/>
        <v>1078.071429</v>
      </c>
      <c r="AB11" s="84">
        <v>1.0</v>
      </c>
      <c r="AC11" s="84">
        <f t="shared" si="9"/>
        <v>973.7419355</v>
      </c>
    </row>
    <row r="12">
      <c r="A12" s="84"/>
      <c r="B12" s="84"/>
      <c r="C12" s="84"/>
      <c r="D12" s="215">
        <v>30186.0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973.7419355</v>
      </c>
      <c r="N12" s="84">
        <v>1.0</v>
      </c>
      <c r="O12" s="84">
        <f t="shared" si="2"/>
        <v>973.7419355</v>
      </c>
      <c r="P12" s="84">
        <v>1.0</v>
      </c>
      <c r="Q12" s="84">
        <f t="shared" si="3"/>
        <v>1006.2</v>
      </c>
      <c r="R12" s="181">
        <v>0.5</v>
      </c>
      <c r="S12" s="84">
        <f t="shared" si="4"/>
        <v>486.8709677</v>
      </c>
      <c r="T12" s="84">
        <v>1.0</v>
      </c>
      <c r="U12" s="84">
        <f t="shared" si="5"/>
        <v>1006.2</v>
      </c>
      <c r="V12" s="84">
        <v>1.0</v>
      </c>
      <c r="W12" s="84">
        <f t="shared" si="6"/>
        <v>973.7419355</v>
      </c>
      <c r="X12" s="84">
        <v>1.0</v>
      </c>
      <c r="Y12" s="84">
        <f t="shared" si="7"/>
        <v>973.7419355</v>
      </c>
      <c r="Z12" s="84">
        <v>1.0</v>
      </c>
      <c r="AA12" s="84">
        <f t="shared" si="8"/>
        <v>1078.071429</v>
      </c>
      <c r="AB12" s="84">
        <v>1.0</v>
      </c>
      <c r="AC12" s="84">
        <f t="shared" si="9"/>
        <v>973.7419355</v>
      </c>
    </row>
    <row r="13">
      <c r="A13" s="84"/>
      <c r="B13" s="84"/>
      <c r="C13" s="84"/>
      <c r="D13" s="215">
        <v>30186.0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973.7419355</v>
      </c>
      <c r="N13" s="84">
        <v>1.0</v>
      </c>
      <c r="O13" s="84">
        <f t="shared" si="2"/>
        <v>973.7419355</v>
      </c>
      <c r="P13" s="84">
        <v>1.0</v>
      </c>
      <c r="Q13" s="84">
        <f t="shared" si="3"/>
        <v>1006.2</v>
      </c>
      <c r="R13" s="84">
        <v>1.0</v>
      </c>
      <c r="S13" s="84">
        <f t="shared" si="4"/>
        <v>973.7419355</v>
      </c>
      <c r="T13" s="84">
        <v>1.0</v>
      </c>
      <c r="U13" s="84">
        <f t="shared" si="5"/>
        <v>1006.2</v>
      </c>
      <c r="V13" s="84">
        <v>1.0</v>
      </c>
      <c r="W13" s="84">
        <f t="shared" si="6"/>
        <v>973.7419355</v>
      </c>
      <c r="X13" s="84">
        <v>1.0</v>
      </c>
      <c r="Y13" s="84">
        <f t="shared" si="7"/>
        <v>973.7419355</v>
      </c>
      <c r="Z13" s="84">
        <v>1.0</v>
      </c>
      <c r="AA13" s="84">
        <f t="shared" si="8"/>
        <v>1078.071429</v>
      </c>
      <c r="AB13" s="84">
        <v>1.0</v>
      </c>
      <c r="AC13" s="84">
        <f t="shared" si="9"/>
        <v>973.7419355</v>
      </c>
    </row>
    <row r="14">
      <c r="A14" s="84"/>
      <c r="B14" s="84"/>
      <c r="C14" s="84"/>
      <c r="D14" s="215">
        <v>30186.0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973.7419355</v>
      </c>
      <c r="N14" s="84">
        <v>1.0</v>
      </c>
      <c r="O14" s="84">
        <f t="shared" si="2"/>
        <v>973.7419355</v>
      </c>
      <c r="P14" s="84">
        <v>1.0</v>
      </c>
      <c r="Q14" s="84">
        <f t="shared" si="3"/>
        <v>1006.2</v>
      </c>
      <c r="R14" s="84">
        <v>1.0</v>
      </c>
      <c r="S14" s="84">
        <f t="shared" si="4"/>
        <v>973.7419355</v>
      </c>
      <c r="T14" s="84">
        <v>1.0</v>
      </c>
      <c r="U14" s="84">
        <f t="shared" si="5"/>
        <v>1006.2</v>
      </c>
      <c r="V14" s="84">
        <v>1.0</v>
      </c>
      <c r="W14" s="84">
        <f t="shared" si="6"/>
        <v>973.7419355</v>
      </c>
      <c r="X14" s="84">
        <v>1.0</v>
      </c>
      <c r="Y14" s="84">
        <f t="shared" si="7"/>
        <v>973.7419355</v>
      </c>
      <c r="Z14" s="84">
        <v>1.0</v>
      </c>
      <c r="AA14" s="84">
        <f t="shared" si="8"/>
        <v>1078.071429</v>
      </c>
      <c r="AB14" s="84">
        <v>1.0</v>
      </c>
      <c r="AC14" s="84">
        <f t="shared" si="9"/>
        <v>973.7419355</v>
      </c>
    </row>
    <row r="15">
      <c r="A15" s="84"/>
      <c r="B15" s="84"/>
      <c r="C15" s="84"/>
      <c r="D15" s="215">
        <v>30186.0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973.7419355</v>
      </c>
      <c r="N15" s="84">
        <v>1.0</v>
      </c>
      <c r="O15" s="84">
        <f t="shared" si="2"/>
        <v>973.7419355</v>
      </c>
      <c r="P15" s="84">
        <v>1.0</v>
      </c>
      <c r="Q15" s="84">
        <f t="shared" si="3"/>
        <v>1006.2</v>
      </c>
      <c r="R15" s="84">
        <v>1.0</v>
      </c>
      <c r="S15" s="84">
        <f t="shared" si="4"/>
        <v>973.7419355</v>
      </c>
      <c r="T15" s="84">
        <v>1.0</v>
      </c>
      <c r="U15" s="84">
        <f t="shared" si="5"/>
        <v>1006.2</v>
      </c>
      <c r="V15" s="84">
        <v>1.0</v>
      </c>
      <c r="W15" s="84">
        <f t="shared" si="6"/>
        <v>973.7419355</v>
      </c>
      <c r="X15" s="84">
        <v>1.0</v>
      </c>
      <c r="Y15" s="84">
        <f t="shared" si="7"/>
        <v>973.7419355</v>
      </c>
      <c r="Z15" s="84">
        <v>1.0</v>
      </c>
      <c r="AA15" s="84">
        <f t="shared" si="8"/>
        <v>1078.071429</v>
      </c>
      <c r="AB15" s="84">
        <v>1.0</v>
      </c>
      <c r="AC15" s="84">
        <f t="shared" si="9"/>
        <v>973.7419355</v>
      </c>
    </row>
    <row r="16">
      <c r="A16" s="84"/>
      <c r="B16" s="84"/>
      <c r="C16" s="84"/>
      <c r="D16" s="215">
        <v>30186.0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973.7419355</v>
      </c>
      <c r="N16" s="181">
        <v>0.0</v>
      </c>
      <c r="O16" s="84">
        <f t="shared" si="2"/>
        <v>0</v>
      </c>
      <c r="P16" s="84">
        <v>1.0</v>
      </c>
      <c r="Q16" s="84">
        <f t="shared" si="3"/>
        <v>1006.2</v>
      </c>
      <c r="R16" s="84">
        <v>1.0</v>
      </c>
      <c r="S16" s="84">
        <f t="shared" si="4"/>
        <v>973.7419355</v>
      </c>
      <c r="T16" s="84">
        <v>1.0</v>
      </c>
      <c r="U16" s="84">
        <f t="shared" si="5"/>
        <v>1006.2</v>
      </c>
      <c r="V16" s="84">
        <v>1.0</v>
      </c>
      <c r="W16" s="84">
        <f t="shared" si="6"/>
        <v>973.7419355</v>
      </c>
      <c r="X16" s="84">
        <v>1.0</v>
      </c>
      <c r="Y16" s="84">
        <f t="shared" si="7"/>
        <v>973.7419355</v>
      </c>
      <c r="Z16" s="84">
        <v>1.0</v>
      </c>
      <c r="AA16" s="84">
        <f t="shared" si="8"/>
        <v>1078.071429</v>
      </c>
      <c r="AB16" s="84">
        <v>1.0</v>
      </c>
      <c r="AC16" s="84">
        <f t="shared" si="9"/>
        <v>973.7419355</v>
      </c>
    </row>
    <row r="17">
      <c r="A17" s="84"/>
      <c r="B17" s="84"/>
      <c r="C17" s="84"/>
      <c r="D17" s="215">
        <v>30186.0</v>
      </c>
      <c r="E17" s="216">
        <v>15.0</v>
      </c>
      <c r="F17" s="84"/>
      <c r="G17" s="84"/>
      <c r="H17" s="84"/>
      <c r="I17" s="84"/>
      <c r="J17" s="84"/>
      <c r="K17" s="84"/>
      <c r="L17" s="181">
        <v>0.0</v>
      </c>
      <c r="M17" s="84">
        <f t="shared" si="1"/>
        <v>0</v>
      </c>
      <c r="N17" s="84">
        <v>1.0</v>
      </c>
      <c r="O17" s="84">
        <f t="shared" si="2"/>
        <v>973.7419355</v>
      </c>
      <c r="P17" s="84">
        <v>1.0</v>
      </c>
      <c r="Q17" s="84">
        <f t="shared" si="3"/>
        <v>1006.2</v>
      </c>
      <c r="R17" s="84">
        <v>1.0</v>
      </c>
      <c r="S17" s="84">
        <f t="shared" si="4"/>
        <v>973.7419355</v>
      </c>
      <c r="T17" s="84">
        <v>1.0</v>
      </c>
      <c r="U17" s="84">
        <f t="shared" si="5"/>
        <v>1006.2</v>
      </c>
      <c r="V17" s="84">
        <v>1.0</v>
      </c>
      <c r="W17" s="84">
        <f t="shared" si="6"/>
        <v>973.7419355</v>
      </c>
      <c r="X17" s="84">
        <v>1.0</v>
      </c>
      <c r="Y17" s="84">
        <f t="shared" si="7"/>
        <v>973.7419355</v>
      </c>
      <c r="Z17" s="84">
        <v>1.0</v>
      </c>
      <c r="AA17" s="84">
        <f t="shared" si="8"/>
        <v>1078.071429</v>
      </c>
      <c r="AB17" s="84">
        <v>1.0</v>
      </c>
      <c r="AC17" s="84">
        <f t="shared" si="9"/>
        <v>973.7419355</v>
      </c>
    </row>
    <row r="18">
      <c r="A18" s="84"/>
      <c r="B18" s="84"/>
      <c r="C18" s="84"/>
      <c r="D18" s="215">
        <v>30186.0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973.7419355</v>
      </c>
      <c r="N18" s="84">
        <v>1.0</v>
      </c>
      <c r="O18" s="84">
        <f t="shared" si="2"/>
        <v>973.7419355</v>
      </c>
      <c r="P18" s="84">
        <v>1.0</v>
      </c>
      <c r="Q18" s="84">
        <f t="shared" si="3"/>
        <v>1006.2</v>
      </c>
      <c r="R18" s="84">
        <v>1.0</v>
      </c>
      <c r="S18" s="84">
        <f t="shared" si="4"/>
        <v>973.7419355</v>
      </c>
      <c r="T18" s="84">
        <v>1.0</v>
      </c>
      <c r="U18" s="84">
        <f t="shared" si="5"/>
        <v>1006.2</v>
      </c>
      <c r="V18" s="84">
        <v>1.0</v>
      </c>
      <c r="W18" s="84">
        <f t="shared" si="6"/>
        <v>973.7419355</v>
      </c>
      <c r="X18" s="84">
        <v>1.0</v>
      </c>
      <c r="Y18" s="84">
        <f t="shared" si="7"/>
        <v>973.7419355</v>
      </c>
      <c r="Z18" s="84">
        <v>1.0</v>
      </c>
      <c r="AA18" s="84">
        <f t="shared" si="8"/>
        <v>1078.071429</v>
      </c>
      <c r="AB18" s="84">
        <v>1.0</v>
      </c>
      <c r="AC18" s="84">
        <f t="shared" si="9"/>
        <v>973.7419355</v>
      </c>
    </row>
    <row r="19">
      <c r="A19" s="84"/>
      <c r="B19" s="84"/>
      <c r="C19" s="84"/>
      <c r="D19" s="215">
        <v>30186.0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973.7419355</v>
      </c>
      <c r="N19" s="84">
        <v>1.0</v>
      </c>
      <c r="O19" s="84">
        <f t="shared" si="2"/>
        <v>973.7419355</v>
      </c>
      <c r="P19" s="84">
        <v>1.0</v>
      </c>
      <c r="Q19" s="84">
        <f t="shared" si="3"/>
        <v>1006.2</v>
      </c>
      <c r="R19" s="84">
        <v>1.0</v>
      </c>
      <c r="S19" s="84">
        <f t="shared" si="4"/>
        <v>973.7419355</v>
      </c>
      <c r="T19" s="84">
        <v>1.0</v>
      </c>
      <c r="U19" s="84">
        <f t="shared" si="5"/>
        <v>1006.2</v>
      </c>
      <c r="V19" s="84">
        <v>1.0</v>
      </c>
      <c r="W19" s="84">
        <f t="shared" si="6"/>
        <v>973.7419355</v>
      </c>
      <c r="X19" s="84">
        <v>1.0</v>
      </c>
      <c r="Y19" s="84">
        <f t="shared" si="7"/>
        <v>973.7419355</v>
      </c>
      <c r="Z19" s="84">
        <v>1.0</v>
      </c>
      <c r="AA19" s="84">
        <f t="shared" si="8"/>
        <v>1078.071429</v>
      </c>
      <c r="AB19" s="84">
        <v>1.0</v>
      </c>
      <c r="AC19" s="84">
        <f t="shared" si="9"/>
        <v>973.7419355</v>
      </c>
    </row>
    <row r="20">
      <c r="A20" s="84"/>
      <c r="B20" s="84"/>
      <c r="C20" s="84"/>
      <c r="D20" s="215">
        <v>30186.0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973.7419355</v>
      </c>
      <c r="N20" s="84">
        <v>1.0</v>
      </c>
      <c r="O20" s="84">
        <f t="shared" si="2"/>
        <v>973.7419355</v>
      </c>
      <c r="P20" s="84">
        <v>1.0</v>
      </c>
      <c r="Q20" s="84">
        <f t="shared" si="3"/>
        <v>1006.2</v>
      </c>
      <c r="R20" s="84">
        <v>1.0</v>
      </c>
      <c r="S20" s="84">
        <f t="shared" si="4"/>
        <v>973.7419355</v>
      </c>
      <c r="T20" s="84">
        <v>1.0</v>
      </c>
      <c r="U20" s="84">
        <f t="shared" si="5"/>
        <v>1006.2</v>
      </c>
      <c r="V20" s="84">
        <v>1.0</v>
      </c>
      <c r="W20" s="84">
        <f t="shared" si="6"/>
        <v>973.7419355</v>
      </c>
      <c r="X20" s="84">
        <v>1.0</v>
      </c>
      <c r="Y20" s="84">
        <f t="shared" si="7"/>
        <v>973.7419355</v>
      </c>
      <c r="Z20" s="84">
        <v>1.0</v>
      </c>
      <c r="AA20" s="84">
        <f t="shared" si="8"/>
        <v>1078.071429</v>
      </c>
      <c r="AB20" s="84">
        <v>1.0</v>
      </c>
      <c r="AC20" s="84">
        <f t="shared" si="9"/>
        <v>973.7419355</v>
      </c>
    </row>
    <row r="21" ht="15.75" customHeight="1">
      <c r="A21" s="84"/>
      <c r="B21" s="84"/>
      <c r="C21" s="84"/>
      <c r="D21" s="215">
        <v>30186.0</v>
      </c>
      <c r="E21" s="216">
        <v>19.0</v>
      </c>
      <c r="F21" s="84"/>
      <c r="G21" s="84"/>
      <c r="H21" s="84"/>
      <c r="I21" s="84"/>
      <c r="J21" s="84"/>
      <c r="K21" s="84"/>
      <c r="L21" s="181">
        <v>0.5</v>
      </c>
      <c r="M21" s="84">
        <f t="shared" si="1"/>
        <v>486.8709677</v>
      </c>
      <c r="N21" s="84">
        <v>1.0</v>
      </c>
      <c r="O21" s="84">
        <f t="shared" si="2"/>
        <v>973.7419355</v>
      </c>
      <c r="P21" s="84">
        <v>1.0</v>
      </c>
      <c r="Q21" s="84">
        <f t="shared" si="3"/>
        <v>1006.2</v>
      </c>
      <c r="R21" s="84">
        <v>1.0</v>
      </c>
      <c r="S21" s="84">
        <f t="shared" si="4"/>
        <v>973.7419355</v>
      </c>
      <c r="T21" s="84">
        <v>1.0</v>
      </c>
      <c r="U21" s="84">
        <f t="shared" si="5"/>
        <v>1006.2</v>
      </c>
      <c r="V21" s="84">
        <v>1.0</v>
      </c>
      <c r="W21" s="84">
        <f t="shared" si="6"/>
        <v>973.7419355</v>
      </c>
      <c r="X21" s="84">
        <v>1.0</v>
      </c>
      <c r="Y21" s="84">
        <f t="shared" si="7"/>
        <v>973.7419355</v>
      </c>
      <c r="Z21" s="84">
        <v>1.0</v>
      </c>
      <c r="AA21" s="84">
        <f t="shared" si="8"/>
        <v>1078.071429</v>
      </c>
      <c r="AB21" s="84">
        <v>1.0</v>
      </c>
      <c r="AC21" s="84">
        <f t="shared" si="9"/>
        <v>973.7419355</v>
      </c>
    </row>
    <row r="22" ht="15.75" customHeight="1">
      <c r="A22" s="84"/>
      <c r="B22" s="84"/>
      <c r="C22" s="84"/>
      <c r="D22" s="215">
        <v>30186.0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973.7419355</v>
      </c>
      <c r="N22" s="84">
        <v>1.0</v>
      </c>
      <c r="O22" s="84">
        <f t="shared" si="2"/>
        <v>973.7419355</v>
      </c>
      <c r="P22" s="84">
        <v>1.0</v>
      </c>
      <c r="Q22" s="84">
        <f t="shared" si="3"/>
        <v>1006.2</v>
      </c>
      <c r="R22" s="84">
        <v>1.0</v>
      </c>
      <c r="S22" s="84">
        <f t="shared" si="4"/>
        <v>973.7419355</v>
      </c>
      <c r="T22" s="84">
        <v>1.0</v>
      </c>
      <c r="U22" s="84">
        <f t="shared" si="5"/>
        <v>1006.2</v>
      </c>
      <c r="V22" s="84">
        <v>1.0</v>
      </c>
      <c r="W22" s="84">
        <f t="shared" si="6"/>
        <v>973.7419355</v>
      </c>
      <c r="X22" s="84">
        <v>1.0</v>
      </c>
      <c r="Y22" s="84">
        <f t="shared" si="7"/>
        <v>973.7419355</v>
      </c>
      <c r="Z22" s="84">
        <v>1.0</v>
      </c>
      <c r="AA22" s="84">
        <f t="shared" si="8"/>
        <v>1078.071429</v>
      </c>
      <c r="AB22" s="84">
        <v>1.0</v>
      </c>
      <c r="AC22" s="84">
        <f t="shared" si="9"/>
        <v>973.7419355</v>
      </c>
    </row>
    <row r="23" ht="15.75" customHeight="1">
      <c r="A23" s="84"/>
      <c r="B23" s="84"/>
      <c r="C23" s="84"/>
      <c r="D23" s="215">
        <v>30186.0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973.7419355</v>
      </c>
      <c r="N23" s="84">
        <v>1.0</v>
      </c>
      <c r="O23" s="84">
        <f t="shared" si="2"/>
        <v>973.7419355</v>
      </c>
      <c r="P23" s="84">
        <v>1.0</v>
      </c>
      <c r="Q23" s="84">
        <f t="shared" si="3"/>
        <v>1006.2</v>
      </c>
      <c r="R23" s="84">
        <v>1.0</v>
      </c>
      <c r="S23" s="84">
        <f t="shared" si="4"/>
        <v>973.7419355</v>
      </c>
      <c r="T23" s="84">
        <v>1.0</v>
      </c>
      <c r="U23" s="84">
        <f t="shared" si="5"/>
        <v>1006.2</v>
      </c>
      <c r="V23" s="84">
        <v>1.0</v>
      </c>
      <c r="W23" s="84">
        <f t="shared" si="6"/>
        <v>973.7419355</v>
      </c>
      <c r="X23" s="84">
        <v>1.0</v>
      </c>
      <c r="Y23" s="84">
        <f t="shared" si="7"/>
        <v>973.7419355</v>
      </c>
      <c r="Z23" s="84">
        <v>1.0</v>
      </c>
      <c r="AA23" s="84">
        <f t="shared" si="8"/>
        <v>1078.071429</v>
      </c>
      <c r="AB23" s="84">
        <v>1.0</v>
      </c>
      <c r="AC23" s="84">
        <f t="shared" si="9"/>
        <v>973.7419355</v>
      </c>
    </row>
    <row r="24" ht="15.75" customHeight="1">
      <c r="A24" s="84"/>
      <c r="B24" s="84"/>
      <c r="C24" s="84"/>
      <c r="D24" s="215">
        <v>30186.0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973.7419355</v>
      </c>
      <c r="N24" s="84">
        <v>1.0</v>
      </c>
      <c r="O24" s="84">
        <f t="shared" si="2"/>
        <v>973.7419355</v>
      </c>
      <c r="P24" s="84">
        <v>1.0</v>
      </c>
      <c r="Q24" s="84">
        <f t="shared" si="3"/>
        <v>1006.2</v>
      </c>
      <c r="R24" s="84">
        <v>1.0</v>
      </c>
      <c r="S24" s="84">
        <f t="shared" si="4"/>
        <v>973.7419355</v>
      </c>
      <c r="T24" s="84">
        <v>1.0</v>
      </c>
      <c r="U24" s="84">
        <f t="shared" si="5"/>
        <v>1006.2</v>
      </c>
      <c r="V24" s="84">
        <v>1.0</v>
      </c>
      <c r="W24" s="84">
        <f t="shared" si="6"/>
        <v>973.7419355</v>
      </c>
      <c r="X24" s="84">
        <v>1.0</v>
      </c>
      <c r="Y24" s="84">
        <f t="shared" si="7"/>
        <v>973.7419355</v>
      </c>
      <c r="Z24" s="84">
        <v>1.0</v>
      </c>
      <c r="AA24" s="84">
        <f t="shared" si="8"/>
        <v>1078.071429</v>
      </c>
      <c r="AB24" s="84">
        <v>1.0</v>
      </c>
      <c r="AC24" s="84">
        <f t="shared" si="9"/>
        <v>973.7419355</v>
      </c>
    </row>
    <row r="25" ht="15.75" customHeight="1">
      <c r="A25" s="84"/>
      <c r="B25" s="84"/>
      <c r="C25" s="84"/>
      <c r="D25" s="215">
        <v>30186.0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973.7419355</v>
      </c>
      <c r="N25" s="84">
        <v>1.0</v>
      </c>
      <c r="O25" s="84">
        <f t="shared" si="2"/>
        <v>973.7419355</v>
      </c>
      <c r="P25" s="181">
        <v>0.0</v>
      </c>
      <c r="Q25" s="84">
        <f t="shared" si="3"/>
        <v>0</v>
      </c>
      <c r="R25" s="181">
        <v>0.0</v>
      </c>
      <c r="S25" s="84">
        <f t="shared" si="4"/>
        <v>0</v>
      </c>
      <c r="T25" s="84">
        <v>1.0</v>
      </c>
      <c r="U25" s="84">
        <f t="shared" si="5"/>
        <v>1006.2</v>
      </c>
      <c r="V25" s="84">
        <v>1.0</v>
      </c>
      <c r="W25" s="84">
        <f t="shared" si="6"/>
        <v>973.7419355</v>
      </c>
      <c r="X25" s="84">
        <v>1.0</v>
      </c>
      <c r="Y25" s="84">
        <f t="shared" si="7"/>
        <v>973.7419355</v>
      </c>
      <c r="Z25" s="84">
        <v>1.0</v>
      </c>
      <c r="AA25" s="84">
        <f t="shared" si="8"/>
        <v>1078.071429</v>
      </c>
      <c r="AB25" s="84">
        <v>1.0</v>
      </c>
      <c r="AC25" s="84">
        <f t="shared" si="9"/>
        <v>973.7419355</v>
      </c>
    </row>
    <row r="26" ht="15.75" customHeight="1">
      <c r="A26" s="84"/>
      <c r="B26" s="84"/>
      <c r="C26" s="84"/>
      <c r="D26" s="215">
        <v>30186.0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973.7419355</v>
      </c>
      <c r="N26" s="84">
        <v>1.0</v>
      </c>
      <c r="O26" s="84">
        <f t="shared" si="2"/>
        <v>973.7419355</v>
      </c>
      <c r="P26" s="84">
        <v>1.0</v>
      </c>
      <c r="Q26" s="84">
        <f t="shared" si="3"/>
        <v>1006.2</v>
      </c>
      <c r="R26" s="84">
        <v>1.0</v>
      </c>
      <c r="S26" s="84">
        <f t="shared" si="4"/>
        <v>973.7419355</v>
      </c>
      <c r="T26" s="84">
        <v>1.0</v>
      </c>
      <c r="U26" s="84">
        <f t="shared" si="5"/>
        <v>1006.2</v>
      </c>
      <c r="V26" s="84">
        <v>1.0</v>
      </c>
      <c r="W26" s="84">
        <f t="shared" si="6"/>
        <v>973.7419355</v>
      </c>
      <c r="X26" s="84">
        <v>1.0</v>
      </c>
      <c r="Y26" s="84">
        <f t="shared" si="7"/>
        <v>973.7419355</v>
      </c>
      <c r="Z26" s="84">
        <v>1.0</v>
      </c>
      <c r="AA26" s="84">
        <f t="shared" si="8"/>
        <v>1078.071429</v>
      </c>
      <c r="AB26" s="84">
        <v>1.0</v>
      </c>
      <c r="AC26" s="84">
        <f t="shared" si="9"/>
        <v>973.7419355</v>
      </c>
    </row>
    <row r="27" ht="15.75" customHeight="1">
      <c r="A27" s="84"/>
      <c r="B27" s="84"/>
      <c r="C27" s="84"/>
      <c r="D27" s="215">
        <v>30186.0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973.7419355</v>
      </c>
      <c r="N27" s="181">
        <v>0.0</v>
      </c>
      <c r="O27" s="84">
        <f t="shared" si="2"/>
        <v>0</v>
      </c>
      <c r="P27" s="84">
        <v>1.0</v>
      </c>
      <c r="Q27" s="84">
        <f t="shared" si="3"/>
        <v>1006.2</v>
      </c>
      <c r="R27" s="84">
        <v>1.0</v>
      </c>
      <c r="S27" s="84">
        <f t="shared" si="4"/>
        <v>973.7419355</v>
      </c>
      <c r="T27" s="84">
        <v>1.0</v>
      </c>
      <c r="U27" s="84">
        <f t="shared" si="5"/>
        <v>1006.2</v>
      </c>
      <c r="V27" s="84">
        <v>1.0</v>
      </c>
      <c r="W27" s="84">
        <f t="shared" si="6"/>
        <v>973.7419355</v>
      </c>
      <c r="X27" s="84">
        <v>1.0</v>
      </c>
      <c r="Y27" s="84">
        <f t="shared" si="7"/>
        <v>973.7419355</v>
      </c>
      <c r="Z27" s="84">
        <v>1.0</v>
      </c>
      <c r="AA27" s="84">
        <f t="shared" si="8"/>
        <v>1078.071429</v>
      </c>
      <c r="AB27" s="84">
        <v>1.0</v>
      </c>
      <c r="AC27" s="84">
        <f t="shared" si="9"/>
        <v>973.7419355</v>
      </c>
    </row>
    <row r="28" ht="15.75" customHeight="1">
      <c r="A28" s="84"/>
      <c r="B28" s="84"/>
      <c r="C28" s="84"/>
      <c r="D28" s="215">
        <v>30186.0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973.7419355</v>
      </c>
      <c r="N28" s="84">
        <v>1.0</v>
      </c>
      <c r="O28" s="84">
        <f t="shared" si="2"/>
        <v>973.7419355</v>
      </c>
      <c r="P28" s="84">
        <v>1.0</v>
      </c>
      <c r="Q28" s="84">
        <f t="shared" si="3"/>
        <v>1006.2</v>
      </c>
      <c r="R28" s="84">
        <v>1.0</v>
      </c>
      <c r="S28" s="84">
        <f t="shared" si="4"/>
        <v>973.7419355</v>
      </c>
      <c r="T28" s="84">
        <v>1.0</v>
      </c>
      <c r="U28" s="84">
        <f t="shared" si="5"/>
        <v>1006.2</v>
      </c>
      <c r="V28" s="84">
        <v>1.0</v>
      </c>
      <c r="W28" s="84">
        <f t="shared" si="6"/>
        <v>973.7419355</v>
      </c>
      <c r="X28" s="84">
        <v>1.0</v>
      </c>
      <c r="Y28" s="84">
        <f t="shared" si="7"/>
        <v>973.7419355</v>
      </c>
      <c r="Z28" s="84">
        <v>1.0</v>
      </c>
      <c r="AA28" s="84">
        <f t="shared" si="8"/>
        <v>1078.071429</v>
      </c>
      <c r="AB28" s="84">
        <v>1.0</v>
      </c>
      <c r="AC28" s="84">
        <f t="shared" si="9"/>
        <v>973.7419355</v>
      </c>
    </row>
    <row r="29" ht="15.75" customHeight="1">
      <c r="A29" s="84"/>
      <c r="B29" s="84"/>
      <c r="C29" s="84"/>
      <c r="D29" s="215">
        <v>30186.0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973.7419355</v>
      </c>
      <c r="N29" s="84">
        <v>1.0</v>
      </c>
      <c r="O29" s="84">
        <f t="shared" si="2"/>
        <v>973.7419355</v>
      </c>
      <c r="P29" s="84">
        <v>1.0</v>
      </c>
      <c r="Q29" s="84">
        <f t="shared" si="3"/>
        <v>1006.2</v>
      </c>
      <c r="R29" s="84">
        <v>1.0</v>
      </c>
      <c r="S29" s="84">
        <f t="shared" si="4"/>
        <v>973.7419355</v>
      </c>
      <c r="T29" s="84">
        <v>1.0</v>
      </c>
      <c r="U29" s="84">
        <f t="shared" si="5"/>
        <v>1006.2</v>
      </c>
      <c r="V29" s="84">
        <v>1.0</v>
      </c>
      <c r="W29" s="84">
        <f t="shared" si="6"/>
        <v>973.7419355</v>
      </c>
      <c r="X29" s="84">
        <v>1.0</v>
      </c>
      <c r="Y29" s="84">
        <f t="shared" si="7"/>
        <v>973.7419355</v>
      </c>
      <c r="Z29" s="84">
        <v>1.0</v>
      </c>
      <c r="AA29" s="84">
        <f t="shared" si="8"/>
        <v>1078.071429</v>
      </c>
      <c r="AB29" s="84">
        <v>1.0</v>
      </c>
      <c r="AC29" s="84">
        <f t="shared" si="9"/>
        <v>973.7419355</v>
      </c>
    </row>
    <row r="30" ht="15.75" customHeight="1">
      <c r="A30" s="84"/>
      <c r="B30" s="84"/>
      <c r="C30" s="84"/>
      <c r="D30" s="215">
        <v>30186.0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973.7419355</v>
      </c>
      <c r="N30" s="84">
        <v>1.0</v>
      </c>
      <c r="O30" s="84">
        <f t="shared" si="2"/>
        <v>973.7419355</v>
      </c>
      <c r="P30" s="84">
        <v>1.0</v>
      </c>
      <c r="Q30" s="84">
        <f t="shared" si="3"/>
        <v>1006.2</v>
      </c>
      <c r="R30" s="84">
        <v>1.0</v>
      </c>
      <c r="S30" s="84">
        <f t="shared" si="4"/>
        <v>973.7419355</v>
      </c>
      <c r="T30" s="84">
        <v>1.0</v>
      </c>
      <c r="U30" s="84">
        <f t="shared" si="5"/>
        <v>1006.2</v>
      </c>
      <c r="V30" s="84">
        <v>1.0</v>
      </c>
      <c r="W30" s="84">
        <f t="shared" si="6"/>
        <v>973.7419355</v>
      </c>
      <c r="X30" s="84">
        <v>1.0</v>
      </c>
      <c r="Y30" s="84">
        <f t="shared" si="7"/>
        <v>973.7419355</v>
      </c>
      <c r="Z30" s="84">
        <v>1.0</v>
      </c>
      <c r="AA30" s="84">
        <f t="shared" si="8"/>
        <v>1078.071429</v>
      </c>
      <c r="AB30" s="84">
        <v>1.0</v>
      </c>
      <c r="AC30" s="84">
        <f t="shared" si="9"/>
        <v>973.7419355</v>
      </c>
    </row>
    <row r="31" ht="15.75" customHeight="1">
      <c r="A31" s="84"/>
      <c r="B31" s="84"/>
      <c r="C31" s="84"/>
      <c r="D31" s="215">
        <v>30186.0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973.7419355</v>
      </c>
      <c r="N31" s="84">
        <v>1.0</v>
      </c>
      <c r="O31" s="84">
        <f t="shared" si="2"/>
        <v>973.7419355</v>
      </c>
      <c r="P31" s="84">
        <v>1.0</v>
      </c>
      <c r="Q31" s="84">
        <f t="shared" si="3"/>
        <v>1006.2</v>
      </c>
      <c r="R31" s="84">
        <v>1.0</v>
      </c>
      <c r="S31" s="84">
        <f t="shared" si="4"/>
        <v>973.7419355</v>
      </c>
      <c r="T31" s="84">
        <v>1.0</v>
      </c>
      <c r="U31" s="84">
        <f t="shared" si="5"/>
        <v>1006.2</v>
      </c>
      <c r="V31" s="84">
        <v>1.0</v>
      </c>
      <c r="W31" s="84">
        <f t="shared" si="6"/>
        <v>973.7419355</v>
      </c>
      <c r="X31" s="84">
        <v>1.0</v>
      </c>
      <c r="Y31" s="84">
        <f t="shared" si="7"/>
        <v>973.7419355</v>
      </c>
      <c r="Z31" s="84"/>
      <c r="AA31" s="84"/>
      <c r="AB31" s="84">
        <v>1.0</v>
      </c>
      <c r="AC31" s="84">
        <f t="shared" si="9"/>
        <v>973.7419355</v>
      </c>
    </row>
    <row r="32" ht="15.75" customHeight="1">
      <c r="A32" s="84"/>
      <c r="B32" s="84"/>
      <c r="C32" s="84"/>
      <c r="D32" s="215">
        <v>30186.0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973.7419355</v>
      </c>
      <c r="N32" s="84">
        <v>1.0</v>
      </c>
      <c r="O32" s="84">
        <f t="shared" si="2"/>
        <v>973.7419355</v>
      </c>
      <c r="P32" s="84">
        <v>1.0</v>
      </c>
      <c r="Q32" s="84">
        <f t="shared" si="3"/>
        <v>1006.2</v>
      </c>
      <c r="R32" s="84">
        <v>1.0</v>
      </c>
      <c r="S32" s="84">
        <f t="shared" si="4"/>
        <v>973.7419355</v>
      </c>
      <c r="T32" s="84">
        <v>1.0</v>
      </c>
      <c r="U32" s="84">
        <f t="shared" si="5"/>
        <v>1006.2</v>
      </c>
      <c r="V32" s="84">
        <v>1.0</v>
      </c>
      <c r="W32" s="84">
        <f t="shared" si="6"/>
        <v>973.7419355</v>
      </c>
      <c r="X32" s="84">
        <v>1.0</v>
      </c>
      <c r="Y32" s="84">
        <f t="shared" si="7"/>
        <v>973.7419355</v>
      </c>
      <c r="Z32" s="84"/>
      <c r="AA32" s="84"/>
      <c r="AB32" s="84">
        <v>1.0</v>
      </c>
      <c r="AC32" s="84">
        <f t="shared" si="9"/>
        <v>973.7419355</v>
      </c>
    </row>
    <row r="33" ht="15.75" customHeight="1">
      <c r="A33" s="84"/>
      <c r="B33" s="84"/>
      <c r="C33" s="84"/>
      <c r="D33" s="215">
        <v>30186.0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973.7419355</v>
      </c>
      <c r="N33" s="84">
        <v>1.0</v>
      </c>
      <c r="O33" s="84">
        <f t="shared" si="2"/>
        <v>973.7419355</v>
      </c>
      <c r="P33" s="84"/>
      <c r="Q33" s="84"/>
      <c r="R33" s="84">
        <v>1.0</v>
      </c>
      <c r="S33" s="84">
        <f t="shared" si="4"/>
        <v>973.7419355</v>
      </c>
      <c r="T33" s="84"/>
      <c r="U33" s="84"/>
      <c r="V33" s="84">
        <v>1.0</v>
      </c>
      <c r="W33" s="84">
        <f t="shared" si="6"/>
        <v>973.7419355</v>
      </c>
      <c r="X33" s="84">
        <v>1.0</v>
      </c>
      <c r="Y33" s="84">
        <f t="shared" si="7"/>
        <v>973.7419355</v>
      </c>
      <c r="Z33" s="84"/>
      <c r="AA33" s="84"/>
      <c r="AB33" s="84">
        <v>1.0</v>
      </c>
      <c r="AC33" s="84">
        <f t="shared" si="9"/>
        <v>973.7419355</v>
      </c>
    </row>
    <row r="34" ht="15.75" customHeight="1">
      <c r="B34" s="160"/>
      <c r="C34" s="162" t="s">
        <v>316</v>
      </c>
      <c r="D34" s="215">
        <v>30186.0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973.7419355</v>
      </c>
      <c r="N34" s="165">
        <v>1.0</v>
      </c>
      <c r="O34" s="84">
        <f t="shared" si="2"/>
        <v>973.7419355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30186.0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973.7419355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30186.0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30.5</v>
      </c>
      <c r="M37" s="160">
        <f t="shared" si="10"/>
        <v>29699.12903</v>
      </c>
      <c r="N37" s="160">
        <f t="shared" si="10"/>
        <v>29.5</v>
      </c>
      <c r="O37" s="160">
        <f t="shared" si="10"/>
        <v>28725.3871</v>
      </c>
      <c r="P37" s="160">
        <f t="shared" si="10"/>
        <v>28</v>
      </c>
      <c r="Q37" s="160">
        <f t="shared" si="10"/>
        <v>28173.6</v>
      </c>
      <c r="R37" s="160">
        <f t="shared" si="10"/>
        <v>29.5</v>
      </c>
      <c r="S37" s="160">
        <f t="shared" si="10"/>
        <v>28725.3871</v>
      </c>
      <c r="T37" s="160">
        <f t="shared" si="10"/>
        <v>30</v>
      </c>
      <c r="U37" s="160">
        <f t="shared" si="10"/>
        <v>30186</v>
      </c>
      <c r="V37" s="160">
        <f t="shared" si="10"/>
        <v>31</v>
      </c>
      <c r="W37" s="160">
        <f t="shared" si="10"/>
        <v>30186</v>
      </c>
      <c r="X37" s="160">
        <f t="shared" si="10"/>
        <v>31</v>
      </c>
      <c r="Y37" s="160">
        <f t="shared" si="10"/>
        <v>30186</v>
      </c>
      <c r="Z37" s="160">
        <f t="shared" si="10"/>
        <v>28</v>
      </c>
      <c r="AA37" s="160">
        <f t="shared" si="10"/>
        <v>30186</v>
      </c>
      <c r="AB37" s="160">
        <f t="shared" si="10"/>
        <v>31</v>
      </c>
      <c r="AC37" s="160">
        <f t="shared" si="10"/>
        <v>30186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14"/>
    <col customWidth="1" min="3" max="3" width="13.43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356</v>
      </c>
      <c r="B3" s="84" t="s">
        <v>350</v>
      </c>
      <c r="C3" s="84" t="s">
        <v>4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5" si="1">D3/31*L3</f>
        <v>0</v>
      </c>
      <c r="N3" s="84">
        <v>1.0</v>
      </c>
      <c r="O3" s="84">
        <f t="shared" ref="O3:O33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181">
        <v>0.0</v>
      </c>
      <c r="S5" s="84">
        <f t="shared" si="4"/>
        <v>0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181">
        <v>0.0</v>
      </c>
      <c r="S6" s="84">
        <f t="shared" si="4"/>
        <v>0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A34" s="160"/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972.7741935</v>
      </c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0"/>
      <c r="M35" s="84">
        <f t="shared" si="1"/>
        <v>0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27</v>
      </c>
      <c r="M37" s="160">
        <f t="shared" si="10"/>
        <v>26264.90323</v>
      </c>
      <c r="N37" s="160">
        <f t="shared" si="10"/>
        <v>31</v>
      </c>
      <c r="O37" s="160">
        <f t="shared" si="10"/>
        <v>30156</v>
      </c>
      <c r="P37" s="160">
        <f t="shared" si="10"/>
        <v>30</v>
      </c>
      <c r="Q37" s="160">
        <f t="shared" si="10"/>
        <v>30156</v>
      </c>
      <c r="R37" s="160">
        <f t="shared" si="10"/>
        <v>29</v>
      </c>
      <c r="S37" s="160">
        <f t="shared" si="10"/>
        <v>28210.45161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8.29"/>
    <col customWidth="1" min="3" max="3" width="16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357</v>
      </c>
      <c r="B3" s="84" t="s">
        <v>350</v>
      </c>
      <c r="C3" s="84" t="s">
        <v>4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972.7741935</v>
      </c>
      <c r="N3" s="84">
        <v>1.0</v>
      </c>
      <c r="O3" s="84">
        <f t="shared" ref="O3:O34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181">
        <v>0.0</v>
      </c>
      <c r="S19" s="84">
        <f t="shared" si="4"/>
        <v>0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181">
        <v>0.0</v>
      </c>
      <c r="O32" s="84">
        <f t="shared" si="2"/>
        <v>0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0"/>
      <c r="M34" s="84">
        <f t="shared" si="1"/>
        <v>0</v>
      </c>
      <c r="N34" s="165">
        <v>1.0</v>
      </c>
      <c r="O34" s="84">
        <f t="shared" si="2"/>
        <v>972.7741935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0"/>
      <c r="M35" s="84">
        <f t="shared" si="1"/>
        <v>0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0"/>
      <c r="M36" s="84">
        <f t="shared" si="1"/>
        <v>0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31</v>
      </c>
      <c r="O37" s="160">
        <f t="shared" si="10"/>
        <v>30156</v>
      </c>
      <c r="P37" s="160">
        <f t="shared" si="10"/>
        <v>30</v>
      </c>
      <c r="Q37" s="160">
        <f t="shared" si="10"/>
        <v>30156</v>
      </c>
      <c r="R37" s="160">
        <f t="shared" si="10"/>
        <v>30</v>
      </c>
      <c r="S37" s="160">
        <f t="shared" si="10"/>
        <v>29183.22581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4.86"/>
    <col customWidth="1" min="3" max="3" width="15.29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358</v>
      </c>
      <c r="B3" s="84" t="s">
        <v>350</v>
      </c>
      <c r="C3" s="84" t="s">
        <v>4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972.7741935</v>
      </c>
      <c r="N3" s="84">
        <v>1.0</v>
      </c>
      <c r="O3" s="84">
        <f t="shared" ref="O3:O33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181">
        <v>0.0</v>
      </c>
      <c r="O11" s="84">
        <f t="shared" si="2"/>
        <v>0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181">
        <v>0.0</v>
      </c>
      <c r="O12" s="84">
        <f t="shared" si="2"/>
        <v>0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181">
        <v>0.0</v>
      </c>
      <c r="O13" s="84">
        <f t="shared" si="2"/>
        <v>0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181">
        <v>0.0</v>
      </c>
      <c r="O14" s="84">
        <f t="shared" si="2"/>
        <v>0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181">
        <v>0.0</v>
      </c>
      <c r="O15" s="84">
        <f t="shared" si="2"/>
        <v>0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181">
        <v>0.0</v>
      </c>
      <c r="O16" s="84">
        <f t="shared" si="2"/>
        <v>0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181">
        <v>0.5</v>
      </c>
      <c r="M17" s="84">
        <f t="shared" si="1"/>
        <v>486.3870968</v>
      </c>
      <c r="N17" s="181">
        <v>0.0</v>
      </c>
      <c r="O17" s="84">
        <f t="shared" si="2"/>
        <v>0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181">
        <v>0.0</v>
      </c>
      <c r="O18" s="84">
        <f t="shared" si="2"/>
        <v>0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181">
        <v>0.0</v>
      </c>
      <c r="O19" s="84">
        <f t="shared" si="2"/>
        <v>0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181">
        <v>0.0</v>
      </c>
      <c r="O20" s="84">
        <f t="shared" si="2"/>
        <v>0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181">
        <v>0.0</v>
      </c>
      <c r="O21" s="84">
        <f t="shared" si="2"/>
        <v>0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181">
        <v>0.0</v>
      </c>
      <c r="O22" s="84">
        <f t="shared" si="2"/>
        <v>0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181">
        <v>0.0</v>
      </c>
      <c r="O23" s="84">
        <f t="shared" si="2"/>
        <v>0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181">
        <v>0.0</v>
      </c>
      <c r="O24" s="84">
        <f t="shared" si="2"/>
        <v>0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181">
        <v>0.0</v>
      </c>
      <c r="O25" s="84">
        <f t="shared" si="2"/>
        <v>0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181">
        <v>0.0</v>
      </c>
      <c r="O26" s="84">
        <f t="shared" si="2"/>
        <v>0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181">
        <v>0.0</v>
      </c>
      <c r="O27" s="84">
        <f t="shared" si="2"/>
        <v>0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181">
        <v>0.0</v>
      </c>
      <c r="O28" s="84">
        <f t="shared" si="2"/>
        <v>0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181">
        <v>0.0</v>
      </c>
      <c r="O29" s="84">
        <f t="shared" si="2"/>
        <v>0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181">
        <v>0.0</v>
      </c>
      <c r="O30" s="84">
        <f t="shared" si="2"/>
        <v>0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181">
        <v>0.0</v>
      </c>
      <c r="O31" s="84">
        <f t="shared" si="2"/>
        <v>0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181">
        <v>0.0</v>
      </c>
      <c r="O32" s="84">
        <f t="shared" si="2"/>
        <v>0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181">
        <v>0.0</v>
      </c>
      <c r="O33" s="84">
        <f t="shared" si="2"/>
        <v>0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A34" s="160"/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972.7741935</v>
      </c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5">
        <v>0.0</v>
      </c>
      <c r="M36" s="84">
        <f t="shared" si="1"/>
        <v>0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30.5</v>
      </c>
      <c r="M37" s="160">
        <f t="shared" si="10"/>
        <v>29669.6129</v>
      </c>
      <c r="N37" s="160">
        <f t="shared" si="10"/>
        <v>8</v>
      </c>
      <c r="O37" s="160">
        <f t="shared" si="10"/>
        <v>7782.193548</v>
      </c>
      <c r="P37" s="160">
        <f t="shared" si="10"/>
        <v>30</v>
      </c>
      <c r="Q37" s="160">
        <f t="shared" si="10"/>
        <v>30156</v>
      </c>
      <c r="R37" s="160">
        <f t="shared" si="10"/>
        <v>31</v>
      </c>
      <c r="S37" s="160">
        <f t="shared" si="10"/>
        <v>30156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0.29"/>
    <col customWidth="1" min="3" max="3" width="22.43"/>
    <col customWidth="1" min="4" max="5" width="11.43"/>
    <col customWidth="1" hidden="1" min="6" max="6" width="9.86"/>
    <col customWidth="1" hidden="1" min="7" max="11" width="8.71"/>
    <col customWidth="1" min="12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359</v>
      </c>
      <c r="B3" s="84" t="s">
        <v>350</v>
      </c>
      <c r="C3" s="84" t="s">
        <v>218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972.7741935</v>
      </c>
      <c r="N3" s="84">
        <v>1.0</v>
      </c>
      <c r="O3" s="84">
        <f t="shared" ref="O3:O33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31</v>
      </c>
      <c r="O37" s="160">
        <f t="shared" si="10"/>
        <v>30156</v>
      </c>
      <c r="P37" s="160">
        <f t="shared" si="10"/>
        <v>30</v>
      </c>
      <c r="Q37" s="160">
        <f t="shared" si="10"/>
        <v>30156</v>
      </c>
      <c r="R37" s="160">
        <f t="shared" si="10"/>
        <v>31</v>
      </c>
      <c r="S37" s="160">
        <f t="shared" si="10"/>
        <v>30156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0.29"/>
    <col customWidth="1" min="3" max="3" width="27.71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360</v>
      </c>
      <c r="B3" s="84" t="s">
        <v>350</v>
      </c>
      <c r="C3" s="84" t="s">
        <v>361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972.7741935</v>
      </c>
      <c r="N3" s="84">
        <v>1.0</v>
      </c>
      <c r="O3" s="84">
        <f t="shared" ref="O3:O33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31</v>
      </c>
      <c r="O37" s="160">
        <f t="shared" si="10"/>
        <v>30156</v>
      </c>
      <c r="P37" s="160">
        <f t="shared" si="10"/>
        <v>30</v>
      </c>
      <c r="Q37" s="160">
        <f t="shared" si="10"/>
        <v>30156</v>
      </c>
      <c r="R37" s="160">
        <f t="shared" si="10"/>
        <v>31</v>
      </c>
      <c r="S37" s="160">
        <f t="shared" si="10"/>
        <v>30156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0.29"/>
    <col customWidth="1" min="3" max="3" width="27.71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181" t="s">
        <v>362</v>
      </c>
      <c r="B3" s="84" t="s">
        <v>350</v>
      </c>
      <c r="C3" s="181" t="s">
        <v>363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/>
      <c r="M3" s="84"/>
      <c r="N3" s="84"/>
      <c r="O3" s="84"/>
      <c r="P3" s="84">
        <v>1.0</v>
      </c>
      <c r="Q3" s="84">
        <f t="shared" ref="Q3:Q32" si="1">D3/30*P3</f>
        <v>1005.2</v>
      </c>
      <c r="R3" s="84">
        <v>1.0</v>
      </c>
      <c r="S3" s="84">
        <f t="shared" ref="S3:S33" si="2">D3/31*R3</f>
        <v>972.7741935</v>
      </c>
      <c r="T3" s="84">
        <v>1.0</v>
      </c>
      <c r="U3" s="84">
        <f t="shared" ref="U3:U32" si="3">D3/30*T3</f>
        <v>1005.2</v>
      </c>
      <c r="V3" s="84">
        <v>1.0</v>
      </c>
      <c r="W3" s="84">
        <f t="shared" ref="W3:W33" si="4">D3/31*V3</f>
        <v>972.7741935</v>
      </c>
      <c r="X3" s="84">
        <v>1.0</v>
      </c>
      <c r="Y3" s="84">
        <f t="shared" ref="Y3:Y33" si="5">D3/31*X3</f>
        <v>972.7741935</v>
      </c>
      <c r="Z3" s="84">
        <v>1.0</v>
      </c>
      <c r="AA3" s="84">
        <f t="shared" ref="AA3:AA30" si="6">D3/28*Z3</f>
        <v>1077</v>
      </c>
      <c r="AB3" s="84">
        <v>1.0</v>
      </c>
      <c r="AC3" s="84">
        <f t="shared" ref="AC3:AC33" si="7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>
        <v>1.0</v>
      </c>
      <c r="Q4" s="84">
        <f t="shared" si="1"/>
        <v>1005.2</v>
      </c>
      <c r="R4" s="84">
        <v>1.0</v>
      </c>
      <c r="S4" s="84">
        <f t="shared" si="2"/>
        <v>972.7741935</v>
      </c>
      <c r="T4" s="84">
        <v>1.0</v>
      </c>
      <c r="U4" s="84">
        <f t="shared" si="3"/>
        <v>1005.2</v>
      </c>
      <c r="V4" s="84">
        <v>1.0</v>
      </c>
      <c r="W4" s="84">
        <f t="shared" si="4"/>
        <v>972.7741935</v>
      </c>
      <c r="X4" s="84">
        <v>1.0</v>
      </c>
      <c r="Y4" s="84">
        <f t="shared" si="5"/>
        <v>972.7741935</v>
      </c>
      <c r="Z4" s="84">
        <v>1.0</v>
      </c>
      <c r="AA4" s="84">
        <f t="shared" si="6"/>
        <v>1077</v>
      </c>
      <c r="AB4" s="84">
        <v>1.0</v>
      </c>
      <c r="AC4" s="84">
        <f t="shared" si="7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/>
      <c r="M5" s="84"/>
      <c r="N5" s="84"/>
      <c r="O5" s="84"/>
      <c r="P5" s="84">
        <v>1.0</v>
      </c>
      <c r="Q5" s="84">
        <f t="shared" si="1"/>
        <v>1005.2</v>
      </c>
      <c r="R5" s="84">
        <v>1.0</v>
      </c>
      <c r="S5" s="84">
        <f t="shared" si="2"/>
        <v>972.7741935</v>
      </c>
      <c r="T5" s="84">
        <v>1.0</v>
      </c>
      <c r="U5" s="84">
        <f t="shared" si="3"/>
        <v>1005.2</v>
      </c>
      <c r="V5" s="84">
        <v>1.0</v>
      </c>
      <c r="W5" s="84">
        <f t="shared" si="4"/>
        <v>972.7741935</v>
      </c>
      <c r="X5" s="84">
        <v>1.0</v>
      </c>
      <c r="Y5" s="84">
        <f t="shared" si="5"/>
        <v>972.7741935</v>
      </c>
      <c r="Z5" s="84">
        <v>1.0</v>
      </c>
      <c r="AA5" s="84">
        <f t="shared" si="6"/>
        <v>1077</v>
      </c>
      <c r="AB5" s="84">
        <v>1.0</v>
      </c>
      <c r="AC5" s="84">
        <f t="shared" si="7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/>
      <c r="M6" s="84"/>
      <c r="N6" s="84"/>
      <c r="O6" s="84"/>
      <c r="P6" s="84">
        <v>1.0</v>
      </c>
      <c r="Q6" s="84">
        <f t="shared" si="1"/>
        <v>1005.2</v>
      </c>
      <c r="R6" s="84">
        <v>1.0</v>
      </c>
      <c r="S6" s="84">
        <f t="shared" si="2"/>
        <v>972.7741935</v>
      </c>
      <c r="T6" s="84">
        <v>1.0</v>
      </c>
      <c r="U6" s="84">
        <f t="shared" si="3"/>
        <v>1005.2</v>
      </c>
      <c r="V6" s="84">
        <v>1.0</v>
      </c>
      <c r="W6" s="84">
        <f t="shared" si="4"/>
        <v>972.7741935</v>
      </c>
      <c r="X6" s="84">
        <v>1.0</v>
      </c>
      <c r="Y6" s="84">
        <f t="shared" si="5"/>
        <v>972.7741935</v>
      </c>
      <c r="Z6" s="84">
        <v>1.0</v>
      </c>
      <c r="AA6" s="84">
        <f t="shared" si="6"/>
        <v>1077</v>
      </c>
      <c r="AB6" s="84">
        <v>1.0</v>
      </c>
      <c r="AC6" s="84">
        <f t="shared" si="7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>
        <v>1.0</v>
      </c>
      <c r="Q7" s="84">
        <f t="shared" si="1"/>
        <v>1005.2</v>
      </c>
      <c r="R7" s="84">
        <v>1.0</v>
      </c>
      <c r="S7" s="84">
        <f t="shared" si="2"/>
        <v>972.7741935</v>
      </c>
      <c r="T7" s="84">
        <v>1.0</v>
      </c>
      <c r="U7" s="84">
        <f t="shared" si="3"/>
        <v>1005.2</v>
      </c>
      <c r="V7" s="84">
        <v>1.0</v>
      </c>
      <c r="W7" s="84">
        <f t="shared" si="4"/>
        <v>972.7741935</v>
      </c>
      <c r="X7" s="84">
        <v>1.0</v>
      </c>
      <c r="Y7" s="84">
        <f t="shared" si="5"/>
        <v>972.7741935</v>
      </c>
      <c r="Z7" s="84">
        <v>1.0</v>
      </c>
      <c r="AA7" s="84">
        <f t="shared" si="6"/>
        <v>1077</v>
      </c>
      <c r="AB7" s="84">
        <v>1.0</v>
      </c>
      <c r="AC7" s="84">
        <f t="shared" si="7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/>
      <c r="M8" s="84"/>
      <c r="N8" s="84"/>
      <c r="O8" s="84"/>
      <c r="P8" s="84">
        <v>1.0</v>
      </c>
      <c r="Q8" s="84">
        <f t="shared" si="1"/>
        <v>1005.2</v>
      </c>
      <c r="R8" s="84">
        <v>1.0</v>
      </c>
      <c r="S8" s="84">
        <f t="shared" si="2"/>
        <v>972.7741935</v>
      </c>
      <c r="T8" s="84">
        <v>1.0</v>
      </c>
      <c r="U8" s="84">
        <f t="shared" si="3"/>
        <v>1005.2</v>
      </c>
      <c r="V8" s="84">
        <v>1.0</v>
      </c>
      <c r="W8" s="84">
        <f t="shared" si="4"/>
        <v>972.7741935</v>
      </c>
      <c r="X8" s="84">
        <v>1.0</v>
      </c>
      <c r="Y8" s="84">
        <f t="shared" si="5"/>
        <v>972.7741935</v>
      </c>
      <c r="Z8" s="84">
        <v>1.0</v>
      </c>
      <c r="AA8" s="84">
        <f t="shared" si="6"/>
        <v>1077</v>
      </c>
      <c r="AB8" s="84">
        <v>1.0</v>
      </c>
      <c r="AC8" s="84">
        <f t="shared" si="7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>
        <v>1.0</v>
      </c>
      <c r="Q9" s="84">
        <f t="shared" si="1"/>
        <v>1005.2</v>
      </c>
      <c r="R9" s="84">
        <v>1.0</v>
      </c>
      <c r="S9" s="84">
        <f t="shared" si="2"/>
        <v>972.7741935</v>
      </c>
      <c r="T9" s="84">
        <v>1.0</v>
      </c>
      <c r="U9" s="84">
        <f t="shared" si="3"/>
        <v>1005.2</v>
      </c>
      <c r="V9" s="84">
        <v>1.0</v>
      </c>
      <c r="W9" s="84">
        <f t="shared" si="4"/>
        <v>972.7741935</v>
      </c>
      <c r="X9" s="84">
        <v>1.0</v>
      </c>
      <c r="Y9" s="84">
        <f t="shared" si="5"/>
        <v>972.7741935</v>
      </c>
      <c r="Z9" s="84">
        <v>1.0</v>
      </c>
      <c r="AA9" s="84">
        <f t="shared" si="6"/>
        <v>1077</v>
      </c>
      <c r="AB9" s="84">
        <v>1.0</v>
      </c>
      <c r="AC9" s="84">
        <f t="shared" si="7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181">
        <v>0.0</v>
      </c>
      <c r="Q10" s="84">
        <f t="shared" si="1"/>
        <v>0</v>
      </c>
      <c r="R10" s="84">
        <v>1.0</v>
      </c>
      <c r="S10" s="84">
        <f t="shared" si="2"/>
        <v>972.7741935</v>
      </c>
      <c r="T10" s="84">
        <v>1.0</v>
      </c>
      <c r="U10" s="84">
        <f t="shared" si="3"/>
        <v>1005.2</v>
      </c>
      <c r="V10" s="84">
        <v>1.0</v>
      </c>
      <c r="W10" s="84">
        <f t="shared" si="4"/>
        <v>972.7741935</v>
      </c>
      <c r="X10" s="84">
        <v>1.0</v>
      </c>
      <c r="Y10" s="84">
        <f t="shared" si="5"/>
        <v>972.7741935</v>
      </c>
      <c r="Z10" s="84">
        <v>1.0</v>
      </c>
      <c r="AA10" s="84">
        <f t="shared" si="6"/>
        <v>1077</v>
      </c>
      <c r="AB10" s="84">
        <v>1.0</v>
      </c>
      <c r="AC10" s="84">
        <f t="shared" si="7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181">
        <v>0.0</v>
      </c>
      <c r="Q11" s="84">
        <f t="shared" si="1"/>
        <v>0</v>
      </c>
      <c r="R11" s="84">
        <v>1.0</v>
      </c>
      <c r="S11" s="84">
        <f t="shared" si="2"/>
        <v>972.7741935</v>
      </c>
      <c r="T11" s="84">
        <v>1.0</v>
      </c>
      <c r="U11" s="84">
        <f t="shared" si="3"/>
        <v>1005.2</v>
      </c>
      <c r="V11" s="84">
        <v>1.0</v>
      </c>
      <c r="W11" s="84">
        <f t="shared" si="4"/>
        <v>972.7741935</v>
      </c>
      <c r="X11" s="84">
        <v>1.0</v>
      </c>
      <c r="Y11" s="84">
        <f t="shared" si="5"/>
        <v>972.7741935</v>
      </c>
      <c r="Z11" s="84">
        <v>1.0</v>
      </c>
      <c r="AA11" s="84">
        <f t="shared" si="6"/>
        <v>1077</v>
      </c>
      <c r="AB11" s="84">
        <v>1.0</v>
      </c>
      <c r="AC11" s="84">
        <f t="shared" si="7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81">
        <v>0.0</v>
      </c>
      <c r="Q12" s="84">
        <f t="shared" si="1"/>
        <v>0</v>
      </c>
      <c r="R12" s="84">
        <v>1.0</v>
      </c>
      <c r="S12" s="84">
        <f t="shared" si="2"/>
        <v>972.7741935</v>
      </c>
      <c r="T12" s="84">
        <v>1.0</v>
      </c>
      <c r="U12" s="84">
        <f t="shared" si="3"/>
        <v>1005.2</v>
      </c>
      <c r="V12" s="84">
        <v>1.0</v>
      </c>
      <c r="W12" s="84">
        <f t="shared" si="4"/>
        <v>972.7741935</v>
      </c>
      <c r="X12" s="84">
        <v>1.0</v>
      </c>
      <c r="Y12" s="84">
        <f t="shared" si="5"/>
        <v>972.7741935</v>
      </c>
      <c r="Z12" s="84">
        <v>1.0</v>
      </c>
      <c r="AA12" s="84">
        <f t="shared" si="6"/>
        <v>1077</v>
      </c>
      <c r="AB12" s="84">
        <v>1.0</v>
      </c>
      <c r="AC12" s="84">
        <f t="shared" si="7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181">
        <v>0.0</v>
      </c>
      <c r="Q13" s="84">
        <f t="shared" si="1"/>
        <v>0</v>
      </c>
      <c r="R13" s="84">
        <v>1.0</v>
      </c>
      <c r="S13" s="84">
        <f t="shared" si="2"/>
        <v>972.7741935</v>
      </c>
      <c r="T13" s="84">
        <v>1.0</v>
      </c>
      <c r="U13" s="84">
        <f t="shared" si="3"/>
        <v>1005.2</v>
      </c>
      <c r="V13" s="84">
        <v>1.0</v>
      </c>
      <c r="W13" s="84">
        <f t="shared" si="4"/>
        <v>972.7741935</v>
      </c>
      <c r="X13" s="84">
        <v>1.0</v>
      </c>
      <c r="Y13" s="84">
        <f t="shared" si="5"/>
        <v>972.7741935</v>
      </c>
      <c r="Z13" s="84">
        <v>1.0</v>
      </c>
      <c r="AA13" s="84">
        <f t="shared" si="6"/>
        <v>1077</v>
      </c>
      <c r="AB13" s="84">
        <v>1.0</v>
      </c>
      <c r="AC13" s="84">
        <f t="shared" si="7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>
        <v>1.0</v>
      </c>
      <c r="Q14" s="84">
        <f t="shared" si="1"/>
        <v>1005.2</v>
      </c>
      <c r="R14" s="84">
        <v>1.0</v>
      </c>
      <c r="S14" s="84">
        <f t="shared" si="2"/>
        <v>972.7741935</v>
      </c>
      <c r="T14" s="84">
        <v>1.0</v>
      </c>
      <c r="U14" s="84">
        <f t="shared" si="3"/>
        <v>1005.2</v>
      </c>
      <c r="V14" s="84">
        <v>1.0</v>
      </c>
      <c r="W14" s="84">
        <f t="shared" si="4"/>
        <v>972.7741935</v>
      </c>
      <c r="X14" s="84">
        <v>1.0</v>
      </c>
      <c r="Y14" s="84">
        <f t="shared" si="5"/>
        <v>972.7741935</v>
      </c>
      <c r="Z14" s="84">
        <v>1.0</v>
      </c>
      <c r="AA14" s="84">
        <f t="shared" si="6"/>
        <v>1077</v>
      </c>
      <c r="AB14" s="84">
        <v>1.0</v>
      </c>
      <c r="AC14" s="84">
        <f t="shared" si="7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>
        <v>1.0</v>
      </c>
      <c r="Q15" s="84">
        <f t="shared" si="1"/>
        <v>1005.2</v>
      </c>
      <c r="R15" s="84">
        <v>1.0</v>
      </c>
      <c r="S15" s="84">
        <f t="shared" si="2"/>
        <v>972.7741935</v>
      </c>
      <c r="T15" s="84">
        <v>1.0</v>
      </c>
      <c r="U15" s="84">
        <f t="shared" si="3"/>
        <v>1005.2</v>
      </c>
      <c r="V15" s="84">
        <v>1.0</v>
      </c>
      <c r="W15" s="84">
        <f t="shared" si="4"/>
        <v>972.7741935</v>
      </c>
      <c r="X15" s="84">
        <v>1.0</v>
      </c>
      <c r="Y15" s="84">
        <f t="shared" si="5"/>
        <v>972.7741935</v>
      </c>
      <c r="Z15" s="84">
        <v>1.0</v>
      </c>
      <c r="AA15" s="84">
        <f t="shared" si="6"/>
        <v>1077</v>
      </c>
      <c r="AB15" s="84">
        <v>1.0</v>
      </c>
      <c r="AC15" s="84">
        <f t="shared" si="7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>
        <v>1.0</v>
      </c>
      <c r="Q16" s="84">
        <f t="shared" si="1"/>
        <v>1005.2</v>
      </c>
      <c r="R16" s="84">
        <v>1.0</v>
      </c>
      <c r="S16" s="84">
        <f t="shared" si="2"/>
        <v>972.7741935</v>
      </c>
      <c r="T16" s="84">
        <v>1.0</v>
      </c>
      <c r="U16" s="84">
        <f t="shared" si="3"/>
        <v>1005.2</v>
      </c>
      <c r="V16" s="84">
        <v>1.0</v>
      </c>
      <c r="W16" s="84">
        <f t="shared" si="4"/>
        <v>972.7741935</v>
      </c>
      <c r="X16" s="84">
        <v>1.0</v>
      </c>
      <c r="Y16" s="84">
        <f t="shared" si="5"/>
        <v>972.7741935</v>
      </c>
      <c r="Z16" s="84">
        <v>1.0</v>
      </c>
      <c r="AA16" s="84">
        <f t="shared" si="6"/>
        <v>1077</v>
      </c>
      <c r="AB16" s="84">
        <v>1.0</v>
      </c>
      <c r="AC16" s="84">
        <f t="shared" si="7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>
        <v>1.0</v>
      </c>
      <c r="Q17" s="84">
        <f t="shared" si="1"/>
        <v>1005.2</v>
      </c>
      <c r="R17" s="84">
        <v>1.0</v>
      </c>
      <c r="S17" s="84">
        <f t="shared" si="2"/>
        <v>972.7741935</v>
      </c>
      <c r="T17" s="84">
        <v>1.0</v>
      </c>
      <c r="U17" s="84">
        <f t="shared" si="3"/>
        <v>1005.2</v>
      </c>
      <c r="V17" s="84">
        <v>1.0</v>
      </c>
      <c r="W17" s="84">
        <f t="shared" si="4"/>
        <v>972.7741935</v>
      </c>
      <c r="X17" s="84">
        <v>1.0</v>
      </c>
      <c r="Y17" s="84">
        <f t="shared" si="5"/>
        <v>972.7741935</v>
      </c>
      <c r="Z17" s="84">
        <v>1.0</v>
      </c>
      <c r="AA17" s="84">
        <f t="shared" si="6"/>
        <v>1077</v>
      </c>
      <c r="AB17" s="84">
        <v>1.0</v>
      </c>
      <c r="AC17" s="84">
        <f t="shared" si="7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>
        <v>1.0</v>
      </c>
      <c r="Q18" s="84">
        <f t="shared" si="1"/>
        <v>1005.2</v>
      </c>
      <c r="R18" s="84">
        <v>1.0</v>
      </c>
      <c r="S18" s="84">
        <f t="shared" si="2"/>
        <v>972.7741935</v>
      </c>
      <c r="T18" s="84">
        <v>1.0</v>
      </c>
      <c r="U18" s="84">
        <f t="shared" si="3"/>
        <v>1005.2</v>
      </c>
      <c r="V18" s="84">
        <v>1.0</v>
      </c>
      <c r="W18" s="84">
        <f t="shared" si="4"/>
        <v>972.7741935</v>
      </c>
      <c r="X18" s="84">
        <v>1.0</v>
      </c>
      <c r="Y18" s="84">
        <f t="shared" si="5"/>
        <v>972.7741935</v>
      </c>
      <c r="Z18" s="84">
        <v>1.0</v>
      </c>
      <c r="AA18" s="84">
        <f t="shared" si="6"/>
        <v>1077</v>
      </c>
      <c r="AB18" s="84">
        <v>1.0</v>
      </c>
      <c r="AC18" s="84">
        <f t="shared" si="7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>
        <v>1.0</v>
      </c>
      <c r="Q19" s="84">
        <f t="shared" si="1"/>
        <v>1005.2</v>
      </c>
      <c r="R19" s="84">
        <v>1.0</v>
      </c>
      <c r="S19" s="84">
        <f t="shared" si="2"/>
        <v>972.7741935</v>
      </c>
      <c r="T19" s="84">
        <v>1.0</v>
      </c>
      <c r="U19" s="84">
        <f t="shared" si="3"/>
        <v>1005.2</v>
      </c>
      <c r="V19" s="84">
        <v>1.0</v>
      </c>
      <c r="W19" s="84">
        <f t="shared" si="4"/>
        <v>972.7741935</v>
      </c>
      <c r="X19" s="84">
        <v>1.0</v>
      </c>
      <c r="Y19" s="84">
        <f t="shared" si="5"/>
        <v>972.7741935</v>
      </c>
      <c r="Z19" s="84">
        <v>1.0</v>
      </c>
      <c r="AA19" s="84">
        <f t="shared" si="6"/>
        <v>1077</v>
      </c>
      <c r="AB19" s="84">
        <v>1.0</v>
      </c>
      <c r="AC19" s="84">
        <f t="shared" si="7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>
        <v>1.0</v>
      </c>
      <c r="Q20" s="84">
        <f t="shared" si="1"/>
        <v>1005.2</v>
      </c>
      <c r="R20" s="84">
        <v>1.0</v>
      </c>
      <c r="S20" s="84">
        <f t="shared" si="2"/>
        <v>972.7741935</v>
      </c>
      <c r="T20" s="84">
        <v>1.0</v>
      </c>
      <c r="U20" s="84">
        <f t="shared" si="3"/>
        <v>1005.2</v>
      </c>
      <c r="V20" s="84">
        <v>1.0</v>
      </c>
      <c r="W20" s="84">
        <f t="shared" si="4"/>
        <v>972.7741935</v>
      </c>
      <c r="X20" s="84">
        <v>1.0</v>
      </c>
      <c r="Y20" s="84">
        <f t="shared" si="5"/>
        <v>972.7741935</v>
      </c>
      <c r="Z20" s="84">
        <v>1.0</v>
      </c>
      <c r="AA20" s="84">
        <f t="shared" si="6"/>
        <v>1077</v>
      </c>
      <c r="AB20" s="84">
        <v>1.0</v>
      </c>
      <c r="AC20" s="84">
        <f t="shared" si="7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>
        <v>1.0</v>
      </c>
      <c r="Q21" s="84">
        <f t="shared" si="1"/>
        <v>1005.2</v>
      </c>
      <c r="R21" s="84">
        <v>1.0</v>
      </c>
      <c r="S21" s="84">
        <f t="shared" si="2"/>
        <v>972.7741935</v>
      </c>
      <c r="T21" s="84">
        <v>1.0</v>
      </c>
      <c r="U21" s="84">
        <f t="shared" si="3"/>
        <v>1005.2</v>
      </c>
      <c r="V21" s="84">
        <v>1.0</v>
      </c>
      <c r="W21" s="84">
        <f t="shared" si="4"/>
        <v>972.7741935</v>
      </c>
      <c r="X21" s="84">
        <v>1.0</v>
      </c>
      <c r="Y21" s="84">
        <f t="shared" si="5"/>
        <v>972.7741935</v>
      </c>
      <c r="Z21" s="84">
        <v>1.0</v>
      </c>
      <c r="AA21" s="84">
        <f t="shared" si="6"/>
        <v>1077</v>
      </c>
      <c r="AB21" s="84">
        <v>1.0</v>
      </c>
      <c r="AC21" s="84">
        <f t="shared" si="7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>
        <v>1.0</v>
      </c>
      <c r="Q22" s="84">
        <f t="shared" si="1"/>
        <v>1005.2</v>
      </c>
      <c r="R22" s="84">
        <v>1.0</v>
      </c>
      <c r="S22" s="84">
        <f t="shared" si="2"/>
        <v>972.7741935</v>
      </c>
      <c r="T22" s="84">
        <v>1.0</v>
      </c>
      <c r="U22" s="84">
        <f t="shared" si="3"/>
        <v>1005.2</v>
      </c>
      <c r="V22" s="84">
        <v>1.0</v>
      </c>
      <c r="W22" s="84">
        <f t="shared" si="4"/>
        <v>972.7741935</v>
      </c>
      <c r="X22" s="84">
        <v>1.0</v>
      </c>
      <c r="Y22" s="84">
        <f t="shared" si="5"/>
        <v>972.7741935</v>
      </c>
      <c r="Z22" s="84">
        <v>1.0</v>
      </c>
      <c r="AA22" s="84">
        <f t="shared" si="6"/>
        <v>1077</v>
      </c>
      <c r="AB22" s="84">
        <v>1.0</v>
      </c>
      <c r="AC22" s="84">
        <f t="shared" si="7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>
        <v>1.0</v>
      </c>
      <c r="Q23" s="84">
        <f t="shared" si="1"/>
        <v>1005.2</v>
      </c>
      <c r="R23" s="84">
        <v>1.0</v>
      </c>
      <c r="S23" s="84">
        <f t="shared" si="2"/>
        <v>972.7741935</v>
      </c>
      <c r="T23" s="84">
        <v>1.0</v>
      </c>
      <c r="U23" s="84">
        <f t="shared" si="3"/>
        <v>1005.2</v>
      </c>
      <c r="V23" s="84">
        <v>1.0</v>
      </c>
      <c r="W23" s="84">
        <f t="shared" si="4"/>
        <v>972.7741935</v>
      </c>
      <c r="X23" s="84">
        <v>1.0</v>
      </c>
      <c r="Y23" s="84">
        <f t="shared" si="5"/>
        <v>972.7741935</v>
      </c>
      <c r="Z23" s="84">
        <v>1.0</v>
      </c>
      <c r="AA23" s="84">
        <f t="shared" si="6"/>
        <v>1077</v>
      </c>
      <c r="AB23" s="84">
        <v>1.0</v>
      </c>
      <c r="AC23" s="84">
        <f t="shared" si="7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181">
        <v>0.0</v>
      </c>
      <c r="Q24" s="84">
        <f t="shared" si="1"/>
        <v>0</v>
      </c>
      <c r="R24" s="84">
        <v>1.0</v>
      </c>
      <c r="S24" s="84">
        <f t="shared" si="2"/>
        <v>972.7741935</v>
      </c>
      <c r="T24" s="84">
        <v>1.0</v>
      </c>
      <c r="U24" s="84">
        <f t="shared" si="3"/>
        <v>1005.2</v>
      </c>
      <c r="V24" s="84">
        <v>1.0</v>
      </c>
      <c r="W24" s="84">
        <f t="shared" si="4"/>
        <v>972.7741935</v>
      </c>
      <c r="X24" s="84">
        <v>1.0</v>
      </c>
      <c r="Y24" s="84">
        <f t="shared" si="5"/>
        <v>972.7741935</v>
      </c>
      <c r="Z24" s="84">
        <v>1.0</v>
      </c>
      <c r="AA24" s="84">
        <f t="shared" si="6"/>
        <v>1077</v>
      </c>
      <c r="AB24" s="84">
        <v>1.0</v>
      </c>
      <c r="AC24" s="84">
        <f t="shared" si="7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>
        <v>1.0</v>
      </c>
      <c r="Q25" s="84">
        <f t="shared" si="1"/>
        <v>1005.2</v>
      </c>
      <c r="R25" s="84">
        <v>1.0</v>
      </c>
      <c r="S25" s="84">
        <f t="shared" si="2"/>
        <v>972.7741935</v>
      </c>
      <c r="T25" s="84">
        <v>1.0</v>
      </c>
      <c r="U25" s="84">
        <f t="shared" si="3"/>
        <v>1005.2</v>
      </c>
      <c r="V25" s="84">
        <v>1.0</v>
      </c>
      <c r="W25" s="84">
        <f t="shared" si="4"/>
        <v>972.7741935</v>
      </c>
      <c r="X25" s="84">
        <v>1.0</v>
      </c>
      <c r="Y25" s="84">
        <f t="shared" si="5"/>
        <v>972.7741935</v>
      </c>
      <c r="Z25" s="84">
        <v>1.0</v>
      </c>
      <c r="AA25" s="84">
        <f t="shared" si="6"/>
        <v>1077</v>
      </c>
      <c r="AB25" s="84">
        <v>1.0</v>
      </c>
      <c r="AC25" s="84">
        <f t="shared" si="7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>
        <v>1.0</v>
      </c>
      <c r="Q26" s="84">
        <f t="shared" si="1"/>
        <v>1005.2</v>
      </c>
      <c r="R26" s="84">
        <v>1.0</v>
      </c>
      <c r="S26" s="84">
        <f t="shared" si="2"/>
        <v>972.7741935</v>
      </c>
      <c r="T26" s="84">
        <v>1.0</v>
      </c>
      <c r="U26" s="84">
        <f t="shared" si="3"/>
        <v>1005.2</v>
      </c>
      <c r="V26" s="84">
        <v>1.0</v>
      </c>
      <c r="W26" s="84">
        <f t="shared" si="4"/>
        <v>972.7741935</v>
      </c>
      <c r="X26" s="84">
        <v>1.0</v>
      </c>
      <c r="Y26" s="84">
        <f t="shared" si="5"/>
        <v>972.7741935</v>
      </c>
      <c r="Z26" s="84">
        <v>1.0</v>
      </c>
      <c r="AA26" s="84">
        <f t="shared" si="6"/>
        <v>1077</v>
      </c>
      <c r="AB26" s="84">
        <v>1.0</v>
      </c>
      <c r="AC26" s="84">
        <f t="shared" si="7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>
        <v>1.0</v>
      </c>
      <c r="Q27" s="84">
        <f t="shared" si="1"/>
        <v>1005.2</v>
      </c>
      <c r="R27" s="84">
        <v>1.0</v>
      </c>
      <c r="S27" s="84">
        <f t="shared" si="2"/>
        <v>972.7741935</v>
      </c>
      <c r="T27" s="84">
        <v>1.0</v>
      </c>
      <c r="U27" s="84">
        <f t="shared" si="3"/>
        <v>1005.2</v>
      </c>
      <c r="V27" s="84">
        <v>1.0</v>
      </c>
      <c r="W27" s="84">
        <f t="shared" si="4"/>
        <v>972.7741935</v>
      </c>
      <c r="X27" s="84">
        <v>1.0</v>
      </c>
      <c r="Y27" s="84">
        <f t="shared" si="5"/>
        <v>972.7741935</v>
      </c>
      <c r="Z27" s="84">
        <v>1.0</v>
      </c>
      <c r="AA27" s="84">
        <f t="shared" si="6"/>
        <v>1077</v>
      </c>
      <c r="AB27" s="84">
        <v>1.0</v>
      </c>
      <c r="AC27" s="84">
        <f t="shared" si="7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>
        <v>1.0</v>
      </c>
      <c r="Q28" s="84">
        <f t="shared" si="1"/>
        <v>1005.2</v>
      </c>
      <c r="R28" s="84">
        <v>1.0</v>
      </c>
      <c r="S28" s="84">
        <f t="shared" si="2"/>
        <v>972.7741935</v>
      </c>
      <c r="T28" s="84">
        <v>1.0</v>
      </c>
      <c r="U28" s="84">
        <f t="shared" si="3"/>
        <v>1005.2</v>
      </c>
      <c r="V28" s="84">
        <v>1.0</v>
      </c>
      <c r="W28" s="84">
        <f t="shared" si="4"/>
        <v>972.7741935</v>
      </c>
      <c r="X28" s="84">
        <v>1.0</v>
      </c>
      <c r="Y28" s="84">
        <f t="shared" si="5"/>
        <v>972.7741935</v>
      </c>
      <c r="Z28" s="84">
        <v>1.0</v>
      </c>
      <c r="AA28" s="84">
        <f t="shared" si="6"/>
        <v>1077</v>
      </c>
      <c r="AB28" s="84">
        <v>1.0</v>
      </c>
      <c r="AC28" s="84">
        <f t="shared" si="7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>
        <v>1.0</v>
      </c>
      <c r="Q29" s="84">
        <f t="shared" si="1"/>
        <v>1005.2</v>
      </c>
      <c r="R29" s="84">
        <v>1.0</v>
      </c>
      <c r="S29" s="84">
        <f t="shared" si="2"/>
        <v>972.7741935</v>
      </c>
      <c r="T29" s="84">
        <v>1.0</v>
      </c>
      <c r="U29" s="84">
        <f t="shared" si="3"/>
        <v>1005.2</v>
      </c>
      <c r="V29" s="84">
        <v>1.0</v>
      </c>
      <c r="W29" s="84">
        <f t="shared" si="4"/>
        <v>972.7741935</v>
      </c>
      <c r="X29" s="84">
        <v>1.0</v>
      </c>
      <c r="Y29" s="84">
        <f t="shared" si="5"/>
        <v>972.7741935</v>
      </c>
      <c r="Z29" s="84">
        <v>1.0</v>
      </c>
      <c r="AA29" s="84">
        <f t="shared" si="6"/>
        <v>1077</v>
      </c>
      <c r="AB29" s="84">
        <v>1.0</v>
      </c>
      <c r="AC29" s="84">
        <f t="shared" si="7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>
        <v>1.0</v>
      </c>
      <c r="Q30" s="84">
        <f t="shared" si="1"/>
        <v>1005.2</v>
      </c>
      <c r="R30" s="84">
        <v>1.0</v>
      </c>
      <c r="S30" s="84">
        <f t="shared" si="2"/>
        <v>972.7741935</v>
      </c>
      <c r="T30" s="84">
        <v>1.0</v>
      </c>
      <c r="U30" s="84">
        <f t="shared" si="3"/>
        <v>1005.2</v>
      </c>
      <c r="V30" s="84">
        <v>1.0</v>
      </c>
      <c r="W30" s="84">
        <f t="shared" si="4"/>
        <v>972.7741935</v>
      </c>
      <c r="X30" s="84">
        <v>1.0</v>
      </c>
      <c r="Y30" s="84">
        <f t="shared" si="5"/>
        <v>972.7741935</v>
      </c>
      <c r="Z30" s="84">
        <v>1.0</v>
      </c>
      <c r="AA30" s="84">
        <f t="shared" si="6"/>
        <v>1077</v>
      </c>
      <c r="AB30" s="84">
        <v>1.0</v>
      </c>
      <c r="AC30" s="84">
        <f t="shared" si="7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>
        <v>1.0</v>
      </c>
      <c r="Q31" s="84">
        <f t="shared" si="1"/>
        <v>1005.2</v>
      </c>
      <c r="R31" s="84">
        <v>1.0</v>
      </c>
      <c r="S31" s="84">
        <f t="shared" si="2"/>
        <v>972.7741935</v>
      </c>
      <c r="T31" s="84">
        <v>1.0</v>
      </c>
      <c r="U31" s="84">
        <f t="shared" si="3"/>
        <v>1005.2</v>
      </c>
      <c r="V31" s="84">
        <v>1.0</v>
      </c>
      <c r="W31" s="84">
        <f t="shared" si="4"/>
        <v>972.7741935</v>
      </c>
      <c r="X31" s="84">
        <v>1.0</v>
      </c>
      <c r="Y31" s="84">
        <f t="shared" si="5"/>
        <v>972.7741935</v>
      </c>
      <c r="Z31" s="84"/>
      <c r="AA31" s="84"/>
      <c r="AB31" s="84">
        <v>1.0</v>
      </c>
      <c r="AC31" s="84">
        <f t="shared" si="7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>
        <v>1.0</v>
      </c>
      <c r="Q32" s="84">
        <f t="shared" si="1"/>
        <v>1005.2</v>
      </c>
      <c r="R32" s="84">
        <v>1.0</v>
      </c>
      <c r="S32" s="84">
        <f t="shared" si="2"/>
        <v>972.7741935</v>
      </c>
      <c r="T32" s="84">
        <v>1.0</v>
      </c>
      <c r="U32" s="84">
        <f t="shared" si="3"/>
        <v>1005.2</v>
      </c>
      <c r="V32" s="84">
        <v>1.0</v>
      </c>
      <c r="W32" s="84">
        <f t="shared" si="4"/>
        <v>972.7741935</v>
      </c>
      <c r="X32" s="84">
        <v>1.0</v>
      </c>
      <c r="Y32" s="84">
        <f t="shared" si="5"/>
        <v>972.7741935</v>
      </c>
      <c r="Z32" s="84"/>
      <c r="AA32" s="84"/>
      <c r="AB32" s="84">
        <v>1.0</v>
      </c>
      <c r="AC32" s="84">
        <f t="shared" si="7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>
        <v>1.0</v>
      </c>
      <c r="S33" s="84">
        <f t="shared" si="2"/>
        <v>972.7741935</v>
      </c>
      <c r="T33" s="84"/>
      <c r="U33" s="84"/>
      <c r="V33" s="84">
        <v>1.0</v>
      </c>
      <c r="W33" s="84">
        <f t="shared" si="4"/>
        <v>972.7741935</v>
      </c>
      <c r="X33" s="84">
        <v>1.0</v>
      </c>
      <c r="Y33" s="84">
        <f t="shared" si="5"/>
        <v>972.7741935</v>
      </c>
      <c r="Z33" s="84"/>
      <c r="AA33" s="84"/>
      <c r="AB33" s="84">
        <v>1.0</v>
      </c>
      <c r="AC33" s="84">
        <f t="shared" si="7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>
        <f t="shared" ref="P37:AC37" si="8">SUM(P3:P36)</f>
        <v>25</v>
      </c>
      <c r="Q37" s="160">
        <f t="shared" si="8"/>
        <v>25130</v>
      </c>
      <c r="R37" s="160">
        <f t="shared" si="8"/>
        <v>31</v>
      </c>
      <c r="S37" s="160">
        <f t="shared" si="8"/>
        <v>30156</v>
      </c>
      <c r="T37" s="160">
        <f t="shared" si="8"/>
        <v>30</v>
      </c>
      <c r="U37" s="160">
        <f t="shared" si="8"/>
        <v>30156</v>
      </c>
      <c r="V37" s="160">
        <f t="shared" si="8"/>
        <v>31</v>
      </c>
      <c r="W37" s="160">
        <f t="shared" si="8"/>
        <v>30156</v>
      </c>
      <c r="X37" s="160">
        <f t="shared" si="8"/>
        <v>31</v>
      </c>
      <c r="Y37" s="160">
        <f t="shared" si="8"/>
        <v>30156</v>
      </c>
      <c r="Z37" s="160">
        <f t="shared" si="8"/>
        <v>28</v>
      </c>
      <c r="AA37" s="160">
        <f t="shared" si="8"/>
        <v>30156</v>
      </c>
      <c r="AB37" s="160">
        <f t="shared" si="8"/>
        <v>31</v>
      </c>
      <c r="AC37" s="160">
        <f t="shared" si="8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0.29"/>
    <col customWidth="1" min="3" max="3" width="17.86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364</v>
      </c>
      <c r="B3" s="84" t="s">
        <v>350</v>
      </c>
      <c r="C3" s="84" t="s">
        <v>260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972.7741935</v>
      </c>
      <c r="N3" s="84">
        <v>1.0</v>
      </c>
      <c r="O3" s="84">
        <f t="shared" ref="O3:O33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972.7741935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/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 ht="16.5" customHeight="1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181">
        <v>0.0</v>
      </c>
      <c r="M18" s="84">
        <f t="shared" si="1"/>
        <v>0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181">
        <v>0.0</v>
      </c>
      <c r="O27" s="84">
        <f t="shared" si="2"/>
        <v>0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181">
        <v>0.0</v>
      </c>
      <c r="O28" s="84">
        <f t="shared" si="2"/>
        <v>0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84">
        <v>1.0</v>
      </c>
      <c r="O30" s="84">
        <f t="shared" si="2"/>
        <v>972.7741935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972.7741935</v>
      </c>
      <c r="N34" s="165">
        <v>1.0</v>
      </c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5">
        <v>1.0</v>
      </c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5">
        <v>0.0</v>
      </c>
      <c r="M36" s="84">
        <f t="shared" si="1"/>
        <v>0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31</v>
      </c>
      <c r="O37" s="160">
        <f t="shared" si="10"/>
        <v>28210.45161</v>
      </c>
      <c r="P37" s="160">
        <f t="shared" si="10"/>
        <v>30</v>
      </c>
      <c r="Q37" s="160">
        <f t="shared" si="10"/>
        <v>30156</v>
      </c>
      <c r="R37" s="160">
        <f t="shared" si="10"/>
        <v>31</v>
      </c>
      <c r="S37" s="160">
        <f t="shared" si="10"/>
        <v>30156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 ht="15.75" customHeight="1">
      <c r="A3" s="84" t="s">
        <v>365</v>
      </c>
      <c r="B3" s="84" t="s">
        <v>366</v>
      </c>
      <c r="C3" s="84" t="s">
        <v>162</v>
      </c>
      <c r="D3" s="215">
        <v>32384.0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5" si="1">D3/31*L3</f>
        <v>0</v>
      </c>
      <c r="N3" s="84">
        <v>1.0</v>
      </c>
      <c r="O3" s="84">
        <f t="shared" ref="O3:O33" si="2">D3/31*N3</f>
        <v>1044.645161</v>
      </c>
      <c r="P3" s="84">
        <v>1.0</v>
      </c>
      <c r="Q3" s="84">
        <f t="shared" ref="Q3:Q32" si="3">D3/30*P3</f>
        <v>1079.466667</v>
      </c>
      <c r="R3" s="84">
        <v>1.0</v>
      </c>
      <c r="S3" s="84">
        <f t="shared" ref="S3:S33" si="4">D3/31*R3</f>
        <v>1044.645161</v>
      </c>
      <c r="T3" s="84">
        <v>1.0</v>
      </c>
      <c r="U3" s="84">
        <f t="shared" ref="U3:U32" si="5">D3/30*T3</f>
        <v>1079.466667</v>
      </c>
      <c r="V3" s="84">
        <v>1.0</v>
      </c>
      <c r="W3" s="84">
        <f t="shared" ref="W3:W33" si="6">D3/31*V3</f>
        <v>1044.645161</v>
      </c>
      <c r="X3" s="84">
        <v>1.0</v>
      </c>
      <c r="Y3" s="84">
        <f t="shared" ref="Y3:Y33" si="7">D3/31*X3</f>
        <v>1044.645161</v>
      </c>
      <c r="Z3" s="84">
        <v>1.0</v>
      </c>
      <c r="AA3" s="84">
        <f t="shared" ref="AA3:AA30" si="8">D3/28*Z3</f>
        <v>1156.571429</v>
      </c>
      <c r="AB3" s="84">
        <v>1.0</v>
      </c>
      <c r="AC3" s="84">
        <f t="shared" ref="AC3:AC33" si="9">D3/31*AB3</f>
        <v>1044.645161</v>
      </c>
    </row>
    <row r="4">
      <c r="A4" s="84"/>
      <c r="B4" s="84"/>
      <c r="C4" s="84"/>
      <c r="D4" s="215">
        <v>32384.0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1044.645161</v>
      </c>
      <c r="P4" s="84">
        <v>1.0</v>
      </c>
      <c r="Q4" s="84">
        <f t="shared" si="3"/>
        <v>1079.466667</v>
      </c>
      <c r="R4" s="84">
        <v>1.0</v>
      </c>
      <c r="S4" s="84">
        <f t="shared" si="4"/>
        <v>1044.645161</v>
      </c>
      <c r="T4" s="84">
        <v>1.0</v>
      </c>
      <c r="U4" s="84">
        <f t="shared" si="5"/>
        <v>1079.466667</v>
      </c>
      <c r="V4" s="84">
        <v>1.0</v>
      </c>
      <c r="W4" s="84">
        <f t="shared" si="6"/>
        <v>1044.645161</v>
      </c>
      <c r="X4" s="84">
        <v>1.0</v>
      </c>
      <c r="Y4" s="84">
        <f t="shared" si="7"/>
        <v>1044.645161</v>
      </c>
      <c r="Z4" s="84">
        <v>1.0</v>
      </c>
      <c r="AA4" s="84">
        <f t="shared" si="8"/>
        <v>1156.571429</v>
      </c>
      <c r="AB4" s="84">
        <v>1.0</v>
      </c>
      <c r="AC4" s="84">
        <f t="shared" si="9"/>
        <v>1044.645161</v>
      </c>
    </row>
    <row r="5">
      <c r="A5" s="84"/>
      <c r="B5" s="84"/>
      <c r="C5" s="84"/>
      <c r="D5" s="215">
        <v>32384.0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1044.645161</v>
      </c>
      <c r="N5" s="84">
        <v>1.0</v>
      </c>
      <c r="O5" s="84">
        <f t="shared" si="2"/>
        <v>1044.645161</v>
      </c>
      <c r="P5" s="84">
        <v>1.0</v>
      </c>
      <c r="Q5" s="84">
        <f t="shared" si="3"/>
        <v>1079.466667</v>
      </c>
      <c r="R5" s="84">
        <v>1.0</v>
      </c>
      <c r="S5" s="84">
        <f t="shared" si="4"/>
        <v>1044.645161</v>
      </c>
      <c r="T5" s="84">
        <v>1.0</v>
      </c>
      <c r="U5" s="84">
        <f t="shared" si="5"/>
        <v>1079.466667</v>
      </c>
      <c r="V5" s="84">
        <v>1.0</v>
      </c>
      <c r="W5" s="84">
        <f t="shared" si="6"/>
        <v>1044.645161</v>
      </c>
      <c r="X5" s="84">
        <v>1.0</v>
      </c>
      <c r="Y5" s="84">
        <f t="shared" si="7"/>
        <v>1044.645161</v>
      </c>
      <c r="Z5" s="84">
        <v>1.0</v>
      </c>
      <c r="AA5" s="84">
        <f t="shared" si="8"/>
        <v>1156.571429</v>
      </c>
      <c r="AB5" s="84">
        <v>1.0</v>
      </c>
      <c r="AC5" s="84">
        <f t="shared" si="9"/>
        <v>1044.645161</v>
      </c>
    </row>
    <row r="6">
      <c r="A6" s="84"/>
      <c r="B6" s="84"/>
      <c r="C6" s="84"/>
      <c r="D6" s="215">
        <v>32384.0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1044.645161</v>
      </c>
      <c r="N6" s="84">
        <v>1.0</v>
      </c>
      <c r="O6" s="84">
        <f t="shared" si="2"/>
        <v>1044.645161</v>
      </c>
      <c r="P6" s="84">
        <v>1.0</v>
      </c>
      <c r="Q6" s="84">
        <f t="shared" si="3"/>
        <v>1079.466667</v>
      </c>
      <c r="R6" s="84">
        <v>1.0</v>
      </c>
      <c r="S6" s="84">
        <f t="shared" si="4"/>
        <v>1044.645161</v>
      </c>
      <c r="T6" s="84">
        <v>1.0</v>
      </c>
      <c r="U6" s="84">
        <f t="shared" si="5"/>
        <v>1079.466667</v>
      </c>
      <c r="V6" s="84">
        <v>1.0</v>
      </c>
      <c r="W6" s="84">
        <f t="shared" si="6"/>
        <v>1044.645161</v>
      </c>
      <c r="X6" s="84">
        <v>1.0</v>
      </c>
      <c r="Y6" s="84">
        <f t="shared" si="7"/>
        <v>1044.645161</v>
      </c>
      <c r="Z6" s="84">
        <v>1.0</v>
      </c>
      <c r="AA6" s="84">
        <f t="shared" si="8"/>
        <v>1156.571429</v>
      </c>
      <c r="AB6" s="84">
        <v>1.0</v>
      </c>
      <c r="AC6" s="84">
        <f t="shared" si="9"/>
        <v>1044.645161</v>
      </c>
    </row>
    <row r="7">
      <c r="A7" s="84"/>
      <c r="B7" s="84"/>
      <c r="C7" s="84"/>
      <c r="D7" s="215">
        <v>32384.0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1044.645161</v>
      </c>
      <c r="N7" s="84">
        <v>1.0</v>
      </c>
      <c r="O7" s="84">
        <f t="shared" si="2"/>
        <v>1044.645161</v>
      </c>
      <c r="P7" s="84">
        <v>1.0</v>
      </c>
      <c r="Q7" s="84">
        <f t="shared" si="3"/>
        <v>1079.466667</v>
      </c>
      <c r="R7" s="84">
        <v>1.0</v>
      </c>
      <c r="S7" s="84">
        <f t="shared" si="4"/>
        <v>1044.645161</v>
      </c>
      <c r="T7" s="84">
        <v>1.0</v>
      </c>
      <c r="U7" s="84">
        <f t="shared" si="5"/>
        <v>1079.466667</v>
      </c>
      <c r="V7" s="84">
        <v>1.0</v>
      </c>
      <c r="W7" s="84">
        <f t="shared" si="6"/>
        <v>1044.645161</v>
      </c>
      <c r="X7" s="84">
        <v>1.0</v>
      </c>
      <c r="Y7" s="84">
        <f t="shared" si="7"/>
        <v>1044.645161</v>
      </c>
      <c r="Z7" s="84">
        <v>1.0</v>
      </c>
      <c r="AA7" s="84">
        <f t="shared" si="8"/>
        <v>1156.571429</v>
      </c>
      <c r="AB7" s="84">
        <v>1.0</v>
      </c>
      <c r="AC7" s="84">
        <f t="shared" si="9"/>
        <v>1044.645161</v>
      </c>
    </row>
    <row r="8">
      <c r="A8" s="84"/>
      <c r="B8" s="84"/>
      <c r="C8" s="84"/>
      <c r="D8" s="215">
        <v>32384.0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1044.645161</v>
      </c>
      <c r="N8" s="84">
        <v>1.0</v>
      </c>
      <c r="O8" s="84">
        <f t="shared" si="2"/>
        <v>1044.645161</v>
      </c>
      <c r="P8" s="84">
        <v>1.0</v>
      </c>
      <c r="Q8" s="84">
        <f t="shared" si="3"/>
        <v>1079.466667</v>
      </c>
      <c r="R8" s="84">
        <v>1.0</v>
      </c>
      <c r="S8" s="84">
        <f t="shared" si="4"/>
        <v>1044.645161</v>
      </c>
      <c r="T8" s="84">
        <v>1.0</v>
      </c>
      <c r="U8" s="84">
        <f t="shared" si="5"/>
        <v>1079.466667</v>
      </c>
      <c r="V8" s="84">
        <v>1.0</v>
      </c>
      <c r="W8" s="84">
        <f t="shared" si="6"/>
        <v>1044.645161</v>
      </c>
      <c r="X8" s="84">
        <v>1.0</v>
      </c>
      <c r="Y8" s="84">
        <f t="shared" si="7"/>
        <v>1044.645161</v>
      </c>
      <c r="Z8" s="84">
        <v>1.0</v>
      </c>
      <c r="AA8" s="84">
        <f t="shared" si="8"/>
        <v>1156.571429</v>
      </c>
      <c r="AB8" s="84">
        <v>1.0</v>
      </c>
      <c r="AC8" s="84">
        <f t="shared" si="9"/>
        <v>1044.645161</v>
      </c>
    </row>
    <row r="9">
      <c r="A9" s="84"/>
      <c r="B9" s="84"/>
      <c r="C9" s="84"/>
      <c r="D9" s="215">
        <v>32384.0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1044.645161</v>
      </c>
      <c r="N9" s="84">
        <v>1.0</v>
      </c>
      <c r="O9" s="84">
        <f t="shared" si="2"/>
        <v>1044.645161</v>
      </c>
      <c r="P9" s="84">
        <v>1.0</v>
      </c>
      <c r="Q9" s="84">
        <f t="shared" si="3"/>
        <v>1079.466667</v>
      </c>
      <c r="R9" s="181">
        <v>0.5</v>
      </c>
      <c r="S9" s="84">
        <f t="shared" si="4"/>
        <v>522.3225806</v>
      </c>
      <c r="T9" s="84">
        <v>1.0</v>
      </c>
      <c r="U9" s="84">
        <f t="shared" si="5"/>
        <v>1079.466667</v>
      </c>
      <c r="V9" s="84">
        <v>1.0</v>
      </c>
      <c r="W9" s="84">
        <f t="shared" si="6"/>
        <v>1044.645161</v>
      </c>
      <c r="X9" s="84">
        <v>1.0</v>
      </c>
      <c r="Y9" s="84">
        <f t="shared" si="7"/>
        <v>1044.645161</v>
      </c>
      <c r="Z9" s="84">
        <v>1.0</v>
      </c>
      <c r="AA9" s="84">
        <f t="shared" si="8"/>
        <v>1156.571429</v>
      </c>
      <c r="AB9" s="84">
        <v>1.0</v>
      </c>
      <c r="AC9" s="84">
        <f t="shared" si="9"/>
        <v>1044.645161</v>
      </c>
    </row>
    <row r="10">
      <c r="A10" s="84"/>
      <c r="B10" s="84"/>
      <c r="C10" s="84"/>
      <c r="D10" s="215">
        <v>32384.0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1044.645161</v>
      </c>
      <c r="N10" s="84">
        <v>1.0</v>
      </c>
      <c r="O10" s="84">
        <f t="shared" si="2"/>
        <v>1044.645161</v>
      </c>
      <c r="P10" s="84">
        <v>1.0</v>
      </c>
      <c r="Q10" s="84">
        <f t="shared" si="3"/>
        <v>1079.466667</v>
      </c>
      <c r="R10" s="84">
        <v>1.0</v>
      </c>
      <c r="S10" s="84">
        <f t="shared" si="4"/>
        <v>1044.645161</v>
      </c>
      <c r="T10" s="84">
        <v>1.0</v>
      </c>
      <c r="U10" s="84">
        <f t="shared" si="5"/>
        <v>1079.466667</v>
      </c>
      <c r="V10" s="84">
        <v>1.0</v>
      </c>
      <c r="W10" s="84">
        <f t="shared" si="6"/>
        <v>1044.645161</v>
      </c>
      <c r="X10" s="84">
        <v>1.0</v>
      </c>
      <c r="Y10" s="84">
        <f t="shared" si="7"/>
        <v>1044.645161</v>
      </c>
      <c r="Z10" s="84">
        <v>1.0</v>
      </c>
      <c r="AA10" s="84">
        <f t="shared" si="8"/>
        <v>1156.571429</v>
      </c>
      <c r="AB10" s="84">
        <v>1.0</v>
      </c>
      <c r="AC10" s="84">
        <f t="shared" si="9"/>
        <v>1044.645161</v>
      </c>
    </row>
    <row r="11">
      <c r="A11" s="84"/>
      <c r="B11" s="84"/>
      <c r="C11" s="84"/>
      <c r="D11" s="215">
        <v>32384.0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1044.645161</v>
      </c>
      <c r="N11" s="84">
        <v>1.0</v>
      </c>
      <c r="O11" s="84">
        <f t="shared" si="2"/>
        <v>1044.645161</v>
      </c>
      <c r="P11" s="84">
        <v>1.0</v>
      </c>
      <c r="Q11" s="84">
        <f t="shared" si="3"/>
        <v>1079.466667</v>
      </c>
      <c r="R11" s="181">
        <v>0.0</v>
      </c>
      <c r="S11" s="84">
        <f t="shared" si="4"/>
        <v>0</v>
      </c>
      <c r="T11" s="84">
        <v>1.0</v>
      </c>
      <c r="U11" s="84">
        <f t="shared" si="5"/>
        <v>1079.466667</v>
      </c>
      <c r="V11" s="84">
        <v>1.0</v>
      </c>
      <c r="W11" s="84">
        <f t="shared" si="6"/>
        <v>1044.645161</v>
      </c>
      <c r="X11" s="84">
        <v>1.0</v>
      </c>
      <c r="Y11" s="84">
        <f t="shared" si="7"/>
        <v>1044.645161</v>
      </c>
      <c r="Z11" s="84">
        <v>1.0</v>
      </c>
      <c r="AA11" s="84">
        <f t="shared" si="8"/>
        <v>1156.571429</v>
      </c>
      <c r="AB11" s="84">
        <v>1.0</v>
      </c>
      <c r="AC11" s="84">
        <f t="shared" si="9"/>
        <v>1044.645161</v>
      </c>
    </row>
    <row r="12">
      <c r="A12" s="84"/>
      <c r="B12" s="84"/>
      <c r="C12" s="84"/>
      <c r="D12" s="215">
        <v>32384.0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1044.645161</v>
      </c>
      <c r="N12" s="84">
        <v>1.0</v>
      </c>
      <c r="O12" s="84">
        <f t="shared" si="2"/>
        <v>1044.645161</v>
      </c>
      <c r="P12" s="84">
        <v>1.0</v>
      </c>
      <c r="Q12" s="84">
        <f t="shared" si="3"/>
        <v>1079.466667</v>
      </c>
      <c r="R12" s="84">
        <v>1.0</v>
      </c>
      <c r="S12" s="84">
        <f t="shared" si="4"/>
        <v>1044.645161</v>
      </c>
      <c r="T12" s="84">
        <v>1.0</v>
      </c>
      <c r="U12" s="84">
        <f t="shared" si="5"/>
        <v>1079.466667</v>
      </c>
      <c r="V12" s="84">
        <v>1.0</v>
      </c>
      <c r="W12" s="84">
        <f t="shared" si="6"/>
        <v>1044.645161</v>
      </c>
      <c r="X12" s="84">
        <v>1.0</v>
      </c>
      <c r="Y12" s="84">
        <f t="shared" si="7"/>
        <v>1044.645161</v>
      </c>
      <c r="Z12" s="84">
        <v>1.0</v>
      </c>
      <c r="AA12" s="84">
        <f t="shared" si="8"/>
        <v>1156.571429</v>
      </c>
      <c r="AB12" s="84">
        <v>1.0</v>
      </c>
      <c r="AC12" s="84">
        <f t="shared" si="9"/>
        <v>1044.645161</v>
      </c>
    </row>
    <row r="13">
      <c r="A13" s="84"/>
      <c r="B13" s="84"/>
      <c r="C13" s="84"/>
      <c r="D13" s="215">
        <v>32384.0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84">
        <v>1.0</v>
      </c>
      <c r="O13" s="84">
        <f t="shared" si="2"/>
        <v>1044.645161</v>
      </c>
      <c r="P13" s="84">
        <v>1.0</v>
      </c>
      <c r="Q13" s="84">
        <f t="shared" si="3"/>
        <v>1079.466667</v>
      </c>
      <c r="R13" s="84">
        <v>1.0</v>
      </c>
      <c r="S13" s="84">
        <f t="shared" si="4"/>
        <v>1044.645161</v>
      </c>
      <c r="T13" s="84">
        <v>1.0</v>
      </c>
      <c r="U13" s="84">
        <f t="shared" si="5"/>
        <v>1079.466667</v>
      </c>
      <c r="V13" s="84">
        <v>1.0</v>
      </c>
      <c r="W13" s="84">
        <f t="shared" si="6"/>
        <v>1044.645161</v>
      </c>
      <c r="X13" s="84">
        <v>1.0</v>
      </c>
      <c r="Y13" s="84">
        <f t="shared" si="7"/>
        <v>1044.645161</v>
      </c>
      <c r="Z13" s="84">
        <v>1.0</v>
      </c>
      <c r="AA13" s="84">
        <f t="shared" si="8"/>
        <v>1156.571429</v>
      </c>
      <c r="AB13" s="84">
        <v>1.0</v>
      </c>
      <c r="AC13" s="84">
        <f t="shared" si="9"/>
        <v>1044.645161</v>
      </c>
    </row>
    <row r="14">
      <c r="A14" s="84"/>
      <c r="B14" s="84"/>
      <c r="C14" s="84"/>
      <c r="D14" s="215">
        <v>32384.0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1044.645161</v>
      </c>
      <c r="N14" s="84">
        <v>1.0</v>
      </c>
      <c r="O14" s="84">
        <f t="shared" si="2"/>
        <v>1044.645161</v>
      </c>
      <c r="P14" s="84">
        <v>1.0</v>
      </c>
      <c r="Q14" s="84">
        <f t="shared" si="3"/>
        <v>1079.466667</v>
      </c>
      <c r="R14" s="84">
        <v>1.0</v>
      </c>
      <c r="S14" s="84">
        <f t="shared" si="4"/>
        <v>1044.645161</v>
      </c>
      <c r="T14" s="84">
        <v>1.0</v>
      </c>
      <c r="U14" s="84">
        <f t="shared" si="5"/>
        <v>1079.466667</v>
      </c>
      <c r="V14" s="84">
        <v>1.0</v>
      </c>
      <c r="W14" s="84">
        <f t="shared" si="6"/>
        <v>1044.645161</v>
      </c>
      <c r="X14" s="84">
        <v>1.0</v>
      </c>
      <c r="Y14" s="84">
        <f t="shared" si="7"/>
        <v>1044.645161</v>
      </c>
      <c r="Z14" s="84">
        <v>1.0</v>
      </c>
      <c r="AA14" s="84">
        <f t="shared" si="8"/>
        <v>1156.571429</v>
      </c>
      <c r="AB14" s="84">
        <v>1.0</v>
      </c>
      <c r="AC14" s="84">
        <f t="shared" si="9"/>
        <v>1044.645161</v>
      </c>
    </row>
    <row r="15">
      <c r="A15" s="84"/>
      <c r="B15" s="84"/>
      <c r="C15" s="84"/>
      <c r="D15" s="215">
        <v>32384.0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1044.645161</v>
      </c>
      <c r="N15" s="84">
        <v>1.0</v>
      </c>
      <c r="O15" s="84">
        <f t="shared" si="2"/>
        <v>1044.645161</v>
      </c>
      <c r="P15" s="84">
        <v>1.0</v>
      </c>
      <c r="Q15" s="84">
        <f t="shared" si="3"/>
        <v>1079.466667</v>
      </c>
      <c r="R15" s="84">
        <v>1.0</v>
      </c>
      <c r="S15" s="84">
        <f t="shared" si="4"/>
        <v>1044.645161</v>
      </c>
      <c r="T15" s="84">
        <v>1.0</v>
      </c>
      <c r="U15" s="84">
        <f t="shared" si="5"/>
        <v>1079.466667</v>
      </c>
      <c r="V15" s="84">
        <v>1.0</v>
      </c>
      <c r="W15" s="84">
        <f t="shared" si="6"/>
        <v>1044.645161</v>
      </c>
      <c r="X15" s="84">
        <v>1.0</v>
      </c>
      <c r="Y15" s="84">
        <f t="shared" si="7"/>
        <v>1044.645161</v>
      </c>
      <c r="Z15" s="84">
        <v>1.0</v>
      </c>
      <c r="AA15" s="84">
        <f t="shared" si="8"/>
        <v>1156.571429</v>
      </c>
      <c r="AB15" s="84">
        <v>1.0</v>
      </c>
      <c r="AC15" s="84">
        <f t="shared" si="9"/>
        <v>1044.645161</v>
      </c>
    </row>
    <row r="16">
      <c r="A16" s="84"/>
      <c r="B16" s="84"/>
      <c r="C16" s="84"/>
      <c r="D16" s="215">
        <v>32384.0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1044.645161</v>
      </c>
      <c r="N16" s="84">
        <v>1.0</v>
      </c>
      <c r="O16" s="84">
        <f t="shared" si="2"/>
        <v>1044.645161</v>
      </c>
      <c r="P16" s="84">
        <v>1.0</v>
      </c>
      <c r="Q16" s="84">
        <f t="shared" si="3"/>
        <v>1079.466667</v>
      </c>
      <c r="R16" s="84">
        <v>1.0</v>
      </c>
      <c r="S16" s="84">
        <f t="shared" si="4"/>
        <v>1044.645161</v>
      </c>
      <c r="T16" s="84">
        <v>1.0</v>
      </c>
      <c r="U16" s="84">
        <f t="shared" si="5"/>
        <v>1079.466667</v>
      </c>
      <c r="V16" s="84">
        <v>1.0</v>
      </c>
      <c r="W16" s="84">
        <f t="shared" si="6"/>
        <v>1044.645161</v>
      </c>
      <c r="X16" s="84">
        <v>1.0</v>
      </c>
      <c r="Y16" s="84">
        <f t="shared" si="7"/>
        <v>1044.645161</v>
      </c>
      <c r="Z16" s="84">
        <v>1.0</v>
      </c>
      <c r="AA16" s="84">
        <f t="shared" si="8"/>
        <v>1156.571429</v>
      </c>
      <c r="AB16" s="84">
        <v>1.0</v>
      </c>
      <c r="AC16" s="84">
        <f t="shared" si="9"/>
        <v>1044.645161</v>
      </c>
    </row>
    <row r="17">
      <c r="A17" s="84"/>
      <c r="B17" s="84"/>
      <c r="C17" s="84"/>
      <c r="D17" s="215">
        <v>32384.0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1044.645161</v>
      </c>
      <c r="N17" s="84">
        <v>1.0</v>
      </c>
      <c r="O17" s="84">
        <f t="shared" si="2"/>
        <v>1044.645161</v>
      </c>
      <c r="P17" s="84">
        <v>1.0</v>
      </c>
      <c r="Q17" s="84">
        <f t="shared" si="3"/>
        <v>1079.466667</v>
      </c>
      <c r="R17" s="84">
        <v>1.0</v>
      </c>
      <c r="S17" s="84">
        <f t="shared" si="4"/>
        <v>1044.645161</v>
      </c>
      <c r="T17" s="84">
        <v>1.0</v>
      </c>
      <c r="U17" s="84">
        <f t="shared" si="5"/>
        <v>1079.466667</v>
      </c>
      <c r="V17" s="84">
        <v>1.0</v>
      </c>
      <c r="W17" s="84">
        <f t="shared" si="6"/>
        <v>1044.645161</v>
      </c>
      <c r="X17" s="84">
        <v>1.0</v>
      </c>
      <c r="Y17" s="84">
        <f t="shared" si="7"/>
        <v>1044.645161</v>
      </c>
      <c r="Z17" s="84">
        <v>1.0</v>
      </c>
      <c r="AA17" s="84">
        <f t="shared" si="8"/>
        <v>1156.571429</v>
      </c>
      <c r="AB17" s="84">
        <v>1.0</v>
      </c>
      <c r="AC17" s="84">
        <f t="shared" si="9"/>
        <v>1044.645161</v>
      </c>
    </row>
    <row r="18">
      <c r="A18" s="84"/>
      <c r="B18" s="84"/>
      <c r="C18" s="84"/>
      <c r="D18" s="215">
        <v>32384.0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1044.645161</v>
      </c>
      <c r="N18" s="84">
        <v>1.0</v>
      </c>
      <c r="O18" s="84">
        <f t="shared" si="2"/>
        <v>1044.645161</v>
      </c>
      <c r="P18" s="84">
        <v>1.0</v>
      </c>
      <c r="Q18" s="84">
        <f t="shared" si="3"/>
        <v>1079.466667</v>
      </c>
      <c r="R18" s="84">
        <v>1.0</v>
      </c>
      <c r="S18" s="84">
        <f t="shared" si="4"/>
        <v>1044.645161</v>
      </c>
      <c r="T18" s="84">
        <v>1.0</v>
      </c>
      <c r="U18" s="84">
        <f t="shared" si="5"/>
        <v>1079.466667</v>
      </c>
      <c r="V18" s="84">
        <v>1.0</v>
      </c>
      <c r="W18" s="84">
        <f t="shared" si="6"/>
        <v>1044.645161</v>
      </c>
      <c r="X18" s="84">
        <v>1.0</v>
      </c>
      <c r="Y18" s="84">
        <f t="shared" si="7"/>
        <v>1044.645161</v>
      </c>
      <c r="Z18" s="84">
        <v>1.0</v>
      </c>
      <c r="AA18" s="84">
        <f t="shared" si="8"/>
        <v>1156.571429</v>
      </c>
      <c r="AB18" s="84">
        <v>1.0</v>
      </c>
      <c r="AC18" s="84">
        <f t="shared" si="9"/>
        <v>1044.645161</v>
      </c>
    </row>
    <row r="19">
      <c r="A19" s="84"/>
      <c r="B19" s="84"/>
      <c r="C19" s="84"/>
      <c r="D19" s="215">
        <v>32384.0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1044.645161</v>
      </c>
      <c r="N19" s="84">
        <v>1.0</v>
      </c>
      <c r="O19" s="84">
        <f t="shared" si="2"/>
        <v>1044.645161</v>
      </c>
      <c r="P19" s="181">
        <v>0.0</v>
      </c>
      <c r="Q19" s="84">
        <f t="shared" si="3"/>
        <v>0</v>
      </c>
      <c r="R19" s="181">
        <v>0.5</v>
      </c>
      <c r="S19" s="84">
        <f t="shared" si="4"/>
        <v>522.3225806</v>
      </c>
      <c r="T19" s="84">
        <v>1.0</v>
      </c>
      <c r="U19" s="84">
        <f t="shared" si="5"/>
        <v>1079.466667</v>
      </c>
      <c r="V19" s="84">
        <v>1.0</v>
      </c>
      <c r="W19" s="84">
        <f t="shared" si="6"/>
        <v>1044.645161</v>
      </c>
      <c r="X19" s="84">
        <v>1.0</v>
      </c>
      <c r="Y19" s="84">
        <f t="shared" si="7"/>
        <v>1044.645161</v>
      </c>
      <c r="Z19" s="84">
        <v>1.0</v>
      </c>
      <c r="AA19" s="84">
        <f t="shared" si="8"/>
        <v>1156.571429</v>
      </c>
      <c r="AB19" s="84">
        <v>1.0</v>
      </c>
      <c r="AC19" s="84">
        <f t="shared" si="9"/>
        <v>1044.645161</v>
      </c>
    </row>
    <row r="20">
      <c r="A20" s="84"/>
      <c r="B20" s="84"/>
      <c r="C20" s="84"/>
      <c r="D20" s="215">
        <v>32384.0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1044.645161</v>
      </c>
      <c r="N20" s="84">
        <v>1.0</v>
      </c>
      <c r="O20" s="84">
        <f t="shared" si="2"/>
        <v>1044.645161</v>
      </c>
      <c r="P20" s="84">
        <v>1.0</v>
      </c>
      <c r="Q20" s="84">
        <f t="shared" si="3"/>
        <v>1079.466667</v>
      </c>
      <c r="R20" s="84">
        <v>1.0</v>
      </c>
      <c r="S20" s="84">
        <f t="shared" si="4"/>
        <v>1044.645161</v>
      </c>
      <c r="T20" s="84">
        <v>1.0</v>
      </c>
      <c r="U20" s="84">
        <f t="shared" si="5"/>
        <v>1079.466667</v>
      </c>
      <c r="V20" s="84">
        <v>1.0</v>
      </c>
      <c r="W20" s="84">
        <f t="shared" si="6"/>
        <v>1044.645161</v>
      </c>
      <c r="X20" s="84">
        <v>1.0</v>
      </c>
      <c r="Y20" s="84">
        <f t="shared" si="7"/>
        <v>1044.645161</v>
      </c>
      <c r="Z20" s="84">
        <v>1.0</v>
      </c>
      <c r="AA20" s="84">
        <f t="shared" si="8"/>
        <v>1156.571429</v>
      </c>
      <c r="AB20" s="84">
        <v>1.0</v>
      </c>
      <c r="AC20" s="84">
        <f t="shared" si="9"/>
        <v>1044.645161</v>
      </c>
    </row>
    <row r="21" ht="15.75" customHeight="1">
      <c r="A21" s="84"/>
      <c r="B21" s="84"/>
      <c r="C21" s="84"/>
      <c r="D21" s="215">
        <v>32384.0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1044.645161</v>
      </c>
      <c r="N21" s="84">
        <v>1.0</v>
      </c>
      <c r="O21" s="84">
        <f t="shared" si="2"/>
        <v>1044.645161</v>
      </c>
      <c r="P21" s="84">
        <v>1.0</v>
      </c>
      <c r="Q21" s="84">
        <f t="shared" si="3"/>
        <v>1079.466667</v>
      </c>
      <c r="R21" s="84">
        <v>1.0</v>
      </c>
      <c r="S21" s="84">
        <f t="shared" si="4"/>
        <v>1044.645161</v>
      </c>
      <c r="T21" s="84">
        <v>1.0</v>
      </c>
      <c r="U21" s="84">
        <f t="shared" si="5"/>
        <v>1079.466667</v>
      </c>
      <c r="V21" s="84">
        <v>1.0</v>
      </c>
      <c r="W21" s="84">
        <f t="shared" si="6"/>
        <v>1044.645161</v>
      </c>
      <c r="X21" s="84">
        <v>1.0</v>
      </c>
      <c r="Y21" s="84">
        <f t="shared" si="7"/>
        <v>1044.645161</v>
      </c>
      <c r="Z21" s="84">
        <v>1.0</v>
      </c>
      <c r="AA21" s="84">
        <f t="shared" si="8"/>
        <v>1156.571429</v>
      </c>
      <c r="AB21" s="84">
        <v>1.0</v>
      </c>
      <c r="AC21" s="84">
        <f t="shared" si="9"/>
        <v>1044.645161</v>
      </c>
    </row>
    <row r="22" ht="15.75" customHeight="1">
      <c r="A22" s="84"/>
      <c r="B22" s="84"/>
      <c r="C22" s="84"/>
      <c r="D22" s="215">
        <v>32384.0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1044.645161</v>
      </c>
      <c r="N22" s="84">
        <v>1.0</v>
      </c>
      <c r="O22" s="84">
        <f t="shared" si="2"/>
        <v>1044.645161</v>
      </c>
      <c r="P22" s="84">
        <v>1.0</v>
      </c>
      <c r="Q22" s="84">
        <f t="shared" si="3"/>
        <v>1079.466667</v>
      </c>
      <c r="R22" s="84">
        <v>1.0</v>
      </c>
      <c r="S22" s="84">
        <f t="shared" si="4"/>
        <v>1044.645161</v>
      </c>
      <c r="T22" s="84">
        <v>1.0</v>
      </c>
      <c r="U22" s="84">
        <f t="shared" si="5"/>
        <v>1079.466667</v>
      </c>
      <c r="V22" s="84">
        <v>1.0</v>
      </c>
      <c r="W22" s="84">
        <f t="shared" si="6"/>
        <v>1044.645161</v>
      </c>
      <c r="X22" s="84">
        <v>1.0</v>
      </c>
      <c r="Y22" s="84">
        <f t="shared" si="7"/>
        <v>1044.645161</v>
      </c>
      <c r="Z22" s="84">
        <v>1.0</v>
      </c>
      <c r="AA22" s="84">
        <f t="shared" si="8"/>
        <v>1156.571429</v>
      </c>
      <c r="AB22" s="84">
        <v>1.0</v>
      </c>
      <c r="AC22" s="84">
        <f t="shared" si="9"/>
        <v>1044.645161</v>
      </c>
    </row>
    <row r="23" ht="15.75" customHeight="1">
      <c r="A23" s="84"/>
      <c r="B23" s="84"/>
      <c r="C23" s="84"/>
      <c r="D23" s="215">
        <v>32384.0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1044.645161</v>
      </c>
      <c r="N23" s="84">
        <v>1.0</v>
      </c>
      <c r="O23" s="84">
        <f t="shared" si="2"/>
        <v>1044.645161</v>
      </c>
      <c r="P23" s="84">
        <v>1.0</v>
      </c>
      <c r="Q23" s="84">
        <f t="shared" si="3"/>
        <v>1079.466667</v>
      </c>
      <c r="R23" s="84">
        <v>1.0</v>
      </c>
      <c r="S23" s="84">
        <f t="shared" si="4"/>
        <v>1044.645161</v>
      </c>
      <c r="T23" s="84">
        <v>1.0</v>
      </c>
      <c r="U23" s="84">
        <f t="shared" si="5"/>
        <v>1079.466667</v>
      </c>
      <c r="V23" s="84">
        <v>1.0</v>
      </c>
      <c r="W23" s="84">
        <f t="shared" si="6"/>
        <v>1044.645161</v>
      </c>
      <c r="X23" s="84">
        <v>1.0</v>
      </c>
      <c r="Y23" s="84">
        <f t="shared" si="7"/>
        <v>1044.645161</v>
      </c>
      <c r="Z23" s="84">
        <v>1.0</v>
      </c>
      <c r="AA23" s="84">
        <f t="shared" si="8"/>
        <v>1156.571429</v>
      </c>
      <c r="AB23" s="84">
        <v>1.0</v>
      </c>
      <c r="AC23" s="84">
        <f t="shared" si="9"/>
        <v>1044.645161</v>
      </c>
    </row>
    <row r="24" ht="15.75" customHeight="1">
      <c r="A24" s="84"/>
      <c r="B24" s="84"/>
      <c r="C24" s="84"/>
      <c r="D24" s="215">
        <v>32384.0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1044.645161</v>
      </c>
      <c r="N24" s="84">
        <v>1.0</v>
      </c>
      <c r="O24" s="84">
        <f t="shared" si="2"/>
        <v>1044.645161</v>
      </c>
      <c r="P24" s="84">
        <v>1.0</v>
      </c>
      <c r="Q24" s="84">
        <f t="shared" si="3"/>
        <v>1079.466667</v>
      </c>
      <c r="R24" s="84">
        <v>1.0</v>
      </c>
      <c r="S24" s="84">
        <f t="shared" si="4"/>
        <v>1044.645161</v>
      </c>
      <c r="T24" s="84">
        <v>1.0</v>
      </c>
      <c r="U24" s="84">
        <f t="shared" si="5"/>
        <v>1079.466667</v>
      </c>
      <c r="V24" s="84">
        <v>1.0</v>
      </c>
      <c r="W24" s="84">
        <f t="shared" si="6"/>
        <v>1044.645161</v>
      </c>
      <c r="X24" s="84">
        <v>1.0</v>
      </c>
      <c r="Y24" s="84">
        <f t="shared" si="7"/>
        <v>1044.645161</v>
      </c>
      <c r="Z24" s="84">
        <v>1.0</v>
      </c>
      <c r="AA24" s="84">
        <f t="shared" si="8"/>
        <v>1156.571429</v>
      </c>
      <c r="AB24" s="84">
        <v>1.0</v>
      </c>
      <c r="AC24" s="84">
        <f t="shared" si="9"/>
        <v>1044.645161</v>
      </c>
    </row>
    <row r="25" ht="15.75" customHeight="1">
      <c r="A25" s="84"/>
      <c r="B25" s="84"/>
      <c r="C25" s="84"/>
      <c r="D25" s="215">
        <v>32384.0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1044.645161</v>
      </c>
      <c r="N25" s="84">
        <v>1.0</v>
      </c>
      <c r="O25" s="84">
        <f t="shared" si="2"/>
        <v>1044.645161</v>
      </c>
      <c r="P25" s="84">
        <v>1.0</v>
      </c>
      <c r="Q25" s="84">
        <f t="shared" si="3"/>
        <v>1079.466667</v>
      </c>
      <c r="R25" s="84">
        <v>1.0</v>
      </c>
      <c r="S25" s="84">
        <f t="shared" si="4"/>
        <v>1044.645161</v>
      </c>
      <c r="T25" s="84">
        <v>1.0</v>
      </c>
      <c r="U25" s="84">
        <f t="shared" si="5"/>
        <v>1079.466667</v>
      </c>
      <c r="V25" s="84">
        <v>1.0</v>
      </c>
      <c r="W25" s="84">
        <f t="shared" si="6"/>
        <v>1044.645161</v>
      </c>
      <c r="X25" s="84">
        <v>1.0</v>
      </c>
      <c r="Y25" s="84">
        <f t="shared" si="7"/>
        <v>1044.645161</v>
      </c>
      <c r="Z25" s="84">
        <v>1.0</v>
      </c>
      <c r="AA25" s="84">
        <f t="shared" si="8"/>
        <v>1156.571429</v>
      </c>
      <c r="AB25" s="84">
        <v>1.0</v>
      </c>
      <c r="AC25" s="84">
        <f t="shared" si="9"/>
        <v>1044.645161</v>
      </c>
    </row>
    <row r="26" ht="15.75" customHeight="1">
      <c r="A26" s="84"/>
      <c r="B26" s="84"/>
      <c r="C26" s="84"/>
      <c r="D26" s="215">
        <v>32384.0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1044.645161</v>
      </c>
      <c r="N26" s="84">
        <v>1.0</v>
      </c>
      <c r="O26" s="84">
        <f t="shared" si="2"/>
        <v>1044.645161</v>
      </c>
      <c r="P26" s="84">
        <v>1.0</v>
      </c>
      <c r="Q26" s="84">
        <f t="shared" si="3"/>
        <v>1079.466667</v>
      </c>
      <c r="R26" s="181">
        <v>0.0</v>
      </c>
      <c r="S26" s="84">
        <f t="shared" si="4"/>
        <v>0</v>
      </c>
      <c r="T26" s="84">
        <v>1.0</v>
      </c>
      <c r="U26" s="84">
        <f t="shared" si="5"/>
        <v>1079.466667</v>
      </c>
      <c r="V26" s="84">
        <v>1.0</v>
      </c>
      <c r="W26" s="84">
        <f t="shared" si="6"/>
        <v>1044.645161</v>
      </c>
      <c r="X26" s="84">
        <v>1.0</v>
      </c>
      <c r="Y26" s="84">
        <f t="shared" si="7"/>
        <v>1044.645161</v>
      </c>
      <c r="Z26" s="84">
        <v>1.0</v>
      </c>
      <c r="AA26" s="84">
        <f t="shared" si="8"/>
        <v>1156.571429</v>
      </c>
      <c r="AB26" s="84">
        <v>1.0</v>
      </c>
      <c r="AC26" s="84">
        <f t="shared" si="9"/>
        <v>1044.645161</v>
      </c>
    </row>
    <row r="27" ht="15.75" customHeight="1">
      <c r="A27" s="84"/>
      <c r="B27" s="84"/>
      <c r="C27" s="84"/>
      <c r="D27" s="215">
        <v>32384.0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1044.645161</v>
      </c>
      <c r="P27" s="84">
        <v>1.0</v>
      </c>
      <c r="Q27" s="84">
        <f t="shared" si="3"/>
        <v>1079.466667</v>
      </c>
      <c r="R27" s="84">
        <v>1.0</v>
      </c>
      <c r="S27" s="84">
        <f t="shared" si="4"/>
        <v>1044.645161</v>
      </c>
      <c r="T27" s="84">
        <v>1.0</v>
      </c>
      <c r="U27" s="84">
        <f t="shared" si="5"/>
        <v>1079.466667</v>
      </c>
      <c r="V27" s="84">
        <v>1.0</v>
      </c>
      <c r="W27" s="84">
        <f t="shared" si="6"/>
        <v>1044.645161</v>
      </c>
      <c r="X27" s="84">
        <v>1.0</v>
      </c>
      <c r="Y27" s="84">
        <f t="shared" si="7"/>
        <v>1044.645161</v>
      </c>
      <c r="Z27" s="84">
        <v>1.0</v>
      </c>
      <c r="AA27" s="84">
        <f t="shared" si="8"/>
        <v>1156.571429</v>
      </c>
      <c r="AB27" s="84">
        <v>1.0</v>
      </c>
      <c r="AC27" s="84">
        <f t="shared" si="9"/>
        <v>1044.645161</v>
      </c>
    </row>
    <row r="28" ht="15.75" customHeight="1">
      <c r="A28" s="84"/>
      <c r="B28" s="84"/>
      <c r="C28" s="84"/>
      <c r="D28" s="215">
        <v>32384.0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1044.645161</v>
      </c>
      <c r="N28" s="84">
        <v>1.0</v>
      </c>
      <c r="O28" s="84">
        <f t="shared" si="2"/>
        <v>1044.645161</v>
      </c>
      <c r="P28" s="181">
        <v>0.0</v>
      </c>
      <c r="Q28" s="84">
        <f t="shared" si="3"/>
        <v>0</v>
      </c>
      <c r="R28" s="84">
        <v>1.0</v>
      </c>
      <c r="S28" s="84">
        <f t="shared" si="4"/>
        <v>1044.645161</v>
      </c>
      <c r="T28" s="84">
        <v>1.0</v>
      </c>
      <c r="U28" s="84">
        <f t="shared" si="5"/>
        <v>1079.466667</v>
      </c>
      <c r="V28" s="84">
        <v>1.0</v>
      </c>
      <c r="W28" s="84">
        <f t="shared" si="6"/>
        <v>1044.645161</v>
      </c>
      <c r="X28" s="84">
        <v>1.0</v>
      </c>
      <c r="Y28" s="84">
        <f t="shared" si="7"/>
        <v>1044.645161</v>
      </c>
      <c r="Z28" s="84">
        <v>1.0</v>
      </c>
      <c r="AA28" s="84">
        <f t="shared" si="8"/>
        <v>1156.571429</v>
      </c>
      <c r="AB28" s="84">
        <v>1.0</v>
      </c>
      <c r="AC28" s="84">
        <f t="shared" si="9"/>
        <v>1044.645161</v>
      </c>
    </row>
    <row r="29" ht="15.75" customHeight="1">
      <c r="A29" s="84"/>
      <c r="B29" s="84"/>
      <c r="C29" s="84"/>
      <c r="D29" s="215">
        <v>32384.0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1044.645161</v>
      </c>
      <c r="N29" s="84">
        <v>1.0</v>
      </c>
      <c r="O29" s="84">
        <f t="shared" si="2"/>
        <v>1044.645161</v>
      </c>
      <c r="P29" s="84">
        <v>1.0</v>
      </c>
      <c r="Q29" s="84">
        <f t="shared" si="3"/>
        <v>1079.466667</v>
      </c>
      <c r="R29" s="84">
        <v>1.0</v>
      </c>
      <c r="S29" s="84">
        <f t="shared" si="4"/>
        <v>1044.645161</v>
      </c>
      <c r="T29" s="84">
        <v>1.0</v>
      </c>
      <c r="U29" s="84">
        <f t="shared" si="5"/>
        <v>1079.466667</v>
      </c>
      <c r="V29" s="84">
        <v>1.0</v>
      </c>
      <c r="W29" s="84">
        <f t="shared" si="6"/>
        <v>1044.645161</v>
      </c>
      <c r="X29" s="84">
        <v>1.0</v>
      </c>
      <c r="Y29" s="84">
        <f t="shared" si="7"/>
        <v>1044.645161</v>
      </c>
      <c r="Z29" s="84">
        <v>1.0</v>
      </c>
      <c r="AA29" s="84">
        <f t="shared" si="8"/>
        <v>1156.571429</v>
      </c>
      <c r="AB29" s="84">
        <v>1.0</v>
      </c>
      <c r="AC29" s="84">
        <f t="shared" si="9"/>
        <v>1044.645161</v>
      </c>
    </row>
    <row r="30" ht="15.75" customHeight="1">
      <c r="A30" s="84"/>
      <c r="B30" s="84"/>
      <c r="C30" s="84"/>
      <c r="D30" s="215">
        <v>32384.0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1044.645161</v>
      </c>
      <c r="N30" s="84">
        <v>1.0</v>
      </c>
      <c r="O30" s="84">
        <f t="shared" si="2"/>
        <v>1044.645161</v>
      </c>
      <c r="P30" s="84">
        <v>1.0</v>
      </c>
      <c r="Q30" s="84">
        <f t="shared" si="3"/>
        <v>1079.466667</v>
      </c>
      <c r="R30" s="84">
        <v>1.0</v>
      </c>
      <c r="S30" s="84">
        <f t="shared" si="4"/>
        <v>1044.645161</v>
      </c>
      <c r="T30" s="84">
        <v>1.0</v>
      </c>
      <c r="U30" s="84">
        <f t="shared" si="5"/>
        <v>1079.466667</v>
      </c>
      <c r="V30" s="84">
        <v>1.0</v>
      </c>
      <c r="W30" s="84">
        <f t="shared" si="6"/>
        <v>1044.645161</v>
      </c>
      <c r="X30" s="84">
        <v>1.0</v>
      </c>
      <c r="Y30" s="84">
        <f t="shared" si="7"/>
        <v>1044.645161</v>
      </c>
      <c r="Z30" s="84">
        <v>1.0</v>
      </c>
      <c r="AA30" s="84">
        <f t="shared" si="8"/>
        <v>1156.571429</v>
      </c>
      <c r="AB30" s="84">
        <v>1.0</v>
      </c>
      <c r="AC30" s="84">
        <f t="shared" si="9"/>
        <v>1044.645161</v>
      </c>
    </row>
    <row r="31" ht="15.75" customHeight="1">
      <c r="A31" s="84"/>
      <c r="B31" s="84"/>
      <c r="C31" s="84"/>
      <c r="D31" s="215">
        <v>32384.0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1044.645161</v>
      </c>
      <c r="N31" s="84">
        <v>1.0</v>
      </c>
      <c r="O31" s="84">
        <f t="shared" si="2"/>
        <v>1044.645161</v>
      </c>
      <c r="P31" s="84">
        <v>1.0</v>
      </c>
      <c r="Q31" s="84">
        <f t="shared" si="3"/>
        <v>1079.466667</v>
      </c>
      <c r="R31" s="84">
        <v>1.0</v>
      </c>
      <c r="S31" s="84">
        <f t="shared" si="4"/>
        <v>1044.645161</v>
      </c>
      <c r="T31" s="84">
        <v>1.0</v>
      </c>
      <c r="U31" s="84">
        <f t="shared" si="5"/>
        <v>1079.466667</v>
      </c>
      <c r="V31" s="84">
        <v>1.0</v>
      </c>
      <c r="W31" s="84">
        <f t="shared" si="6"/>
        <v>1044.645161</v>
      </c>
      <c r="X31" s="84">
        <v>1.0</v>
      </c>
      <c r="Y31" s="84">
        <f t="shared" si="7"/>
        <v>1044.645161</v>
      </c>
      <c r="Z31" s="84"/>
      <c r="AA31" s="84"/>
      <c r="AB31" s="84">
        <v>1.0</v>
      </c>
      <c r="AC31" s="84">
        <f t="shared" si="9"/>
        <v>1044.645161</v>
      </c>
    </row>
    <row r="32" ht="15.75" customHeight="1">
      <c r="A32" s="84"/>
      <c r="B32" s="84"/>
      <c r="C32" s="84"/>
      <c r="D32" s="215">
        <v>32384.0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1044.645161</v>
      </c>
      <c r="N32" s="84">
        <v>1.0</v>
      </c>
      <c r="O32" s="84">
        <f t="shared" si="2"/>
        <v>1044.645161</v>
      </c>
      <c r="P32" s="84">
        <v>1.0</v>
      </c>
      <c r="Q32" s="84">
        <f t="shared" si="3"/>
        <v>1079.466667</v>
      </c>
      <c r="R32" s="84">
        <v>1.0</v>
      </c>
      <c r="S32" s="84">
        <f t="shared" si="4"/>
        <v>1044.645161</v>
      </c>
      <c r="T32" s="84">
        <v>1.0</v>
      </c>
      <c r="U32" s="84">
        <f t="shared" si="5"/>
        <v>1079.466667</v>
      </c>
      <c r="V32" s="84">
        <v>1.0</v>
      </c>
      <c r="W32" s="84">
        <f t="shared" si="6"/>
        <v>1044.645161</v>
      </c>
      <c r="X32" s="84">
        <v>1.0</v>
      </c>
      <c r="Y32" s="84">
        <f t="shared" si="7"/>
        <v>1044.645161</v>
      </c>
      <c r="Z32" s="84"/>
      <c r="AA32" s="84"/>
      <c r="AB32" s="84">
        <v>1.0</v>
      </c>
      <c r="AC32" s="84">
        <f t="shared" si="9"/>
        <v>1044.645161</v>
      </c>
    </row>
    <row r="33" ht="15.75" customHeight="1">
      <c r="A33" s="84"/>
      <c r="B33" s="84"/>
      <c r="C33" s="84"/>
      <c r="D33" s="215">
        <v>32384.0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1044.645161</v>
      </c>
      <c r="N33" s="84">
        <v>1.0</v>
      </c>
      <c r="O33" s="84">
        <f t="shared" si="2"/>
        <v>1044.645161</v>
      </c>
      <c r="P33" s="84"/>
      <c r="Q33" s="84"/>
      <c r="R33" s="84">
        <v>1.0</v>
      </c>
      <c r="S33" s="84">
        <f t="shared" si="4"/>
        <v>1044.645161</v>
      </c>
      <c r="T33" s="84"/>
      <c r="U33" s="84"/>
      <c r="V33" s="84">
        <v>1.0</v>
      </c>
      <c r="W33" s="84">
        <f t="shared" si="6"/>
        <v>1044.645161</v>
      </c>
      <c r="X33" s="84">
        <v>1.0</v>
      </c>
      <c r="Y33" s="84">
        <f t="shared" si="7"/>
        <v>1044.645161</v>
      </c>
      <c r="Z33" s="84"/>
      <c r="AA33" s="84"/>
      <c r="AB33" s="84">
        <v>1.0</v>
      </c>
      <c r="AC33" s="84">
        <f t="shared" si="9"/>
        <v>1044.645161</v>
      </c>
    </row>
    <row r="34" ht="15.75" customHeight="1">
      <c r="B34" s="160"/>
      <c r="C34" s="162" t="s">
        <v>316</v>
      </c>
      <c r="D34" s="215">
        <v>32384.0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2089.290323</v>
      </c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32384.0</v>
      </c>
      <c r="E35" s="160"/>
      <c r="F35" s="160"/>
      <c r="G35" s="160"/>
      <c r="H35" s="160"/>
      <c r="I35" s="160"/>
      <c r="J35" s="160"/>
      <c r="K35" s="160"/>
      <c r="L35" s="165">
        <v>2.0</v>
      </c>
      <c r="M35" s="84">
        <f t="shared" si="1"/>
        <v>2089.290323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32384.0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32384</v>
      </c>
      <c r="N37" s="160">
        <f t="shared" si="10"/>
        <v>31</v>
      </c>
      <c r="O37" s="160">
        <f t="shared" si="10"/>
        <v>32384</v>
      </c>
      <c r="P37" s="160">
        <f t="shared" si="10"/>
        <v>28</v>
      </c>
      <c r="Q37" s="160">
        <f t="shared" si="10"/>
        <v>30225.06667</v>
      </c>
      <c r="R37" s="160">
        <f t="shared" si="10"/>
        <v>28</v>
      </c>
      <c r="S37" s="160">
        <f t="shared" si="10"/>
        <v>29250.06452</v>
      </c>
      <c r="T37" s="160">
        <f t="shared" si="10"/>
        <v>30</v>
      </c>
      <c r="U37" s="160">
        <f t="shared" si="10"/>
        <v>32384</v>
      </c>
      <c r="V37" s="160">
        <f t="shared" si="10"/>
        <v>31</v>
      </c>
      <c r="W37" s="160">
        <f t="shared" si="10"/>
        <v>32384</v>
      </c>
      <c r="X37" s="160">
        <f t="shared" si="10"/>
        <v>31</v>
      </c>
      <c r="Y37" s="160">
        <f t="shared" si="10"/>
        <v>32384</v>
      </c>
      <c r="Z37" s="160">
        <f t="shared" si="10"/>
        <v>28</v>
      </c>
      <c r="AA37" s="160">
        <f t="shared" si="10"/>
        <v>32384</v>
      </c>
      <c r="AB37" s="160">
        <f t="shared" si="10"/>
        <v>31</v>
      </c>
      <c r="AC37" s="160">
        <f t="shared" si="10"/>
        <v>32384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368</v>
      </c>
      <c r="B3" s="84" t="s">
        <v>369</v>
      </c>
      <c r="C3" s="84" t="s">
        <v>4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6" si="1">D3/31*L3</f>
        <v>972.7741935</v>
      </c>
      <c r="N3" s="84">
        <v>1.0</v>
      </c>
      <c r="O3" s="84">
        <f t="shared" ref="O3:O34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181">
        <v>0.0</v>
      </c>
      <c r="Q5" s="84">
        <f t="shared" si="3"/>
        <v>0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84">
        <v>1.0</v>
      </c>
      <c r="O10" s="84">
        <f t="shared" si="2"/>
        <v>972.7741935</v>
      </c>
      <c r="P10" s="84">
        <v>1.0</v>
      </c>
      <c r="Q10" s="84">
        <f t="shared" si="3"/>
        <v>1005.2</v>
      </c>
      <c r="R10" s="84">
        <v>1.0</v>
      </c>
      <c r="S10" s="84">
        <f t="shared" si="4"/>
        <v>972.7741935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84">
        <v>1.0</v>
      </c>
      <c r="O13" s="84">
        <f t="shared" si="2"/>
        <v>972.7741935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84">
        <v>1.0</v>
      </c>
      <c r="S15" s="84">
        <f t="shared" si="4"/>
        <v>972.7741935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181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181">
        <v>0.0</v>
      </c>
      <c r="S19" s="84">
        <f t="shared" si="4"/>
        <v>0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84">
        <v>1.0</v>
      </c>
      <c r="S24" s="84">
        <f t="shared" si="4"/>
        <v>972.7741935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84">
        <v>1.0</v>
      </c>
      <c r="Q26" s="84">
        <f t="shared" si="3"/>
        <v>1005.2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84">
        <v>1.0</v>
      </c>
      <c r="O27" s="84">
        <f t="shared" si="2"/>
        <v>972.7741935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181">
        <v>0.5</v>
      </c>
      <c r="Q28" s="84">
        <f t="shared" si="3"/>
        <v>502.6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181">
        <v>0.0</v>
      </c>
      <c r="O30" s="84">
        <f t="shared" si="2"/>
        <v>0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972.7741935</v>
      </c>
      <c r="N34" s="165">
        <v>1.0</v>
      </c>
      <c r="O34" s="84">
        <f t="shared" si="2"/>
        <v>972.7741935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5">
        <v>0.0</v>
      </c>
      <c r="M36" s="84">
        <f t="shared" si="1"/>
        <v>0</v>
      </c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29183.22581</v>
      </c>
      <c r="N37" s="160">
        <f t="shared" si="10"/>
        <v>31</v>
      </c>
      <c r="O37" s="160">
        <f t="shared" si="10"/>
        <v>30156</v>
      </c>
      <c r="P37" s="160">
        <f t="shared" si="10"/>
        <v>28.5</v>
      </c>
      <c r="Q37" s="160">
        <f t="shared" si="10"/>
        <v>28648.2</v>
      </c>
      <c r="R37" s="160">
        <f t="shared" si="10"/>
        <v>30</v>
      </c>
      <c r="S37" s="160">
        <f t="shared" si="10"/>
        <v>29183.22581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370</v>
      </c>
      <c r="B3" s="84" t="s">
        <v>369</v>
      </c>
      <c r="C3" s="84" t="s">
        <v>4</v>
      </c>
      <c r="D3" s="220">
        <v>30156.0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972.7741935</v>
      </c>
      <c r="N3" s="84">
        <v>1.0</v>
      </c>
      <c r="O3" s="84">
        <f t="shared" ref="O3:O35" si="2">D3/31*N3</f>
        <v>972.7741935</v>
      </c>
      <c r="P3" s="84">
        <v>1.0</v>
      </c>
      <c r="Q3" s="84">
        <f t="shared" ref="Q3:Q32" si="3">D3/30*P3</f>
        <v>1005.2</v>
      </c>
      <c r="R3" s="84">
        <v>1.0</v>
      </c>
      <c r="S3" s="84">
        <f t="shared" ref="S3:S33" si="4">D3/31*R3</f>
        <v>972.7741935</v>
      </c>
      <c r="T3" s="84">
        <v>1.0</v>
      </c>
      <c r="U3" s="84">
        <f t="shared" ref="U3:U32" si="5">D3/30*T3</f>
        <v>1005.2</v>
      </c>
      <c r="V3" s="84">
        <v>1.0</v>
      </c>
      <c r="W3" s="84">
        <f t="shared" ref="W3:W33" si="6">D3/31*V3</f>
        <v>972.7741935</v>
      </c>
      <c r="X3" s="84">
        <v>1.0</v>
      </c>
      <c r="Y3" s="84">
        <f t="shared" ref="Y3:Y33" si="7">D3/31*X3</f>
        <v>972.7741935</v>
      </c>
      <c r="Z3" s="84">
        <v>1.0</v>
      </c>
      <c r="AA3" s="84">
        <f t="shared" ref="AA3:AA30" si="8">D3/28*Z3</f>
        <v>1077</v>
      </c>
      <c r="AB3" s="84">
        <v>1.0</v>
      </c>
      <c r="AC3" s="84">
        <f t="shared" ref="AC3:AC33" si="9">D3/31*AB3</f>
        <v>972.7741935</v>
      </c>
    </row>
    <row r="4">
      <c r="A4" s="84"/>
      <c r="B4" s="84"/>
      <c r="C4" s="84"/>
      <c r="D4" s="220">
        <v>30156.0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972.7741935</v>
      </c>
      <c r="N4" s="84">
        <v>1.0</v>
      </c>
      <c r="O4" s="84">
        <f t="shared" si="2"/>
        <v>972.7741935</v>
      </c>
      <c r="P4" s="84">
        <v>1.0</v>
      </c>
      <c r="Q4" s="84">
        <f t="shared" si="3"/>
        <v>1005.2</v>
      </c>
      <c r="R4" s="84">
        <v>1.0</v>
      </c>
      <c r="S4" s="84">
        <f t="shared" si="4"/>
        <v>972.7741935</v>
      </c>
      <c r="T4" s="84">
        <v>1.0</v>
      </c>
      <c r="U4" s="84">
        <f t="shared" si="5"/>
        <v>1005.2</v>
      </c>
      <c r="V4" s="84">
        <v>1.0</v>
      </c>
      <c r="W4" s="84">
        <f t="shared" si="6"/>
        <v>972.7741935</v>
      </c>
      <c r="X4" s="84">
        <v>1.0</v>
      </c>
      <c r="Y4" s="84">
        <f t="shared" si="7"/>
        <v>972.7741935</v>
      </c>
      <c r="Z4" s="84">
        <v>1.0</v>
      </c>
      <c r="AA4" s="84">
        <f t="shared" si="8"/>
        <v>1077</v>
      </c>
      <c r="AB4" s="84">
        <v>1.0</v>
      </c>
      <c r="AC4" s="84">
        <f t="shared" si="9"/>
        <v>972.7741935</v>
      </c>
    </row>
    <row r="5">
      <c r="A5" s="84"/>
      <c r="B5" s="84"/>
      <c r="C5" s="84"/>
      <c r="D5" s="220">
        <v>30156.0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972.7741935</v>
      </c>
      <c r="N5" s="84">
        <v>1.0</v>
      </c>
      <c r="O5" s="84">
        <f t="shared" si="2"/>
        <v>972.7741935</v>
      </c>
      <c r="P5" s="84">
        <v>1.0</v>
      </c>
      <c r="Q5" s="84">
        <f t="shared" si="3"/>
        <v>1005.2</v>
      </c>
      <c r="R5" s="84">
        <v>1.0</v>
      </c>
      <c r="S5" s="84">
        <f t="shared" si="4"/>
        <v>972.7741935</v>
      </c>
      <c r="T5" s="84">
        <v>1.0</v>
      </c>
      <c r="U5" s="84">
        <f t="shared" si="5"/>
        <v>1005.2</v>
      </c>
      <c r="V5" s="84">
        <v>1.0</v>
      </c>
      <c r="W5" s="84">
        <f t="shared" si="6"/>
        <v>972.7741935</v>
      </c>
      <c r="X5" s="84">
        <v>1.0</v>
      </c>
      <c r="Y5" s="84">
        <f t="shared" si="7"/>
        <v>972.7741935</v>
      </c>
      <c r="Z5" s="84">
        <v>1.0</v>
      </c>
      <c r="AA5" s="84">
        <f t="shared" si="8"/>
        <v>1077</v>
      </c>
      <c r="AB5" s="84">
        <v>1.0</v>
      </c>
      <c r="AC5" s="84">
        <f t="shared" si="9"/>
        <v>972.7741935</v>
      </c>
    </row>
    <row r="6">
      <c r="A6" s="84"/>
      <c r="B6" s="84"/>
      <c r="C6" s="84"/>
      <c r="D6" s="220">
        <v>30156.0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972.7741935</v>
      </c>
      <c r="P6" s="84">
        <v>1.0</v>
      </c>
      <c r="Q6" s="84">
        <f t="shared" si="3"/>
        <v>1005.2</v>
      </c>
      <c r="R6" s="84">
        <v>1.0</v>
      </c>
      <c r="S6" s="84">
        <f t="shared" si="4"/>
        <v>972.7741935</v>
      </c>
      <c r="T6" s="84">
        <v>1.0</v>
      </c>
      <c r="U6" s="84">
        <f t="shared" si="5"/>
        <v>1005.2</v>
      </c>
      <c r="V6" s="84">
        <v>1.0</v>
      </c>
      <c r="W6" s="84">
        <f t="shared" si="6"/>
        <v>972.7741935</v>
      </c>
      <c r="X6" s="84">
        <v>1.0</v>
      </c>
      <c r="Y6" s="84">
        <f t="shared" si="7"/>
        <v>972.7741935</v>
      </c>
      <c r="Z6" s="84">
        <v>1.0</v>
      </c>
      <c r="AA6" s="84">
        <f t="shared" si="8"/>
        <v>1077</v>
      </c>
      <c r="AB6" s="84">
        <v>1.0</v>
      </c>
      <c r="AC6" s="84">
        <f t="shared" si="9"/>
        <v>972.7741935</v>
      </c>
    </row>
    <row r="7">
      <c r="A7" s="84"/>
      <c r="B7" s="84"/>
      <c r="C7" s="84"/>
      <c r="D7" s="220">
        <v>30156.0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972.7741935</v>
      </c>
      <c r="N7" s="84">
        <v>1.0</v>
      </c>
      <c r="O7" s="84">
        <f t="shared" si="2"/>
        <v>972.7741935</v>
      </c>
      <c r="P7" s="84">
        <v>1.0</v>
      </c>
      <c r="Q7" s="84">
        <f t="shared" si="3"/>
        <v>1005.2</v>
      </c>
      <c r="R7" s="84">
        <v>1.0</v>
      </c>
      <c r="S7" s="84">
        <f t="shared" si="4"/>
        <v>972.7741935</v>
      </c>
      <c r="T7" s="84">
        <v>1.0</v>
      </c>
      <c r="U7" s="84">
        <f t="shared" si="5"/>
        <v>1005.2</v>
      </c>
      <c r="V7" s="84">
        <v>1.0</v>
      </c>
      <c r="W7" s="84">
        <f t="shared" si="6"/>
        <v>972.7741935</v>
      </c>
      <c r="X7" s="84">
        <v>1.0</v>
      </c>
      <c r="Y7" s="84">
        <f t="shared" si="7"/>
        <v>972.7741935</v>
      </c>
      <c r="Z7" s="84">
        <v>1.0</v>
      </c>
      <c r="AA7" s="84">
        <f t="shared" si="8"/>
        <v>1077</v>
      </c>
      <c r="AB7" s="84">
        <v>1.0</v>
      </c>
      <c r="AC7" s="84">
        <f t="shared" si="9"/>
        <v>972.7741935</v>
      </c>
    </row>
    <row r="8">
      <c r="A8" s="84"/>
      <c r="B8" s="84"/>
      <c r="C8" s="84"/>
      <c r="D8" s="220">
        <v>30156.0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972.7741935</v>
      </c>
      <c r="N8" s="84">
        <v>1.0</v>
      </c>
      <c r="O8" s="84">
        <f t="shared" si="2"/>
        <v>972.7741935</v>
      </c>
      <c r="P8" s="84">
        <v>1.0</v>
      </c>
      <c r="Q8" s="84">
        <f t="shared" si="3"/>
        <v>1005.2</v>
      </c>
      <c r="R8" s="84">
        <v>1.0</v>
      </c>
      <c r="S8" s="84">
        <f t="shared" si="4"/>
        <v>972.7741935</v>
      </c>
      <c r="T8" s="84">
        <v>1.0</v>
      </c>
      <c r="U8" s="84">
        <f t="shared" si="5"/>
        <v>1005.2</v>
      </c>
      <c r="V8" s="84">
        <v>1.0</v>
      </c>
      <c r="W8" s="84">
        <f t="shared" si="6"/>
        <v>972.7741935</v>
      </c>
      <c r="X8" s="84">
        <v>1.0</v>
      </c>
      <c r="Y8" s="84">
        <f t="shared" si="7"/>
        <v>972.7741935</v>
      </c>
      <c r="Z8" s="84">
        <v>1.0</v>
      </c>
      <c r="AA8" s="84">
        <f t="shared" si="8"/>
        <v>1077</v>
      </c>
      <c r="AB8" s="84">
        <v>1.0</v>
      </c>
      <c r="AC8" s="84">
        <f t="shared" si="9"/>
        <v>972.7741935</v>
      </c>
    </row>
    <row r="9">
      <c r="A9" s="84"/>
      <c r="B9" s="84"/>
      <c r="C9" s="84"/>
      <c r="D9" s="220">
        <v>30156.0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972.7741935</v>
      </c>
      <c r="N9" s="84">
        <v>1.0</v>
      </c>
      <c r="O9" s="84">
        <f t="shared" si="2"/>
        <v>972.7741935</v>
      </c>
      <c r="P9" s="84">
        <v>1.0</v>
      </c>
      <c r="Q9" s="84">
        <f t="shared" si="3"/>
        <v>1005.2</v>
      </c>
      <c r="R9" s="84">
        <v>1.0</v>
      </c>
      <c r="S9" s="84">
        <f t="shared" si="4"/>
        <v>972.7741935</v>
      </c>
      <c r="T9" s="84">
        <v>1.0</v>
      </c>
      <c r="U9" s="84">
        <f t="shared" si="5"/>
        <v>1005.2</v>
      </c>
      <c r="V9" s="84">
        <v>1.0</v>
      </c>
      <c r="W9" s="84">
        <f t="shared" si="6"/>
        <v>972.7741935</v>
      </c>
      <c r="X9" s="84">
        <v>1.0</v>
      </c>
      <c r="Y9" s="84">
        <f t="shared" si="7"/>
        <v>972.7741935</v>
      </c>
      <c r="Z9" s="84">
        <v>1.0</v>
      </c>
      <c r="AA9" s="84">
        <f t="shared" si="8"/>
        <v>1077</v>
      </c>
      <c r="AB9" s="84">
        <v>1.0</v>
      </c>
      <c r="AC9" s="84">
        <f t="shared" si="9"/>
        <v>972.7741935</v>
      </c>
    </row>
    <row r="10">
      <c r="A10" s="84"/>
      <c r="B10" s="84"/>
      <c r="C10" s="84"/>
      <c r="D10" s="220">
        <v>30156.0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972.7741935</v>
      </c>
      <c r="N10" s="181">
        <v>0.0</v>
      </c>
      <c r="O10" s="84">
        <f t="shared" si="2"/>
        <v>0</v>
      </c>
      <c r="P10" s="84">
        <v>1.0</v>
      </c>
      <c r="Q10" s="84">
        <f t="shared" si="3"/>
        <v>1005.2</v>
      </c>
      <c r="R10" s="181">
        <v>0.0</v>
      </c>
      <c r="S10" s="84">
        <f t="shared" si="4"/>
        <v>0</v>
      </c>
      <c r="T10" s="84">
        <v>1.0</v>
      </c>
      <c r="U10" s="84">
        <f t="shared" si="5"/>
        <v>1005.2</v>
      </c>
      <c r="V10" s="84">
        <v>1.0</v>
      </c>
      <c r="W10" s="84">
        <f t="shared" si="6"/>
        <v>972.7741935</v>
      </c>
      <c r="X10" s="84">
        <v>1.0</v>
      </c>
      <c r="Y10" s="84">
        <f t="shared" si="7"/>
        <v>972.7741935</v>
      </c>
      <c r="Z10" s="84">
        <v>1.0</v>
      </c>
      <c r="AA10" s="84">
        <f t="shared" si="8"/>
        <v>1077</v>
      </c>
      <c r="AB10" s="84">
        <v>1.0</v>
      </c>
      <c r="AC10" s="84">
        <f t="shared" si="9"/>
        <v>972.7741935</v>
      </c>
    </row>
    <row r="11">
      <c r="A11" s="84"/>
      <c r="B11" s="84"/>
      <c r="C11" s="84"/>
      <c r="D11" s="220">
        <v>30156.0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972.7741935</v>
      </c>
      <c r="N11" s="84">
        <v>1.0</v>
      </c>
      <c r="O11" s="84">
        <f t="shared" si="2"/>
        <v>972.7741935</v>
      </c>
      <c r="P11" s="84">
        <v>1.0</v>
      </c>
      <c r="Q11" s="84">
        <f t="shared" si="3"/>
        <v>1005.2</v>
      </c>
      <c r="R11" s="84">
        <v>1.0</v>
      </c>
      <c r="S11" s="84">
        <f t="shared" si="4"/>
        <v>972.7741935</v>
      </c>
      <c r="T11" s="84">
        <v>1.0</v>
      </c>
      <c r="U11" s="84">
        <f t="shared" si="5"/>
        <v>1005.2</v>
      </c>
      <c r="V11" s="84">
        <v>1.0</v>
      </c>
      <c r="W11" s="84">
        <f t="shared" si="6"/>
        <v>972.7741935</v>
      </c>
      <c r="X11" s="84">
        <v>1.0</v>
      </c>
      <c r="Y11" s="84">
        <f t="shared" si="7"/>
        <v>972.7741935</v>
      </c>
      <c r="Z11" s="84">
        <v>1.0</v>
      </c>
      <c r="AA11" s="84">
        <f t="shared" si="8"/>
        <v>1077</v>
      </c>
      <c r="AB11" s="84">
        <v>1.0</v>
      </c>
      <c r="AC11" s="84">
        <f t="shared" si="9"/>
        <v>972.7741935</v>
      </c>
    </row>
    <row r="12">
      <c r="A12" s="84"/>
      <c r="B12" s="84"/>
      <c r="C12" s="84"/>
      <c r="D12" s="220">
        <v>30156.0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972.7741935</v>
      </c>
      <c r="N12" s="84">
        <v>1.0</v>
      </c>
      <c r="O12" s="84">
        <f t="shared" si="2"/>
        <v>972.7741935</v>
      </c>
      <c r="P12" s="84">
        <v>1.0</v>
      </c>
      <c r="Q12" s="84">
        <f t="shared" si="3"/>
        <v>1005.2</v>
      </c>
      <c r="R12" s="84">
        <v>1.0</v>
      </c>
      <c r="S12" s="84">
        <f t="shared" si="4"/>
        <v>972.7741935</v>
      </c>
      <c r="T12" s="84">
        <v>1.0</v>
      </c>
      <c r="U12" s="84">
        <f t="shared" si="5"/>
        <v>1005.2</v>
      </c>
      <c r="V12" s="84">
        <v>1.0</v>
      </c>
      <c r="W12" s="84">
        <f t="shared" si="6"/>
        <v>972.7741935</v>
      </c>
      <c r="X12" s="84">
        <v>1.0</v>
      </c>
      <c r="Y12" s="84">
        <f t="shared" si="7"/>
        <v>972.7741935</v>
      </c>
      <c r="Z12" s="84">
        <v>1.0</v>
      </c>
      <c r="AA12" s="84">
        <f t="shared" si="8"/>
        <v>1077</v>
      </c>
      <c r="AB12" s="84">
        <v>1.0</v>
      </c>
      <c r="AC12" s="84">
        <f t="shared" si="9"/>
        <v>972.7741935</v>
      </c>
    </row>
    <row r="13">
      <c r="A13" s="84"/>
      <c r="B13" s="84"/>
      <c r="C13" s="84"/>
      <c r="D13" s="220">
        <v>30156.0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972.7741935</v>
      </c>
      <c r="N13" s="181">
        <v>0.0</v>
      </c>
      <c r="O13" s="84">
        <f t="shared" si="2"/>
        <v>0</v>
      </c>
      <c r="P13" s="84">
        <v>1.0</v>
      </c>
      <c r="Q13" s="84">
        <f t="shared" si="3"/>
        <v>1005.2</v>
      </c>
      <c r="R13" s="84">
        <v>1.0</v>
      </c>
      <c r="S13" s="84">
        <f t="shared" si="4"/>
        <v>972.7741935</v>
      </c>
      <c r="T13" s="84">
        <v>1.0</v>
      </c>
      <c r="U13" s="84">
        <f t="shared" si="5"/>
        <v>1005.2</v>
      </c>
      <c r="V13" s="84">
        <v>1.0</v>
      </c>
      <c r="W13" s="84">
        <f t="shared" si="6"/>
        <v>972.7741935</v>
      </c>
      <c r="X13" s="84">
        <v>1.0</v>
      </c>
      <c r="Y13" s="84">
        <f t="shared" si="7"/>
        <v>972.7741935</v>
      </c>
      <c r="Z13" s="84">
        <v>1.0</v>
      </c>
      <c r="AA13" s="84">
        <f t="shared" si="8"/>
        <v>1077</v>
      </c>
      <c r="AB13" s="84">
        <v>1.0</v>
      </c>
      <c r="AC13" s="84">
        <f t="shared" si="9"/>
        <v>972.7741935</v>
      </c>
    </row>
    <row r="14">
      <c r="A14" s="84"/>
      <c r="B14" s="84"/>
      <c r="C14" s="84"/>
      <c r="D14" s="220">
        <v>30156.0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972.7741935</v>
      </c>
      <c r="N14" s="84">
        <v>1.0</v>
      </c>
      <c r="O14" s="84">
        <f t="shared" si="2"/>
        <v>972.7741935</v>
      </c>
      <c r="P14" s="84">
        <v>1.0</v>
      </c>
      <c r="Q14" s="84">
        <f t="shared" si="3"/>
        <v>1005.2</v>
      </c>
      <c r="R14" s="84">
        <v>1.0</v>
      </c>
      <c r="S14" s="84">
        <f t="shared" si="4"/>
        <v>972.7741935</v>
      </c>
      <c r="T14" s="84">
        <v>1.0</v>
      </c>
      <c r="U14" s="84">
        <f t="shared" si="5"/>
        <v>1005.2</v>
      </c>
      <c r="V14" s="84">
        <v>1.0</v>
      </c>
      <c r="W14" s="84">
        <f t="shared" si="6"/>
        <v>972.7741935</v>
      </c>
      <c r="X14" s="84">
        <v>1.0</v>
      </c>
      <c r="Y14" s="84">
        <f t="shared" si="7"/>
        <v>972.7741935</v>
      </c>
      <c r="Z14" s="84">
        <v>1.0</v>
      </c>
      <c r="AA14" s="84">
        <f t="shared" si="8"/>
        <v>1077</v>
      </c>
      <c r="AB14" s="84">
        <v>1.0</v>
      </c>
      <c r="AC14" s="84">
        <f t="shared" si="9"/>
        <v>972.7741935</v>
      </c>
    </row>
    <row r="15">
      <c r="A15" s="84"/>
      <c r="B15" s="84"/>
      <c r="C15" s="84"/>
      <c r="D15" s="220">
        <v>30156.0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972.7741935</v>
      </c>
      <c r="N15" s="84">
        <v>1.0</v>
      </c>
      <c r="O15" s="84">
        <f t="shared" si="2"/>
        <v>972.7741935</v>
      </c>
      <c r="P15" s="84">
        <v>1.0</v>
      </c>
      <c r="Q15" s="84">
        <f t="shared" si="3"/>
        <v>1005.2</v>
      </c>
      <c r="R15" s="181">
        <v>0.0</v>
      </c>
      <c r="S15" s="84">
        <f t="shared" si="4"/>
        <v>0</v>
      </c>
      <c r="T15" s="84">
        <v>1.0</v>
      </c>
      <c r="U15" s="84">
        <f t="shared" si="5"/>
        <v>1005.2</v>
      </c>
      <c r="V15" s="84">
        <v>1.0</v>
      </c>
      <c r="W15" s="84">
        <f t="shared" si="6"/>
        <v>972.7741935</v>
      </c>
      <c r="X15" s="84">
        <v>1.0</v>
      </c>
      <c r="Y15" s="84">
        <f t="shared" si="7"/>
        <v>972.7741935</v>
      </c>
      <c r="Z15" s="84">
        <v>1.0</v>
      </c>
      <c r="AA15" s="84">
        <f t="shared" si="8"/>
        <v>1077</v>
      </c>
      <c r="AB15" s="84">
        <v>1.0</v>
      </c>
      <c r="AC15" s="84">
        <f t="shared" si="9"/>
        <v>972.7741935</v>
      </c>
    </row>
    <row r="16">
      <c r="A16" s="84"/>
      <c r="B16" s="84"/>
      <c r="C16" s="84"/>
      <c r="D16" s="220">
        <v>30156.0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972.7741935</v>
      </c>
      <c r="N16" s="84">
        <v>1.0</v>
      </c>
      <c r="O16" s="84">
        <f t="shared" si="2"/>
        <v>972.7741935</v>
      </c>
      <c r="P16" s="84">
        <v>1.0</v>
      </c>
      <c r="Q16" s="84">
        <f t="shared" si="3"/>
        <v>1005.2</v>
      </c>
      <c r="R16" s="84">
        <v>1.0</v>
      </c>
      <c r="S16" s="84">
        <f t="shared" si="4"/>
        <v>972.7741935</v>
      </c>
      <c r="T16" s="84">
        <v>1.0</v>
      </c>
      <c r="U16" s="84">
        <f t="shared" si="5"/>
        <v>1005.2</v>
      </c>
      <c r="V16" s="84">
        <v>1.0</v>
      </c>
      <c r="W16" s="84">
        <f t="shared" si="6"/>
        <v>972.7741935</v>
      </c>
      <c r="X16" s="84">
        <v>1.0</v>
      </c>
      <c r="Y16" s="84">
        <f t="shared" si="7"/>
        <v>972.7741935</v>
      </c>
      <c r="Z16" s="84">
        <v>1.0</v>
      </c>
      <c r="AA16" s="84">
        <f t="shared" si="8"/>
        <v>1077</v>
      </c>
      <c r="AB16" s="84">
        <v>1.0</v>
      </c>
      <c r="AC16" s="84">
        <f t="shared" si="9"/>
        <v>972.7741935</v>
      </c>
    </row>
    <row r="17">
      <c r="A17" s="84"/>
      <c r="B17" s="84"/>
      <c r="C17" s="84"/>
      <c r="D17" s="220">
        <v>30156.0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972.7741935</v>
      </c>
      <c r="N17" s="84">
        <v>1.0</v>
      </c>
      <c r="O17" s="84">
        <f t="shared" si="2"/>
        <v>972.7741935</v>
      </c>
      <c r="P17" s="84">
        <v>1.0</v>
      </c>
      <c r="Q17" s="84">
        <f t="shared" si="3"/>
        <v>1005.2</v>
      </c>
      <c r="R17" s="84">
        <v>1.0</v>
      </c>
      <c r="S17" s="84">
        <f t="shared" si="4"/>
        <v>972.7741935</v>
      </c>
      <c r="T17" s="84">
        <v>1.0</v>
      </c>
      <c r="U17" s="84">
        <f t="shared" si="5"/>
        <v>1005.2</v>
      </c>
      <c r="V17" s="84">
        <v>1.0</v>
      </c>
      <c r="W17" s="84">
        <f t="shared" si="6"/>
        <v>972.7741935</v>
      </c>
      <c r="X17" s="84">
        <v>1.0</v>
      </c>
      <c r="Y17" s="84">
        <f t="shared" si="7"/>
        <v>972.7741935</v>
      </c>
      <c r="Z17" s="84">
        <v>1.0</v>
      </c>
      <c r="AA17" s="84">
        <f t="shared" si="8"/>
        <v>1077</v>
      </c>
      <c r="AB17" s="84">
        <v>1.0</v>
      </c>
      <c r="AC17" s="84">
        <f t="shared" si="9"/>
        <v>972.7741935</v>
      </c>
    </row>
    <row r="18">
      <c r="A18" s="84"/>
      <c r="B18" s="84"/>
      <c r="C18" s="84"/>
      <c r="D18" s="220">
        <v>30156.0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972.7741935</v>
      </c>
      <c r="N18" s="84">
        <v>1.0</v>
      </c>
      <c r="O18" s="84">
        <f t="shared" si="2"/>
        <v>972.7741935</v>
      </c>
      <c r="P18" s="84">
        <v>1.0</v>
      </c>
      <c r="Q18" s="84">
        <f t="shared" si="3"/>
        <v>1005.2</v>
      </c>
      <c r="R18" s="84">
        <v>1.0</v>
      </c>
      <c r="S18" s="84">
        <f t="shared" si="4"/>
        <v>972.7741935</v>
      </c>
      <c r="T18" s="84">
        <v>1.0</v>
      </c>
      <c r="U18" s="84">
        <f t="shared" si="5"/>
        <v>1005.2</v>
      </c>
      <c r="V18" s="84">
        <v>1.0</v>
      </c>
      <c r="W18" s="84">
        <f t="shared" si="6"/>
        <v>972.7741935</v>
      </c>
      <c r="X18" s="84">
        <v>1.0</v>
      </c>
      <c r="Y18" s="84">
        <f t="shared" si="7"/>
        <v>972.7741935</v>
      </c>
      <c r="Z18" s="84">
        <v>1.0</v>
      </c>
      <c r="AA18" s="84">
        <f t="shared" si="8"/>
        <v>1077</v>
      </c>
      <c r="AB18" s="84">
        <v>1.0</v>
      </c>
      <c r="AC18" s="84">
        <f t="shared" si="9"/>
        <v>972.7741935</v>
      </c>
    </row>
    <row r="19">
      <c r="A19" s="84"/>
      <c r="B19" s="84"/>
      <c r="C19" s="84"/>
      <c r="D19" s="220">
        <v>30156.0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972.7741935</v>
      </c>
      <c r="N19" s="84">
        <v>1.0</v>
      </c>
      <c r="O19" s="84">
        <f t="shared" si="2"/>
        <v>972.7741935</v>
      </c>
      <c r="P19" s="84">
        <v>1.0</v>
      </c>
      <c r="Q19" s="84">
        <f t="shared" si="3"/>
        <v>1005.2</v>
      </c>
      <c r="R19" s="84">
        <v>1.0</v>
      </c>
      <c r="S19" s="84">
        <f t="shared" si="4"/>
        <v>972.7741935</v>
      </c>
      <c r="T19" s="84">
        <v>1.0</v>
      </c>
      <c r="U19" s="84">
        <f t="shared" si="5"/>
        <v>1005.2</v>
      </c>
      <c r="V19" s="84">
        <v>1.0</v>
      </c>
      <c r="W19" s="84">
        <f t="shared" si="6"/>
        <v>972.7741935</v>
      </c>
      <c r="X19" s="84">
        <v>1.0</v>
      </c>
      <c r="Y19" s="84">
        <f t="shared" si="7"/>
        <v>972.7741935</v>
      </c>
      <c r="Z19" s="84">
        <v>1.0</v>
      </c>
      <c r="AA19" s="84">
        <f t="shared" si="8"/>
        <v>1077</v>
      </c>
      <c r="AB19" s="84">
        <v>1.0</v>
      </c>
      <c r="AC19" s="84">
        <f t="shared" si="9"/>
        <v>972.7741935</v>
      </c>
    </row>
    <row r="20">
      <c r="A20" s="84"/>
      <c r="B20" s="84"/>
      <c r="C20" s="84"/>
      <c r="D20" s="220">
        <v>30156.0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972.7741935</v>
      </c>
      <c r="N20" s="84">
        <v>1.0</v>
      </c>
      <c r="O20" s="84">
        <f t="shared" si="2"/>
        <v>972.7741935</v>
      </c>
      <c r="P20" s="84">
        <v>1.0</v>
      </c>
      <c r="Q20" s="84">
        <f t="shared" si="3"/>
        <v>1005.2</v>
      </c>
      <c r="R20" s="84">
        <v>1.0</v>
      </c>
      <c r="S20" s="84">
        <f t="shared" si="4"/>
        <v>972.7741935</v>
      </c>
      <c r="T20" s="84">
        <v>1.0</v>
      </c>
      <c r="U20" s="84">
        <f t="shared" si="5"/>
        <v>1005.2</v>
      </c>
      <c r="V20" s="84">
        <v>1.0</v>
      </c>
      <c r="W20" s="84">
        <f t="shared" si="6"/>
        <v>972.7741935</v>
      </c>
      <c r="X20" s="84">
        <v>1.0</v>
      </c>
      <c r="Y20" s="84">
        <f t="shared" si="7"/>
        <v>972.7741935</v>
      </c>
      <c r="Z20" s="84">
        <v>1.0</v>
      </c>
      <c r="AA20" s="84">
        <f t="shared" si="8"/>
        <v>1077</v>
      </c>
      <c r="AB20" s="84">
        <v>1.0</v>
      </c>
      <c r="AC20" s="84">
        <f t="shared" si="9"/>
        <v>972.7741935</v>
      </c>
    </row>
    <row r="21" ht="15.75" customHeight="1">
      <c r="A21" s="84"/>
      <c r="B21" s="84"/>
      <c r="C21" s="84"/>
      <c r="D21" s="220">
        <v>30156.0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972.7741935</v>
      </c>
      <c r="N21" s="84">
        <v>1.0</v>
      </c>
      <c r="O21" s="84">
        <f t="shared" si="2"/>
        <v>972.7741935</v>
      </c>
      <c r="P21" s="84">
        <v>1.0</v>
      </c>
      <c r="Q21" s="84">
        <f t="shared" si="3"/>
        <v>1005.2</v>
      </c>
      <c r="R21" s="84">
        <v>1.0</v>
      </c>
      <c r="S21" s="84">
        <f t="shared" si="4"/>
        <v>972.7741935</v>
      </c>
      <c r="T21" s="84">
        <v>1.0</v>
      </c>
      <c r="U21" s="84">
        <f t="shared" si="5"/>
        <v>1005.2</v>
      </c>
      <c r="V21" s="84">
        <v>1.0</v>
      </c>
      <c r="W21" s="84">
        <f t="shared" si="6"/>
        <v>972.7741935</v>
      </c>
      <c r="X21" s="84">
        <v>1.0</v>
      </c>
      <c r="Y21" s="84">
        <f t="shared" si="7"/>
        <v>972.7741935</v>
      </c>
      <c r="Z21" s="84">
        <v>1.0</v>
      </c>
      <c r="AA21" s="84">
        <f t="shared" si="8"/>
        <v>1077</v>
      </c>
      <c r="AB21" s="84">
        <v>1.0</v>
      </c>
      <c r="AC21" s="84">
        <f t="shared" si="9"/>
        <v>972.7741935</v>
      </c>
    </row>
    <row r="22" ht="15.75" customHeight="1">
      <c r="A22" s="84"/>
      <c r="B22" s="84"/>
      <c r="C22" s="84"/>
      <c r="D22" s="220">
        <v>30156.0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972.7741935</v>
      </c>
      <c r="N22" s="84">
        <v>1.0</v>
      </c>
      <c r="O22" s="84">
        <f t="shared" si="2"/>
        <v>972.7741935</v>
      </c>
      <c r="P22" s="84">
        <v>1.0</v>
      </c>
      <c r="Q22" s="84">
        <f t="shared" si="3"/>
        <v>1005.2</v>
      </c>
      <c r="R22" s="84">
        <v>1.0</v>
      </c>
      <c r="S22" s="84">
        <f t="shared" si="4"/>
        <v>972.7741935</v>
      </c>
      <c r="T22" s="84">
        <v>1.0</v>
      </c>
      <c r="U22" s="84">
        <f t="shared" si="5"/>
        <v>1005.2</v>
      </c>
      <c r="V22" s="84">
        <v>1.0</v>
      </c>
      <c r="W22" s="84">
        <f t="shared" si="6"/>
        <v>972.7741935</v>
      </c>
      <c r="X22" s="84">
        <v>1.0</v>
      </c>
      <c r="Y22" s="84">
        <f t="shared" si="7"/>
        <v>972.7741935</v>
      </c>
      <c r="Z22" s="84">
        <v>1.0</v>
      </c>
      <c r="AA22" s="84">
        <f t="shared" si="8"/>
        <v>1077</v>
      </c>
      <c r="AB22" s="84">
        <v>1.0</v>
      </c>
      <c r="AC22" s="84">
        <f t="shared" si="9"/>
        <v>972.7741935</v>
      </c>
    </row>
    <row r="23" ht="15.75" customHeight="1">
      <c r="A23" s="84"/>
      <c r="B23" s="84"/>
      <c r="C23" s="84"/>
      <c r="D23" s="220">
        <v>30156.0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972.7741935</v>
      </c>
      <c r="N23" s="84">
        <v>1.0</v>
      </c>
      <c r="O23" s="84">
        <f t="shared" si="2"/>
        <v>972.7741935</v>
      </c>
      <c r="P23" s="84">
        <v>1.0</v>
      </c>
      <c r="Q23" s="84">
        <f t="shared" si="3"/>
        <v>1005.2</v>
      </c>
      <c r="R23" s="84">
        <v>1.0</v>
      </c>
      <c r="S23" s="84">
        <f t="shared" si="4"/>
        <v>972.7741935</v>
      </c>
      <c r="T23" s="84">
        <v>1.0</v>
      </c>
      <c r="U23" s="84">
        <f t="shared" si="5"/>
        <v>1005.2</v>
      </c>
      <c r="V23" s="84">
        <v>1.0</v>
      </c>
      <c r="W23" s="84">
        <f t="shared" si="6"/>
        <v>972.7741935</v>
      </c>
      <c r="X23" s="84">
        <v>1.0</v>
      </c>
      <c r="Y23" s="84">
        <f t="shared" si="7"/>
        <v>972.7741935</v>
      </c>
      <c r="Z23" s="84">
        <v>1.0</v>
      </c>
      <c r="AA23" s="84">
        <f t="shared" si="8"/>
        <v>1077</v>
      </c>
      <c r="AB23" s="84">
        <v>1.0</v>
      </c>
      <c r="AC23" s="84">
        <f t="shared" si="9"/>
        <v>972.7741935</v>
      </c>
    </row>
    <row r="24" ht="15.75" customHeight="1">
      <c r="A24" s="84"/>
      <c r="B24" s="84"/>
      <c r="C24" s="84"/>
      <c r="D24" s="220">
        <v>30156.0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972.7741935</v>
      </c>
      <c r="N24" s="84">
        <v>1.0</v>
      </c>
      <c r="O24" s="84">
        <f t="shared" si="2"/>
        <v>972.7741935</v>
      </c>
      <c r="P24" s="84">
        <v>1.0</v>
      </c>
      <c r="Q24" s="84">
        <f t="shared" si="3"/>
        <v>1005.2</v>
      </c>
      <c r="R24" s="181">
        <v>0.0</v>
      </c>
      <c r="S24" s="84">
        <f t="shared" si="4"/>
        <v>0</v>
      </c>
      <c r="T24" s="84">
        <v>1.0</v>
      </c>
      <c r="U24" s="84">
        <f t="shared" si="5"/>
        <v>1005.2</v>
      </c>
      <c r="V24" s="84">
        <v>1.0</v>
      </c>
      <c r="W24" s="84">
        <f t="shared" si="6"/>
        <v>972.7741935</v>
      </c>
      <c r="X24" s="84">
        <v>1.0</v>
      </c>
      <c r="Y24" s="84">
        <f t="shared" si="7"/>
        <v>972.7741935</v>
      </c>
      <c r="Z24" s="84">
        <v>1.0</v>
      </c>
      <c r="AA24" s="84">
        <f t="shared" si="8"/>
        <v>1077</v>
      </c>
      <c r="AB24" s="84">
        <v>1.0</v>
      </c>
      <c r="AC24" s="84">
        <f t="shared" si="9"/>
        <v>972.7741935</v>
      </c>
    </row>
    <row r="25" ht="15.75" customHeight="1">
      <c r="A25" s="84"/>
      <c r="B25" s="84"/>
      <c r="C25" s="84"/>
      <c r="D25" s="220">
        <v>30156.0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972.7741935</v>
      </c>
      <c r="N25" s="84">
        <v>1.0</v>
      </c>
      <c r="O25" s="84">
        <f t="shared" si="2"/>
        <v>972.7741935</v>
      </c>
      <c r="P25" s="84">
        <v>1.0</v>
      </c>
      <c r="Q25" s="84">
        <f t="shared" si="3"/>
        <v>1005.2</v>
      </c>
      <c r="R25" s="84">
        <v>1.0</v>
      </c>
      <c r="S25" s="84">
        <f t="shared" si="4"/>
        <v>972.7741935</v>
      </c>
      <c r="T25" s="84">
        <v>1.0</v>
      </c>
      <c r="U25" s="84">
        <f t="shared" si="5"/>
        <v>1005.2</v>
      </c>
      <c r="V25" s="84">
        <v>1.0</v>
      </c>
      <c r="W25" s="84">
        <f t="shared" si="6"/>
        <v>972.7741935</v>
      </c>
      <c r="X25" s="84">
        <v>1.0</v>
      </c>
      <c r="Y25" s="84">
        <f t="shared" si="7"/>
        <v>972.7741935</v>
      </c>
      <c r="Z25" s="84">
        <v>1.0</v>
      </c>
      <c r="AA25" s="84">
        <f t="shared" si="8"/>
        <v>1077</v>
      </c>
      <c r="AB25" s="84">
        <v>1.0</v>
      </c>
      <c r="AC25" s="84">
        <f t="shared" si="9"/>
        <v>972.7741935</v>
      </c>
    </row>
    <row r="26" ht="15.75" customHeight="1">
      <c r="A26" s="84"/>
      <c r="B26" s="84"/>
      <c r="C26" s="84"/>
      <c r="D26" s="220">
        <v>30156.0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972.7741935</v>
      </c>
      <c r="N26" s="84">
        <v>1.0</v>
      </c>
      <c r="O26" s="84">
        <f t="shared" si="2"/>
        <v>972.7741935</v>
      </c>
      <c r="P26" s="181">
        <v>0.5</v>
      </c>
      <c r="Q26" s="84">
        <f t="shared" si="3"/>
        <v>502.6</v>
      </c>
      <c r="R26" s="84">
        <v>1.0</v>
      </c>
      <c r="S26" s="84">
        <f t="shared" si="4"/>
        <v>972.7741935</v>
      </c>
      <c r="T26" s="84">
        <v>1.0</v>
      </c>
      <c r="U26" s="84">
        <f t="shared" si="5"/>
        <v>1005.2</v>
      </c>
      <c r="V26" s="84">
        <v>1.0</v>
      </c>
      <c r="W26" s="84">
        <f t="shared" si="6"/>
        <v>972.7741935</v>
      </c>
      <c r="X26" s="84">
        <v>1.0</v>
      </c>
      <c r="Y26" s="84">
        <f t="shared" si="7"/>
        <v>972.7741935</v>
      </c>
      <c r="Z26" s="84">
        <v>1.0</v>
      </c>
      <c r="AA26" s="84">
        <f t="shared" si="8"/>
        <v>1077</v>
      </c>
      <c r="AB26" s="84">
        <v>1.0</v>
      </c>
      <c r="AC26" s="84">
        <f t="shared" si="9"/>
        <v>972.7741935</v>
      </c>
    </row>
    <row r="27" ht="15.75" customHeight="1">
      <c r="A27" s="84"/>
      <c r="B27" s="84"/>
      <c r="C27" s="84"/>
      <c r="D27" s="220">
        <v>30156.0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972.7741935</v>
      </c>
      <c r="N27" s="181">
        <v>0.5</v>
      </c>
      <c r="O27" s="84">
        <f t="shared" si="2"/>
        <v>486.3870968</v>
      </c>
      <c r="P27" s="84">
        <v>1.0</v>
      </c>
      <c r="Q27" s="84">
        <f t="shared" si="3"/>
        <v>1005.2</v>
      </c>
      <c r="R27" s="84">
        <v>1.0</v>
      </c>
      <c r="S27" s="84">
        <f t="shared" si="4"/>
        <v>972.7741935</v>
      </c>
      <c r="T27" s="84">
        <v>1.0</v>
      </c>
      <c r="U27" s="84">
        <f t="shared" si="5"/>
        <v>1005.2</v>
      </c>
      <c r="V27" s="84">
        <v>1.0</v>
      </c>
      <c r="W27" s="84">
        <f t="shared" si="6"/>
        <v>972.7741935</v>
      </c>
      <c r="X27" s="84">
        <v>1.0</v>
      </c>
      <c r="Y27" s="84">
        <f t="shared" si="7"/>
        <v>972.7741935</v>
      </c>
      <c r="Z27" s="84">
        <v>1.0</v>
      </c>
      <c r="AA27" s="84">
        <f t="shared" si="8"/>
        <v>1077</v>
      </c>
      <c r="AB27" s="84">
        <v>1.0</v>
      </c>
      <c r="AC27" s="84">
        <f t="shared" si="9"/>
        <v>972.7741935</v>
      </c>
    </row>
    <row r="28" ht="15.75" customHeight="1">
      <c r="A28" s="84"/>
      <c r="B28" s="84"/>
      <c r="C28" s="84"/>
      <c r="D28" s="220">
        <v>30156.0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972.7741935</v>
      </c>
      <c r="N28" s="84">
        <v>1.0</v>
      </c>
      <c r="O28" s="84">
        <f t="shared" si="2"/>
        <v>972.7741935</v>
      </c>
      <c r="P28" s="84">
        <v>1.0</v>
      </c>
      <c r="Q28" s="84">
        <f t="shared" si="3"/>
        <v>1005.2</v>
      </c>
      <c r="R28" s="84">
        <v>1.0</v>
      </c>
      <c r="S28" s="84">
        <f t="shared" si="4"/>
        <v>972.7741935</v>
      </c>
      <c r="T28" s="84">
        <v>1.0</v>
      </c>
      <c r="U28" s="84">
        <f t="shared" si="5"/>
        <v>1005.2</v>
      </c>
      <c r="V28" s="84">
        <v>1.0</v>
      </c>
      <c r="W28" s="84">
        <f t="shared" si="6"/>
        <v>972.7741935</v>
      </c>
      <c r="X28" s="84">
        <v>1.0</v>
      </c>
      <c r="Y28" s="84">
        <f t="shared" si="7"/>
        <v>972.7741935</v>
      </c>
      <c r="Z28" s="84">
        <v>1.0</v>
      </c>
      <c r="AA28" s="84">
        <f t="shared" si="8"/>
        <v>1077</v>
      </c>
      <c r="AB28" s="84">
        <v>1.0</v>
      </c>
      <c r="AC28" s="84">
        <f t="shared" si="9"/>
        <v>972.7741935</v>
      </c>
    </row>
    <row r="29" ht="15.75" customHeight="1">
      <c r="A29" s="84"/>
      <c r="B29" s="84"/>
      <c r="C29" s="84"/>
      <c r="D29" s="220">
        <v>30156.0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972.7741935</v>
      </c>
      <c r="N29" s="84">
        <v>1.0</v>
      </c>
      <c r="O29" s="84">
        <f t="shared" si="2"/>
        <v>972.7741935</v>
      </c>
      <c r="P29" s="84">
        <v>1.0</v>
      </c>
      <c r="Q29" s="84">
        <f t="shared" si="3"/>
        <v>1005.2</v>
      </c>
      <c r="R29" s="84">
        <v>1.0</v>
      </c>
      <c r="S29" s="84">
        <f t="shared" si="4"/>
        <v>972.7741935</v>
      </c>
      <c r="T29" s="84">
        <v>1.0</v>
      </c>
      <c r="U29" s="84">
        <f t="shared" si="5"/>
        <v>1005.2</v>
      </c>
      <c r="V29" s="84">
        <v>1.0</v>
      </c>
      <c r="W29" s="84">
        <f t="shared" si="6"/>
        <v>972.7741935</v>
      </c>
      <c r="X29" s="84">
        <v>1.0</v>
      </c>
      <c r="Y29" s="84">
        <f t="shared" si="7"/>
        <v>972.7741935</v>
      </c>
      <c r="Z29" s="84">
        <v>1.0</v>
      </c>
      <c r="AA29" s="84">
        <f t="shared" si="8"/>
        <v>1077</v>
      </c>
      <c r="AB29" s="84">
        <v>1.0</v>
      </c>
      <c r="AC29" s="84">
        <f t="shared" si="9"/>
        <v>972.7741935</v>
      </c>
    </row>
    <row r="30" ht="15.75" customHeight="1">
      <c r="A30" s="84"/>
      <c r="B30" s="84"/>
      <c r="C30" s="84"/>
      <c r="D30" s="220">
        <v>30156.0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972.7741935</v>
      </c>
      <c r="N30" s="181">
        <v>0.0</v>
      </c>
      <c r="O30" s="84">
        <f t="shared" si="2"/>
        <v>0</v>
      </c>
      <c r="P30" s="84">
        <v>1.0</v>
      </c>
      <c r="Q30" s="84">
        <f t="shared" si="3"/>
        <v>1005.2</v>
      </c>
      <c r="R30" s="84">
        <v>1.0</v>
      </c>
      <c r="S30" s="84">
        <f t="shared" si="4"/>
        <v>972.7741935</v>
      </c>
      <c r="T30" s="84">
        <v>1.0</v>
      </c>
      <c r="U30" s="84">
        <f t="shared" si="5"/>
        <v>1005.2</v>
      </c>
      <c r="V30" s="84">
        <v>1.0</v>
      </c>
      <c r="W30" s="84">
        <f t="shared" si="6"/>
        <v>972.7741935</v>
      </c>
      <c r="X30" s="84">
        <v>1.0</v>
      </c>
      <c r="Y30" s="84">
        <f t="shared" si="7"/>
        <v>972.7741935</v>
      </c>
      <c r="Z30" s="84">
        <v>1.0</v>
      </c>
      <c r="AA30" s="84">
        <f t="shared" si="8"/>
        <v>1077</v>
      </c>
      <c r="AB30" s="84">
        <v>1.0</v>
      </c>
      <c r="AC30" s="84">
        <f t="shared" si="9"/>
        <v>972.7741935</v>
      </c>
    </row>
    <row r="31" ht="15.75" customHeight="1">
      <c r="A31" s="84"/>
      <c r="B31" s="84"/>
      <c r="C31" s="84"/>
      <c r="D31" s="220">
        <v>30156.0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972.7741935</v>
      </c>
      <c r="N31" s="84">
        <v>1.0</v>
      </c>
      <c r="O31" s="84">
        <f t="shared" si="2"/>
        <v>972.7741935</v>
      </c>
      <c r="P31" s="84">
        <v>1.0</v>
      </c>
      <c r="Q31" s="84">
        <f t="shared" si="3"/>
        <v>1005.2</v>
      </c>
      <c r="R31" s="84">
        <v>1.0</v>
      </c>
      <c r="S31" s="84">
        <f t="shared" si="4"/>
        <v>972.7741935</v>
      </c>
      <c r="T31" s="84">
        <v>1.0</v>
      </c>
      <c r="U31" s="84">
        <f t="shared" si="5"/>
        <v>1005.2</v>
      </c>
      <c r="V31" s="84">
        <v>1.0</v>
      </c>
      <c r="W31" s="84">
        <f t="shared" si="6"/>
        <v>972.7741935</v>
      </c>
      <c r="X31" s="84">
        <v>1.0</v>
      </c>
      <c r="Y31" s="84">
        <f t="shared" si="7"/>
        <v>972.7741935</v>
      </c>
      <c r="Z31" s="84"/>
      <c r="AA31" s="84"/>
      <c r="AB31" s="84">
        <v>1.0</v>
      </c>
      <c r="AC31" s="84">
        <f t="shared" si="9"/>
        <v>972.7741935</v>
      </c>
    </row>
    <row r="32" ht="15.75" customHeight="1">
      <c r="A32" s="84"/>
      <c r="B32" s="84"/>
      <c r="C32" s="84"/>
      <c r="D32" s="220">
        <v>30156.0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972.7741935</v>
      </c>
      <c r="N32" s="84">
        <v>1.0</v>
      </c>
      <c r="O32" s="84">
        <f t="shared" si="2"/>
        <v>972.7741935</v>
      </c>
      <c r="P32" s="84">
        <v>1.0</v>
      </c>
      <c r="Q32" s="84">
        <f t="shared" si="3"/>
        <v>1005.2</v>
      </c>
      <c r="R32" s="84">
        <v>1.0</v>
      </c>
      <c r="S32" s="84">
        <f t="shared" si="4"/>
        <v>972.7741935</v>
      </c>
      <c r="T32" s="84">
        <v>1.0</v>
      </c>
      <c r="U32" s="84">
        <f t="shared" si="5"/>
        <v>1005.2</v>
      </c>
      <c r="V32" s="84">
        <v>1.0</v>
      </c>
      <c r="W32" s="84">
        <f t="shared" si="6"/>
        <v>972.7741935</v>
      </c>
      <c r="X32" s="84">
        <v>1.0</v>
      </c>
      <c r="Y32" s="84">
        <f t="shared" si="7"/>
        <v>972.7741935</v>
      </c>
      <c r="Z32" s="84"/>
      <c r="AA32" s="84"/>
      <c r="AB32" s="84">
        <v>1.0</v>
      </c>
      <c r="AC32" s="84">
        <f t="shared" si="9"/>
        <v>972.7741935</v>
      </c>
    </row>
    <row r="33" ht="15.75" customHeight="1">
      <c r="A33" s="84"/>
      <c r="B33" s="84"/>
      <c r="C33" s="84"/>
      <c r="D33" s="220">
        <v>30156.0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972.7741935</v>
      </c>
      <c r="N33" s="84">
        <v>1.0</v>
      </c>
      <c r="O33" s="84">
        <f t="shared" si="2"/>
        <v>972.7741935</v>
      </c>
      <c r="P33" s="84"/>
      <c r="Q33" s="84"/>
      <c r="R33" s="84">
        <v>1.0</v>
      </c>
      <c r="S33" s="84">
        <f t="shared" si="4"/>
        <v>972.7741935</v>
      </c>
      <c r="T33" s="84"/>
      <c r="U33" s="84"/>
      <c r="V33" s="84">
        <v>1.0</v>
      </c>
      <c r="W33" s="84">
        <f t="shared" si="6"/>
        <v>972.7741935</v>
      </c>
      <c r="X33" s="84">
        <v>1.0</v>
      </c>
      <c r="Y33" s="84">
        <f t="shared" si="7"/>
        <v>972.7741935</v>
      </c>
      <c r="Z33" s="84"/>
      <c r="AA33" s="84"/>
      <c r="AB33" s="84">
        <v>1.0</v>
      </c>
      <c r="AC33" s="84">
        <f t="shared" si="9"/>
        <v>972.7741935</v>
      </c>
    </row>
    <row r="34" ht="15.75" customHeight="1">
      <c r="B34" s="160"/>
      <c r="C34" s="162" t="s">
        <v>316</v>
      </c>
      <c r="D34" s="220">
        <v>30156.0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972.7741935</v>
      </c>
      <c r="N34" s="165">
        <v>1.0</v>
      </c>
      <c r="O34" s="84">
        <f t="shared" si="2"/>
        <v>972.7741935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30156.0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972.7741935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30156.0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30156</v>
      </c>
      <c r="N37" s="160">
        <f t="shared" si="10"/>
        <v>29.5</v>
      </c>
      <c r="O37" s="160">
        <f t="shared" si="10"/>
        <v>28696.83871</v>
      </c>
      <c r="P37" s="160">
        <f t="shared" si="10"/>
        <v>29.5</v>
      </c>
      <c r="Q37" s="160">
        <f t="shared" si="10"/>
        <v>29653.4</v>
      </c>
      <c r="R37" s="160">
        <f t="shared" si="10"/>
        <v>28</v>
      </c>
      <c r="S37" s="160">
        <f t="shared" si="10"/>
        <v>27237.67742</v>
      </c>
      <c r="T37" s="160">
        <f t="shared" si="10"/>
        <v>30</v>
      </c>
      <c r="U37" s="160">
        <f t="shared" si="10"/>
        <v>30156</v>
      </c>
      <c r="V37" s="160">
        <f t="shared" si="10"/>
        <v>31</v>
      </c>
      <c r="W37" s="160">
        <f t="shared" si="10"/>
        <v>30156</v>
      </c>
      <c r="X37" s="160">
        <f t="shared" si="10"/>
        <v>31</v>
      </c>
      <c r="Y37" s="160">
        <f t="shared" si="10"/>
        <v>30156</v>
      </c>
      <c r="Z37" s="160">
        <f t="shared" si="10"/>
        <v>28</v>
      </c>
      <c r="AA37" s="160">
        <f t="shared" si="10"/>
        <v>30156</v>
      </c>
      <c r="AB37" s="160">
        <f t="shared" si="10"/>
        <v>31</v>
      </c>
      <c r="AC37" s="160">
        <f t="shared" si="10"/>
        <v>30156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371</v>
      </c>
      <c r="B3" s="84" t="s">
        <v>369</v>
      </c>
      <c r="C3" s="84" t="s">
        <v>4</v>
      </c>
      <c r="D3" s="220">
        <v>31762.0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12" si="1">D3/31*L3</f>
        <v>0</v>
      </c>
      <c r="N3" s="84">
        <v>1.0</v>
      </c>
      <c r="O3" s="84">
        <f t="shared" ref="O3:O33" si="2">D3/31*N3</f>
        <v>1024.580645</v>
      </c>
      <c r="P3" s="84">
        <v>1.0</v>
      </c>
      <c r="Q3" s="84">
        <f t="shared" ref="Q3:Q32" si="3">D3/30*P3</f>
        <v>1058.733333</v>
      </c>
      <c r="R3" s="84">
        <v>1.0</v>
      </c>
      <c r="S3" s="84">
        <f t="shared" ref="S3:S33" si="4">D3/31*R3</f>
        <v>1024.580645</v>
      </c>
      <c r="T3" s="84">
        <v>1.0</v>
      </c>
      <c r="U3" s="84">
        <f t="shared" ref="U3:U32" si="5">D3/30*T3</f>
        <v>1058.733333</v>
      </c>
      <c r="V3" s="84">
        <v>1.0</v>
      </c>
      <c r="W3" s="84">
        <f t="shared" ref="W3:W33" si="6">D3/31*V3</f>
        <v>1024.580645</v>
      </c>
      <c r="X3" s="84">
        <v>1.0</v>
      </c>
      <c r="Y3" s="84">
        <f t="shared" ref="Y3:Y33" si="7">D3/31*X3</f>
        <v>1024.580645</v>
      </c>
      <c r="Z3" s="84">
        <v>1.0</v>
      </c>
      <c r="AA3" s="84">
        <f t="shared" ref="AA3:AA30" si="8">D3/28*Z3</f>
        <v>1134.357143</v>
      </c>
      <c r="AB3" s="84">
        <v>1.0</v>
      </c>
      <c r="AC3" s="84">
        <f t="shared" ref="AC3:AC33" si="9">D3/31*AB3</f>
        <v>1024.580645</v>
      </c>
    </row>
    <row r="4">
      <c r="A4" s="84"/>
      <c r="B4" s="84"/>
      <c r="C4" s="84"/>
      <c r="D4" s="220">
        <v>31762.0</v>
      </c>
      <c r="E4" s="217">
        <v>2.0</v>
      </c>
      <c r="F4" s="84"/>
      <c r="G4" s="84"/>
      <c r="H4" s="84"/>
      <c r="I4" s="84"/>
      <c r="J4" s="84"/>
      <c r="K4" s="84"/>
      <c r="L4" s="181">
        <v>0.0</v>
      </c>
      <c r="M4" s="84">
        <f t="shared" si="1"/>
        <v>0</v>
      </c>
      <c r="N4" s="84">
        <v>1.0</v>
      </c>
      <c r="O4" s="84">
        <f t="shared" si="2"/>
        <v>1024.580645</v>
      </c>
      <c r="P4" s="84">
        <v>1.0</v>
      </c>
      <c r="Q4" s="84">
        <f t="shared" si="3"/>
        <v>1058.733333</v>
      </c>
      <c r="R4" s="84">
        <v>1.0</v>
      </c>
      <c r="S4" s="84">
        <f t="shared" si="4"/>
        <v>1024.580645</v>
      </c>
      <c r="T4" s="84">
        <v>1.0</v>
      </c>
      <c r="U4" s="84">
        <f t="shared" si="5"/>
        <v>1058.733333</v>
      </c>
      <c r="V4" s="84">
        <v>1.0</v>
      </c>
      <c r="W4" s="84">
        <f t="shared" si="6"/>
        <v>1024.580645</v>
      </c>
      <c r="X4" s="84">
        <v>1.0</v>
      </c>
      <c r="Y4" s="84">
        <f t="shared" si="7"/>
        <v>1024.580645</v>
      </c>
      <c r="Z4" s="84">
        <v>1.0</v>
      </c>
      <c r="AA4" s="84">
        <f t="shared" si="8"/>
        <v>1134.357143</v>
      </c>
      <c r="AB4" s="84">
        <v>1.0</v>
      </c>
      <c r="AC4" s="84">
        <f t="shared" si="9"/>
        <v>1024.580645</v>
      </c>
    </row>
    <row r="5">
      <c r="A5" s="221" t="s">
        <v>372</v>
      </c>
      <c r="B5" s="222"/>
      <c r="C5" s="223"/>
      <c r="D5" s="220">
        <v>31762.0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1024.580645</v>
      </c>
      <c r="P5" s="84">
        <v>1.0</v>
      </c>
      <c r="Q5" s="84">
        <f t="shared" si="3"/>
        <v>1058.733333</v>
      </c>
      <c r="R5" s="84">
        <v>1.0</v>
      </c>
      <c r="S5" s="84">
        <f t="shared" si="4"/>
        <v>1024.580645</v>
      </c>
      <c r="T5" s="84">
        <v>1.0</v>
      </c>
      <c r="U5" s="84">
        <f t="shared" si="5"/>
        <v>1058.733333</v>
      </c>
      <c r="V5" s="84">
        <v>1.0</v>
      </c>
      <c r="W5" s="84">
        <f t="shared" si="6"/>
        <v>1024.580645</v>
      </c>
      <c r="X5" s="84">
        <v>1.0</v>
      </c>
      <c r="Y5" s="84">
        <f t="shared" si="7"/>
        <v>1024.580645</v>
      </c>
      <c r="Z5" s="84">
        <v>1.0</v>
      </c>
      <c r="AA5" s="84">
        <f t="shared" si="8"/>
        <v>1134.357143</v>
      </c>
      <c r="AB5" s="84">
        <v>1.0</v>
      </c>
      <c r="AC5" s="84">
        <f t="shared" si="9"/>
        <v>1024.580645</v>
      </c>
    </row>
    <row r="6">
      <c r="A6" s="224"/>
      <c r="C6" s="225"/>
      <c r="D6" s="220">
        <v>31762.0</v>
      </c>
      <c r="E6" s="217">
        <v>4.0</v>
      </c>
      <c r="F6" s="84"/>
      <c r="G6" s="84"/>
      <c r="H6" s="84"/>
      <c r="I6" s="84"/>
      <c r="J6" s="84"/>
      <c r="K6" s="84"/>
      <c r="L6" s="181">
        <v>0.0</v>
      </c>
      <c r="M6" s="84">
        <f t="shared" si="1"/>
        <v>0</v>
      </c>
      <c r="N6" s="84">
        <v>1.0</v>
      </c>
      <c r="O6" s="84">
        <f t="shared" si="2"/>
        <v>1024.580645</v>
      </c>
      <c r="P6" s="84">
        <v>1.0</v>
      </c>
      <c r="Q6" s="84">
        <f t="shared" si="3"/>
        <v>1058.733333</v>
      </c>
      <c r="R6" s="84">
        <v>1.0</v>
      </c>
      <c r="S6" s="84">
        <f t="shared" si="4"/>
        <v>1024.580645</v>
      </c>
      <c r="T6" s="84">
        <v>1.0</v>
      </c>
      <c r="U6" s="84">
        <f t="shared" si="5"/>
        <v>1058.733333</v>
      </c>
      <c r="V6" s="84">
        <v>1.0</v>
      </c>
      <c r="W6" s="84">
        <f t="shared" si="6"/>
        <v>1024.580645</v>
      </c>
      <c r="X6" s="84">
        <v>1.0</v>
      </c>
      <c r="Y6" s="84">
        <f t="shared" si="7"/>
        <v>1024.580645</v>
      </c>
      <c r="Z6" s="84">
        <v>1.0</v>
      </c>
      <c r="AA6" s="84">
        <f t="shared" si="8"/>
        <v>1134.357143</v>
      </c>
      <c r="AB6" s="84">
        <v>1.0</v>
      </c>
      <c r="AC6" s="84">
        <f t="shared" si="9"/>
        <v>1024.580645</v>
      </c>
    </row>
    <row r="7">
      <c r="A7" s="224"/>
      <c r="C7" s="225"/>
      <c r="D7" s="220">
        <v>31762.0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1024.580645</v>
      </c>
      <c r="P7" s="84">
        <v>1.0</v>
      </c>
      <c r="Q7" s="84">
        <f t="shared" si="3"/>
        <v>1058.733333</v>
      </c>
      <c r="R7" s="84">
        <v>1.0</v>
      </c>
      <c r="S7" s="84">
        <f t="shared" si="4"/>
        <v>1024.580645</v>
      </c>
      <c r="T7" s="84">
        <v>1.0</v>
      </c>
      <c r="U7" s="84">
        <f t="shared" si="5"/>
        <v>1058.733333</v>
      </c>
      <c r="V7" s="84">
        <v>1.0</v>
      </c>
      <c r="W7" s="84">
        <f t="shared" si="6"/>
        <v>1024.580645</v>
      </c>
      <c r="X7" s="84">
        <v>1.0</v>
      </c>
      <c r="Y7" s="84">
        <f t="shared" si="7"/>
        <v>1024.580645</v>
      </c>
      <c r="Z7" s="84">
        <v>1.0</v>
      </c>
      <c r="AA7" s="84">
        <f t="shared" si="8"/>
        <v>1134.357143</v>
      </c>
      <c r="AB7" s="84">
        <v>1.0</v>
      </c>
      <c r="AC7" s="84">
        <f t="shared" si="9"/>
        <v>1024.580645</v>
      </c>
    </row>
    <row r="8">
      <c r="A8" s="224"/>
      <c r="C8" s="225"/>
      <c r="D8" s="220">
        <v>31762.0</v>
      </c>
      <c r="E8" s="217">
        <v>6.0</v>
      </c>
      <c r="F8" s="84"/>
      <c r="G8" s="84"/>
      <c r="H8" s="84"/>
      <c r="I8" s="84"/>
      <c r="J8" s="84"/>
      <c r="K8" s="84"/>
      <c r="L8" s="181">
        <v>0.0</v>
      </c>
      <c r="M8" s="84">
        <f t="shared" si="1"/>
        <v>0</v>
      </c>
      <c r="N8" s="84">
        <v>1.0</v>
      </c>
      <c r="O8" s="84">
        <f t="shared" si="2"/>
        <v>1024.580645</v>
      </c>
      <c r="P8" s="84">
        <v>1.0</v>
      </c>
      <c r="Q8" s="84">
        <f t="shared" si="3"/>
        <v>1058.733333</v>
      </c>
      <c r="R8" s="84">
        <v>1.0</v>
      </c>
      <c r="S8" s="84">
        <f t="shared" si="4"/>
        <v>1024.580645</v>
      </c>
      <c r="T8" s="84">
        <v>1.0</v>
      </c>
      <c r="U8" s="84">
        <f t="shared" si="5"/>
        <v>1058.733333</v>
      </c>
      <c r="V8" s="84">
        <v>1.0</v>
      </c>
      <c r="W8" s="84">
        <f t="shared" si="6"/>
        <v>1024.580645</v>
      </c>
      <c r="X8" s="84">
        <v>1.0</v>
      </c>
      <c r="Y8" s="84">
        <f t="shared" si="7"/>
        <v>1024.580645</v>
      </c>
      <c r="Z8" s="84">
        <v>1.0</v>
      </c>
      <c r="AA8" s="84">
        <f t="shared" si="8"/>
        <v>1134.357143</v>
      </c>
      <c r="AB8" s="84">
        <v>1.0</v>
      </c>
      <c r="AC8" s="84">
        <f t="shared" si="9"/>
        <v>1024.580645</v>
      </c>
    </row>
    <row r="9">
      <c r="A9" s="224"/>
      <c r="C9" s="225"/>
      <c r="D9" s="220">
        <v>31762.0</v>
      </c>
      <c r="E9" s="216">
        <v>7.0</v>
      </c>
      <c r="F9" s="84"/>
      <c r="G9" s="84"/>
      <c r="H9" s="84" t="s">
        <v>367</v>
      </c>
      <c r="I9" s="84"/>
      <c r="J9" s="84"/>
      <c r="K9" s="84"/>
      <c r="L9" s="181">
        <v>0.0</v>
      </c>
      <c r="M9" s="84">
        <f t="shared" si="1"/>
        <v>0</v>
      </c>
      <c r="N9" s="84">
        <v>1.0</v>
      </c>
      <c r="O9" s="84">
        <f t="shared" si="2"/>
        <v>1024.580645</v>
      </c>
      <c r="P9" s="84">
        <v>1.0</v>
      </c>
      <c r="Q9" s="84">
        <f t="shared" si="3"/>
        <v>1058.733333</v>
      </c>
      <c r="R9" s="84">
        <v>1.0</v>
      </c>
      <c r="S9" s="84">
        <f t="shared" si="4"/>
        <v>1024.580645</v>
      </c>
      <c r="T9" s="84">
        <v>1.0</v>
      </c>
      <c r="U9" s="84">
        <f t="shared" si="5"/>
        <v>1058.733333</v>
      </c>
      <c r="V9" s="84">
        <v>1.0</v>
      </c>
      <c r="W9" s="84">
        <f t="shared" si="6"/>
        <v>1024.580645</v>
      </c>
      <c r="X9" s="84">
        <v>1.0</v>
      </c>
      <c r="Y9" s="84">
        <f t="shared" si="7"/>
        <v>1024.580645</v>
      </c>
      <c r="Z9" s="84">
        <v>1.0</v>
      </c>
      <c r="AA9" s="84">
        <f t="shared" si="8"/>
        <v>1134.357143</v>
      </c>
      <c r="AB9" s="84">
        <v>1.0</v>
      </c>
      <c r="AC9" s="84">
        <f t="shared" si="9"/>
        <v>1024.580645</v>
      </c>
    </row>
    <row r="10">
      <c r="A10" s="224"/>
      <c r="C10" s="225"/>
      <c r="D10" s="220">
        <v>31762.0</v>
      </c>
      <c r="E10" s="217">
        <v>8.0</v>
      </c>
      <c r="F10" s="84"/>
      <c r="G10" s="84"/>
      <c r="H10" s="84"/>
      <c r="I10" s="84"/>
      <c r="J10" s="84"/>
      <c r="K10" s="84"/>
      <c r="L10" s="181">
        <v>0.0</v>
      </c>
      <c r="M10" s="84">
        <f t="shared" si="1"/>
        <v>0</v>
      </c>
      <c r="N10" s="84">
        <v>1.0</v>
      </c>
      <c r="O10" s="84">
        <f t="shared" si="2"/>
        <v>1024.580645</v>
      </c>
      <c r="P10" s="84">
        <v>1.0</v>
      </c>
      <c r="Q10" s="84">
        <f t="shared" si="3"/>
        <v>1058.733333</v>
      </c>
      <c r="R10" s="84">
        <v>1.0</v>
      </c>
      <c r="S10" s="84">
        <f t="shared" si="4"/>
        <v>1024.580645</v>
      </c>
      <c r="T10" s="84">
        <v>1.0</v>
      </c>
      <c r="U10" s="84">
        <f t="shared" si="5"/>
        <v>1058.733333</v>
      </c>
      <c r="V10" s="84">
        <v>1.0</v>
      </c>
      <c r="W10" s="84">
        <f t="shared" si="6"/>
        <v>1024.580645</v>
      </c>
      <c r="X10" s="84">
        <v>1.0</v>
      </c>
      <c r="Y10" s="84">
        <f t="shared" si="7"/>
        <v>1024.580645</v>
      </c>
      <c r="Z10" s="84">
        <v>1.0</v>
      </c>
      <c r="AA10" s="84">
        <f t="shared" si="8"/>
        <v>1134.357143</v>
      </c>
      <c r="AB10" s="84">
        <v>1.0</v>
      </c>
      <c r="AC10" s="84">
        <f t="shared" si="9"/>
        <v>1024.580645</v>
      </c>
    </row>
    <row r="11">
      <c r="A11" s="224"/>
      <c r="C11" s="225"/>
      <c r="D11" s="220">
        <v>31762.0</v>
      </c>
      <c r="E11" s="216">
        <v>9.0</v>
      </c>
      <c r="F11" s="84"/>
      <c r="G11" s="84"/>
      <c r="H11" s="84"/>
      <c r="I11" s="84"/>
      <c r="J11" s="84"/>
      <c r="K11" s="84"/>
      <c r="L11" s="181">
        <v>0.0</v>
      </c>
      <c r="M11" s="84">
        <f t="shared" si="1"/>
        <v>0</v>
      </c>
      <c r="N11" s="84">
        <v>1.0</v>
      </c>
      <c r="O11" s="84">
        <f t="shared" si="2"/>
        <v>1024.580645</v>
      </c>
      <c r="P11" s="84">
        <v>1.0</v>
      </c>
      <c r="Q11" s="84">
        <f t="shared" si="3"/>
        <v>1058.733333</v>
      </c>
      <c r="R11" s="84">
        <v>1.0</v>
      </c>
      <c r="S11" s="84">
        <f t="shared" si="4"/>
        <v>1024.580645</v>
      </c>
      <c r="T11" s="84">
        <v>1.0</v>
      </c>
      <c r="U11" s="84">
        <f t="shared" si="5"/>
        <v>1058.733333</v>
      </c>
      <c r="V11" s="84">
        <v>1.0</v>
      </c>
      <c r="W11" s="84">
        <f t="shared" si="6"/>
        <v>1024.580645</v>
      </c>
      <c r="X11" s="84">
        <v>1.0</v>
      </c>
      <c r="Y11" s="84">
        <f t="shared" si="7"/>
        <v>1024.580645</v>
      </c>
      <c r="Z11" s="84">
        <v>1.0</v>
      </c>
      <c r="AA11" s="84">
        <f t="shared" si="8"/>
        <v>1134.357143</v>
      </c>
      <c r="AB11" s="84">
        <v>1.0</v>
      </c>
      <c r="AC11" s="84">
        <f t="shared" si="9"/>
        <v>1024.580645</v>
      </c>
    </row>
    <row r="12">
      <c r="A12" s="224"/>
      <c r="C12" s="225"/>
      <c r="D12" s="220">
        <v>31762.0</v>
      </c>
      <c r="E12" s="217">
        <v>10.0</v>
      </c>
      <c r="F12" s="84"/>
      <c r="G12" s="84"/>
      <c r="H12" s="84"/>
      <c r="I12" s="84"/>
      <c r="J12" s="84"/>
      <c r="K12" s="84"/>
      <c r="L12" s="181">
        <v>0.0</v>
      </c>
      <c r="M12" s="84">
        <f t="shared" si="1"/>
        <v>0</v>
      </c>
      <c r="N12" s="84">
        <v>1.0</v>
      </c>
      <c r="O12" s="84">
        <f t="shared" si="2"/>
        <v>1024.580645</v>
      </c>
      <c r="P12" s="84">
        <v>1.0</v>
      </c>
      <c r="Q12" s="84">
        <f t="shared" si="3"/>
        <v>1058.733333</v>
      </c>
      <c r="R12" s="84">
        <v>1.0</v>
      </c>
      <c r="S12" s="84">
        <f t="shared" si="4"/>
        <v>1024.580645</v>
      </c>
      <c r="T12" s="84">
        <v>1.0</v>
      </c>
      <c r="U12" s="84">
        <f t="shared" si="5"/>
        <v>1058.733333</v>
      </c>
      <c r="V12" s="84">
        <v>1.0</v>
      </c>
      <c r="W12" s="84">
        <f t="shared" si="6"/>
        <v>1024.580645</v>
      </c>
      <c r="X12" s="84">
        <v>1.0</v>
      </c>
      <c r="Y12" s="84">
        <f t="shared" si="7"/>
        <v>1024.580645</v>
      </c>
      <c r="Z12" s="84">
        <v>1.0</v>
      </c>
      <c r="AA12" s="84">
        <f t="shared" si="8"/>
        <v>1134.357143</v>
      </c>
      <c r="AB12" s="84">
        <v>1.0</v>
      </c>
      <c r="AC12" s="84">
        <f t="shared" si="9"/>
        <v>1024.580645</v>
      </c>
    </row>
    <row r="13">
      <c r="A13" s="226"/>
      <c r="B13" s="81"/>
      <c r="C13" s="227"/>
      <c r="D13" s="220">
        <v>31762.0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181">
        <v>0.0</v>
      </c>
      <c r="N13" s="84">
        <v>1.0</v>
      </c>
      <c r="O13" s="84">
        <f t="shared" si="2"/>
        <v>1024.580645</v>
      </c>
      <c r="P13" s="84">
        <v>1.0</v>
      </c>
      <c r="Q13" s="84">
        <f t="shared" si="3"/>
        <v>1058.733333</v>
      </c>
      <c r="R13" s="84">
        <v>1.0</v>
      </c>
      <c r="S13" s="84">
        <f t="shared" si="4"/>
        <v>1024.580645</v>
      </c>
      <c r="T13" s="84">
        <v>1.0</v>
      </c>
      <c r="U13" s="84">
        <f t="shared" si="5"/>
        <v>1058.733333</v>
      </c>
      <c r="V13" s="84">
        <v>1.0</v>
      </c>
      <c r="W13" s="84">
        <f t="shared" si="6"/>
        <v>1024.580645</v>
      </c>
      <c r="X13" s="84">
        <v>1.0</v>
      </c>
      <c r="Y13" s="84">
        <f t="shared" si="7"/>
        <v>1024.580645</v>
      </c>
      <c r="Z13" s="84">
        <v>1.0</v>
      </c>
      <c r="AA13" s="84">
        <f t="shared" si="8"/>
        <v>1134.357143</v>
      </c>
      <c r="AB13" s="84">
        <v>1.0</v>
      </c>
      <c r="AC13" s="84">
        <f t="shared" si="9"/>
        <v>1024.580645</v>
      </c>
    </row>
    <row r="14">
      <c r="A14" s="84"/>
      <c r="B14" s="84"/>
      <c r="C14" s="84"/>
      <c r="D14" s="220">
        <v>31762.0</v>
      </c>
      <c r="E14" s="217">
        <v>12.0</v>
      </c>
      <c r="F14" s="84"/>
      <c r="G14" s="84"/>
      <c r="H14" s="84"/>
      <c r="I14" s="84"/>
      <c r="J14" s="84"/>
      <c r="K14" s="84"/>
      <c r="L14" s="181">
        <v>0.0</v>
      </c>
      <c r="M14" s="84">
        <f t="shared" ref="M14:M33" si="10">D14/31*L14</f>
        <v>0</v>
      </c>
      <c r="N14" s="84">
        <v>1.0</v>
      </c>
      <c r="O14" s="84">
        <f t="shared" si="2"/>
        <v>1024.580645</v>
      </c>
      <c r="P14" s="84">
        <v>1.0</v>
      </c>
      <c r="Q14" s="84">
        <f t="shared" si="3"/>
        <v>1058.733333</v>
      </c>
      <c r="R14" s="84">
        <v>1.0</v>
      </c>
      <c r="S14" s="84">
        <f t="shared" si="4"/>
        <v>1024.580645</v>
      </c>
      <c r="T14" s="84">
        <v>1.0</v>
      </c>
      <c r="U14" s="84">
        <f t="shared" si="5"/>
        <v>1058.733333</v>
      </c>
      <c r="V14" s="84">
        <v>1.0</v>
      </c>
      <c r="W14" s="84">
        <f t="shared" si="6"/>
        <v>1024.580645</v>
      </c>
      <c r="X14" s="84">
        <v>1.0</v>
      </c>
      <c r="Y14" s="84">
        <f t="shared" si="7"/>
        <v>1024.580645</v>
      </c>
      <c r="Z14" s="84">
        <v>1.0</v>
      </c>
      <c r="AA14" s="84">
        <f t="shared" si="8"/>
        <v>1134.357143</v>
      </c>
      <c r="AB14" s="84">
        <v>1.0</v>
      </c>
      <c r="AC14" s="84">
        <f t="shared" si="9"/>
        <v>1024.580645</v>
      </c>
    </row>
    <row r="15">
      <c r="A15" s="84"/>
      <c r="B15" s="84"/>
      <c r="C15" s="84"/>
      <c r="D15" s="220">
        <v>31762.0</v>
      </c>
      <c r="E15" s="216">
        <v>13.0</v>
      </c>
      <c r="F15" s="84"/>
      <c r="G15" s="84"/>
      <c r="H15" s="84"/>
      <c r="I15" s="84"/>
      <c r="J15" s="84"/>
      <c r="K15" s="84"/>
      <c r="L15" s="181">
        <v>0.0</v>
      </c>
      <c r="M15" s="84">
        <f t="shared" si="10"/>
        <v>0</v>
      </c>
      <c r="N15" s="84">
        <v>1.0</v>
      </c>
      <c r="O15" s="84">
        <f t="shared" si="2"/>
        <v>1024.580645</v>
      </c>
      <c r="P15" s="84">
        <v>1.0</v>
      </c>
      <c r="Q15" s="84">
        <f t="shared" si="3"/>
        <v>1058.733333</v>
      </c>
      <c r="R15" s="84">
        <v>1.0</v>
      </c>
      <c r="S15" s="84">
        <f t="shared" si="4"/>
        <v>1024.580645</v>
      </c>
      <c r="T15" s="84">
        <v>1.0</v>
      </c>
      <c r="U15" s="84">
        <f t="shared" si="5"/>
        <v>1058.733333</v>
      </c>
      <c r="V15" s="84">
        <v>1.0</v>
      </c>
      <c r="W15" s="84">
        <f t="shared" si="6"/>
        <v>1024.580645</v>
      </c>
      <c r="X15" s="84">
        <v>1.0</v>
      </c>
      <c r="Y15" s="84">
        <f t="shared" si="7"/>
        <v>1024.580645</v>
      </c>
      <c r="Z15" s="84">
        <v>1.0</v>
      </c>
      <c r="AA15" s="84">
        <f t="shared" si="8"/>
        <v>1134.357143</v>
      </c>
      <c r="AB15" s="84">
        <v>1.0</v>
      </c>
      <c r="AC15" s="84">
        <f t="shared" si="9"/>
        <v>1024.580645</v>
      </c>
    </row>
    <row r="16">
      <c r="A16" s="84"/>
      <c r="B16" s="84"/>
      <c r="C16" s="84"/>
      <c r="D16" s="220">
        <v>31762.0</v>
      </c>
      <c r="E16" s="217">
        <v>14.0</v>
      </c>
      <c r="F16" s="84"/>
      <c r="G16" s="84"/>
      <c r="H16" s="84"/>
      <c r="I16" s="84"/>
      <c r="J16" s="84"/>
      <c r="K16" s="84"/>
      <c r="L16" s="181">
        <v>0.0</v>
      </c>
      <c r="M16" s="84">
        <f t="shared" si="10"/>
        <v>0</v>
      </c>
      <c r="N16" s="84">
        <v>1.0</v>
      </c>
      <c r="O16" s="84">
        <f t="shared" si="2"/>
        <v>1024.580645</v>
      </c>
      <c r="P16" s="84">
        <v>1.0</v>
      </c>
      <c r="Q16" s="84">
        <f t="shared" si="3"/>
        <v>1058.733333</v>
      </c>
      <c r="R16" s="84">
        <v>1.0</v>
      </c>
      <c r="S16" s="84">
        <f t="shared" si="4"/>
        <v>1024.580645</v>
      </c>
      <c r="T16" s="84">
        <v>1.0</v>
      </c>
      <c r="U16" s="84">
        <f t="shared" si="5"/>
        <v>1058.733333</v>
      </c>
      <c r="V16" s="84">
        <v>1.0</v>
      </c>
      <c r="W16" s="84">
        <f t="shared" si="6"/>
        <v>1024.580645</v>
      </c>
      <c r="X16" s="84">
        <v>1.0</v>
      </c>
      <c r="Y16" s="84">
        <f t="shared" si="7"/>
        <v>1024.580645</v>
      </c>
      <c r="Z16" s="84">
        <v>1.0</v>
      </c>
      <c r="AA16" s="84">
        <f t="shared" si="8"/>
        <v>1134.357143</v>
      </c>
      <c r="AB16" s="84">
        <v>1.0</v>
      </c>
      <c r="AC16" s="84">
        <f t="shared" si="9"/>
        <v>1024.580645</v>
      </c>
    </row>
    <row r="17">
      <c r="A17" s="84"/>
      <c r="B17" s="84"/>
      <c r="C17" s="84"/>
      <c r="D17" s="220">
        <v>31762.0</v>
      </c>
      <c r="E17" s="216">
        <v>15.0</v>
      </c>
      <c r="F17" s="84"/>
      <c r="G17" s="84"/>
      <c r="H17" s="84"/>
      <c r="I17" s="84"/>
      <c r="J17" s="84"/>
      <c r="K17" s="84"/>
      <c r="L17" s="181">
        <v>0.0</v>
      </c>
      <c r="M17" s="84">
        <f t="shared" si="10"/>
        <v>0</v>
      </c>
      <c r="N17" s="84">
        <v>1.0</v>
      </c>
      <c r="O17" s="84">
        <f t="shared" si="2"/>
        <v>1024.580645</v>
      </c>
      <c r="P17" s="84">
        <v>1.0</v>
      </c>
      <c r="Q17" s="84">
        <f t="shared" si="3"/>
        <v>1058.733333</v>
      </c>
      <c r="R17" s="84">
        <v>1.0</v>
      </c>
      <c r="S17" s="84">
        <f t="shared" si="4"/>
        <v>1024.580645</v>
      </c>
      <c r="T17" s="84">
        <v>1.0</v>
      </c>
      <c r="U17" s="84">
        <f t="shared" si="5"/>
        <v>1058.733333</v>
      </c>
      <c r="V17" s="84">
        <v>1.0</v>
      </c>
      <c r="W17" s="84">
        <f t="shared" si="6"/>
        <v>1024.580645</v>
      </c>
      <c r="X17" s="84">
        <v>1.0</v>
      </c>
      <c r="Y17" s="84">
        <f t="shared" si="7"/>
        <v>1024.580645</v>
      </c>
      <c r="Z17" s="84">
        <v>1.0</v>
      </c>
      <c r="AA17" s="84">
        <f t="shared" si="8"/>
        <v>1134.357143</v>
      </c>
      <c r="AB17" s="84">
        <v>1.0</v>
      </c>
      <c r="AC17" s="84">
        <f t="shared" si="9"/>
        <v>1024.580645</v>
      </c>
    </row>
    <row r="18">
      <c r="A18" s="84"/>
      <c r="B18" s="84"/>
      <c r="C18" s="84"/>
      <c r="D18" s="220">
        <v>31762.0</v>
      </c>
      <c r="E18" s="217">
        <v>16.0</v>
      </c>
      <c r="F18" s="84"/>
      <c r="G18" s="84"/>
      <c r="H18" s="84"/>
      <c r="I18" s="84"/>
      <c r="J18" s="84"/>
      <c r="K18" s="84"/>
      <c r="L18" s="181">
        <v>0.0</v>
      </c>
      <c r="M18" s="84">
        <f t="shared" si="10"/>
        <v>0</v>
      </c>
      <c r="N18" s="84">
        <v>1.0</v>
      </c>
      <c r="O18" s="84">
        <f t="shared" si="2"/>
        <v>1024.580645</v>
      </c>
      <c r="P18" s="84">
        <v>1.0</v>
      </c>
      <c r="Q18" s="84">
        <f t="shared" si="3"/>
        <v>1058.733333</v>
      </c>
      <c r="R18" s="84">
        <v>1.0</v>
      </c>
      <c r="S18" s="84">
        <f t="shared" si="4"/>
        <v>1024.580645</v>
      </c>
      <c r="T18" s="84">
        <v>1.0</v>
      </c>
      <c r="U18" s="84">
        <f t="shared" si="5"/>
        <v>1058.733333</v>
      </c>
      <c r="V18" s="84">
        <v>1.0</v>
      </c>
      <c r="W18" s="84">
        <f t="shared" si="6"/>
        <v>1024.580645</v>
      </c>
      <c r="X18" s="84">
        <v>1.0</v>
      </c>
      <c r="Y18" s="84">
        <f t="shared" si="7"/>
        <v>1024.580645</v>
      </c>
      <c r="Z18" s="84">
        <v>1.0</v>
      </c>
      <c r="AA18" s="84">
        <f t="shared" si="8"/>
        <v>1134.357143</v>
      </c>
      <c r="AB18" s="84">
        <v>1.0</v>
      </c>
      <c r="AC18" s="84">
        <f t="shared" si="9"/>
        <v>1024.580645</v>
      </c>
    </row>
    <row r="19">
      <c r="A19" s="84"/>
      <c r="B19" s="84"/>
      <c r="C19" s="84"/>
      <c r="D19" s="220">
        <v>31762.0</v>
      </c>
      <c r="E19" s="216">
        <v>17.0</v>
      </c>
      <c r="F19" s="84"/>
      <c r="G19" s="84"/>
      <c r="H19" s="84"/>
      <c r="I19" s="84"/>
      <c r="J19" s="84"/>
      <c r="K19" s="84"/>
      <c r="L19" s="181">
        <v>0.0</v>
      </c>
      <c r="M19" s="84">
        <f t="shared" si="10"/>
        <v>0</v>
      </c>
      <c r="N19" s="84">
        <v>1.0</v>
      </c>
      <c r="O19" s="84">
        <f t="shared" si="2"/>
        <v>1024.580645</v>
      </c>
      <c r="P19" s="84">
        <v>1.0</v>
      </c>
      <c r="Q19" s="84">
        <f t="shared" si="3"/>
        <v>1058.733333</v>
      </c>
      <c r="R19" s="84">
        <v>1.0</v>
      </c>
      <c r="S19" s="84">
        <f t="shared" si="4"/>
        <v>1024.580645</v>
      </c>
      <c r="T19" s="84">
        <v>1.0</v>
      </c>
      <c r="U19" s="84">
        <f t="shared" si="5"/>
        <v>1058.733333</v>
      </c>
      <c r="V19" s="84">
        <v>1.0</v>
      </c>
      <c r="W19" s="84">
        <f t="shared" si="6"/>
        <v>1024.580645</v>
      </c>
      <c r="X19" s="84">
        <v>1.0</v>
      </c>
      <c r="Y19" s="84">
        <f t="shared" si="7"/>
        <v>1024.580645</v>
      </c>
      <c r="Z19" s="84">
        <v>1.0</v>
      </c>
      <c r="AA19" s="84">
        <f t="shared" si="8"/>
        <v>1134.357143</v>
      </c>
      <c r="AB19" s="84">
        <v>1.0</v>
      </c>
      <c r="AC19" s="84">
        <f t="shared" si="9"/>
        <v>1024.580645</v>
      </c>
    </row>
    <row r="20">
      <c r="A20" s="84"/>
      <c r="B20" s="84"/>
      <c r="C20" s="84"/>
      <c r="D20" s="220">
        <v>31762.0</v>
      </c>
      <c r="E20" s="217">
        <v>18.0</v>
      </c>
      <c r="F20" s="84"/>
      <c r="G20" s="84"/>
      <c r="H20" s="84"/>
      <c r="I20" s="84"/>
      <c r="J20" s="84"/>
      <c r="K20" s="84"/>
      <c r="L20" s="181">
        <v>0.0</v>
      </c>
      <c r="M20" s="84">
        <f t="shared" si="10"/>
        <v>0</v>
      </c>
      <c r="N20" s="84">
        <v>1.0</v>
      </c>
      <c r="O20" s="84">
        <f t="shared" si="2"/>
        <v>1024.580645</v>
      </c>
      <c r="P20" s="84">
        <v>1.0</v>
      </c>
      <c r="Q20" s="84">
        <f t="shared" si="3"/>
        <v>1058.733333</v>
      </c>
      <c r="R20" s="84">
        <v>1.0</v>
      </c>
      <c r="S20" s="84">
        <f t="shared" si="4"/>
        <v>1024.580645</v>
      </c>
      <c r="T20" s="84">
        <v>1.0</v>
      </c>
      <c r="U20" s="84">
        <f t="shared" si="5"/>
        <v>1058.733333</v>
      </c>
      <c r="V20" s="84">
        <v>1.0</v>
      </c>
      <c r="W20" s="84">
        <f t="shared" si="6"/>
        <v>1024.580645</v>
      </c>
      <c r="X20" s="84">
        <v>1.0</v>
      </c>
      <c r="Y20" s="84">
        <f t="shared" si="7"/>
        <v>1024.580645</v>
      </c>
      <c r="Z20" s="84">
        <v>1.0</v>
      </c>
      <c r="AA20" s="84">
        <f t="shared" si="8"/>
        <v>1134.357143</v>
      </c>
      <c r="AB20" s="84">
        <v>1.0</v>
      </c>
      <c r="AC20" s="84">
        <f t="shared" si="9"/>
        <v>1024.580645</v>
      </c>
    </row>
    <row r="21" ht="15.75" customHeight="1">
      <c r="A21" s="84"/>
      <c r="B21" s="84"/>
      <c r="C21" s="84"/>
      <c r="D21" s="220">
        <v>31762.0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0"/>
        <v>0</v>
      </c>
      <c r="N21" s="84">
        <v>1.0</v>
      </c>
      <c r="O21" s="84">
        <f t="shared" si="2"/>
        <v>1024.580645</v>
      </c>
      <c r="P21" s="84">
        <v>1.0</v>
      </c>
      <c r="Q21" s="84">
        <f t="shared" si="3"/>
        <v>1058.733333</v>
      </c>
      <c r="R21" s="84">
        <v>1.0</v>
      </c>
      <c r="S21" s="84">
        <f t="shared" si="4"/>
        <v>1024.580645</v>
      </c>
      <c r="T21" s="84">
        <v>1.0</v>
      </c>
      <c r="U21" s="84">
        <f t="shared" si="5"/>
        <v>1058.733333</v>
      </c>
      <c r="V21" s="84">
        <v>1.0</v>
      </c>
      <c r="W21" s="84">
        <f t="shared" si="6"/>
        <v>1024.580645</v>
      </c>
      <c r="X21" s="84">
        <v>1.0</v>
      </c>
      <c r="Y21" s="84">
        <f t="shared" si="7"/>
        <v>1024.580645</v>
      </c>
      <c r="Z21" s="84">
        <v>1.0</v>
      </c>
      <c r="AA21" s="84">
        <f t="shared" si="8"/>
        <v>1134.357143</v>
      </c>
      <c r="AB21" s="84">
        <v>1.0</v>
      </c>
      <c r="AC21" s="84">
        <f t="shared" si="9"/>
        <v>1024.580645</v>
      </c>
    </row>
    <row r="22" ht="15.75" customHeight="1">
      <c r="A22" s="84"/>
      <c r="B22" s="84"/>
      <c r="C22" s="84"/>
      <c r="D22" s="220">
        <v>31762.0</v>
      </c>
      <c r="E22" s="217">
        <v>20.0</v>
      </c>
      <c r="F22" s="84"/>
      <c r="G22" s="84"/>
      <c r="H22" s="84"/>
      <c r="I22" s="84"/>
      <c r="J22" s="84"/>
      <c r="K22" s="84"/>
      <c r="L22" s="181">
        <v>0.0</v>
      </c>
      <c r="M22" s="84">
        <f t="shared" si="10"/>
        <v>0</v>
      </c>
      <c r="N22" s="84">
        <v>1.0</v>
      </c>
      <c r="O22" s="84">
        <f t="shared" si="2"/>
        <v>1024.580645</v>
      </c>
      <c r="P22" s="84">
        <v>1.0</v>
      </c>
      <c r="Q22" s="84">
        <f t="shared" si="3"/>
        <v>1058.733333</v>
      </c>
      <c r="R22" s="84">
        <v>1.0</v>
      </c>
      <c r="S22" s="84">
        <f t="shared" si="4"/>
        <v>1024.580645</v>
      </c>
      <c r="T22" s="84">
        <v>1.0</v>
      </c>
      <c r="U22" s="84">
        <f t="shared" si="5"/>
        <v>1058.733333</v>
      </c>
      <c r="V22" s="84">
        <v>1.0</v>
      </c>
      <c r="W22" s="84">
        <f t="shared" si="6"/>
        <v>1024.580645</v>
      </c>
      <c r="X22" s="84">
        <v>1.0</v>
      </c>
      <c r="Y22" s="84">
        <f t="shared" si="7"/>
        <v>1024.580645</v>
      </c>
      <c r="Z22" s="84">
        <v>1.0</v>
      </c>
      <c r="AA22" s="84">
        <f t="shared" si="8"/>
        <v>1134.357143</v>
      </c>
      <c r="AB22" s="84">
        <v>1.0</v>
      </c>
      <c r="AC22" s="84">
        <f t="shared" si="9"/>
        <v>1024.580645</v>
      </c>
    </row>
    <row r="23" ht="15.75" customHeight="1">
      <c r="A23" s="84"/>
      <c r="B23" s="84"/>
      <c r="C23" s="84"/>
      <c r="D23" s="220">
        <v>31762.0</v>
      </c>
      <c r="E23" s="216">
        <v>21.0</v>
      </c>
      <c r="F23" s="84"/>
      <c r="G23" s="84"/>
      <c r="H23" s="84"/>
      <c r="I23" s="84"/>
      <c r="J23" s="84"/>
      <c r="K23" s="84"/>
      <c r="L23" s="181">
        <v>0.0</v>
      </c>
      <c r="M23" s="84">
        <f t="shared" si="10"/>
        <v>0</v>
      </c>
      <c r="N23" s="84">
        <v>1.0</v>
      </c>
      <c r="O23" s="84">
        <f t="shared" si="2"/>
        <v>1024.580645</v>
      </c>
      <c r="P23" s="84">
        <v>1.0</v>
      </c>
      <c r="Q23" s="84">
        <f t="shared" si="3"/>
        <v>1058.733333</v>
      </c>
      <c r="R23" s="84">
        <v>1.0</v>
      </c>
      <c r="S23" s="84">
        <f t="shared" si="4"/>
        <v>1024.580645</v>
      </c>
      <c r="T23" s="84">
        <v>1.0</v>
      </c>
      <c r="U23" s="84">
        <f t="shared" si="5"/>
        <v>1058.733333</v>
      </c>
      <c r="V23" s="84">
        <v>1.0</v>
      </c>
      <c r="W23" s="84">
        <f t="shared" si="6"/>
        <v>1024.580645</v>
      </c>
      <c r="X23" s="84">
        <v>1.0</v>
      </c>
      <c r="Y23" s="84">
        <f t="shared" si="7"/>
        <v>1024.580645</v>
      </c>
      <c r="Z23" s="84">
        <v>1.0</v>
      </c>
      <c r="AA23" s="84">
        <f t="shared" si="8"/>
        <v>1134.357143</v>
      </c>
      <c r="AB23" s="84">
        <v>1.0</v>
      </c>
      <c r="AC23" s="84">
        <f t="shared" si="9"/>
        <v>1024.580645</v>
      </c>
    </row>
    <row r="24" ht="15.75" customHeight="1">
      <c r="A24" s="84"/>
      <c r="B24" s="84"/>
      <c r="C24" s="84"/>
      <c r="D24" s="220">
        <v>31762.0</v>
      </c>
      <c r="E24" s="217">
        <v>22.0</v>
      </c>
      <c r="F24" s="84"/>
      <c r="G24" s="84"/>
      <c r="H24" s="84"/>
      <c r="I24" s="84"/>
      <c r="J24" s="84"/>
      <c r="K24" s="84"/>
      <c r="L24" s="181">
        <v>0.0</v>
      </c>
      <c r="M24" s="84">
        <f t="shared" si="10"/>
        <v>0</v>
      </c>
      <c r="N24" s="84">
        <v>1.0</v>
      </c>
      <c r="O24" s="84">
        <f t="shared" si="2"/>
        <v>1024.580645</v>
      </c>
      <c r="P24" s="84">
        <v>1.0</v>
      </c>
      <c r="Q24" s="84">
        <f t="shared" si="3"/>
        <v>1058.733333</v>
      </c>
      <c r="R24" s="84">
        <v>1.0</v>
      </c>
      <c r="S24" s="84">
        <f t="shared" si="4"/>
        <v>1024.580645</v>
      </c>
      <c r="T24" s="84">
        <v>1.0</v>
      </c>
      <c r="U24" s="84">
        <f t="shared" si="5"/>
        <v>1058.733333</v>
      </c>
      <c r="V24" s="84">
        <v>1.0</v>
      </c>
      <c r="W24" s="84">
        <f t="shared" si="6"/>
        <v>1024.580645</v>
      </c>
      <c r="X24" s="84">
        <v>1.0</v>
      </c>
      <c r="Y24" s="84">
        <f t="shared" si="7"/>
        <v>1024.580645</v>
      </c>
      <c r="Z24" s="84">
        <v>1.0</v>
      </c>
      <c r="AA24" s="84">
        <f t="shared" si="8"/>
        <v>1134.357143</v>
      </c>
      <c r="AB24" s="84">
        <v>1.0</v>
      </c>
      <c r="AC24" s="84">
        <f t="shared" si="9"/>
        <v>1024.580645</v>
      </c>
    </row>
    <row r="25" ht="15.75" customHeight="1">
      <c r="A25" s="84"/>
      <c r="B25" s="84"/>
      <c r="C25" s="84"/>
      <c r="D25" s="220">
        <v>31762.0</v>
      </c>
      <c r="E25" s="216">
        <v>23.0</v>
      </c>
      <c r="F25" s="84"/>
      <c r="G25" s="84"/>
      <c r="H25" s="84"/>
      <c r="I25" s="84"/>
      <c r="J25" s="84"/>
      <c r="K25" s="84"/>
      <c r="L25" s="181">
        <v>0.0</v>
      </c>
      <c r="M25" s="84">
        <f t="shared" si="10"/>
        <v>0</v>
      </c>
      <c r="N25" s="84">
        <v>1.0</v>
      </c>
      <c r="O25" s="84">
        <f t="shared" si="2"/>
        <v>1024.580645</v>
      </c>
      <c r="P25" s="84">
        <v>1.0</v>
      </c>
      <c r="Q25" s="84">
        <f t="shared" si="3"/>
        <v>1058.733333</v>
      </c>
      <c r="R25" s="84">
        <v>1.0</v>
      </c>
      <c r="S25" s="84">
        <f t="shared" si="4"/>
        <v>1024.580645</v>
      </c>
      <c r="T25" s="84">
        <v>1.0</v>
      </c>
      <c r="U25" s="84">
        <f t="shared" si="5"/>
        <v>1058.733333</v>
      </c>
      <c r="V25" s="84">
        <v>1.0</v>
      </c>
      <c r="W25" s="84">
        <f t="shared" si="6"/>
        <v>1024.580645</v>
      </c>
      <c r="X25" s="84">
        <v>1.0</v>
      </c>
      <c r="Y25" s="84">
        <f t="shared" si="7"/>
        <v>1024.580645</v>
      </c>
      <c r="Z25" s="84">
        <v>1.0</v>
      </c>
      <c r="AA25" s="84">
        <f t="shared" si="8"/>
        <v>1134.357143</v>
      </c>
      <c r="AB25" s="84">
        <v>1.0</v>
      </c>
      <c r="AC25" s="84">
        <f t="shared" si="9"/>
        <v>1024.580645</v>
      </c>
    </row>
    <row r="26" ht="15.75" customHeight="1">
      <c r="A26" s="84"/>
      <c r="B26" s="84"/>
      <c r="C26" s="84"/>
      <c r="D26" s="220">
        <v>31762.0</v>
      </c>
      <c r="E26" s="217">
        <v>24.0</v>
      </c>
      <c r="F26" s="84"/>
      <c r="G26" s="84"/>
      <c r="H26" s="84"/>
      <c r="I26" s="84"/>
      <c r="J26" s="84"/>
      <c r="K26" s="84"/>
      <c r="L26" s="181">
        <v>0.0</v>
      </c>
      <c r="M26" s="84">
        <f t="shared" si="10"/>
        <v>0</v>
      </c>
      <c r="N26" s="84">
        <v>1.0</v>
      </c>
      <c r="O26" s="84">
        <f t="shared" si="2"/>
        <v>1024.580645</v>
      </c>
      <c r="P26" s="84">
        <v>1.0</v>
      </c>
      <c r="Q26" s="84">
        <f t="shared" si="3"/>
        <v>1058.733333</v>
      </c>
      <c r="R26" s="84">
        <v>1.0</v>
      </c>
      <c r="S26" s="84">
        <f t="shared" si="4"/>
        <v>1024.580645</v>
      </c>
      <c r="T26" s="84">
        <v>1.0</v>
      </c>
      <c r="U26" s="84">
        <f t="shared" si="5"/>
        <v>1058.733333</v>
      </c>
      <c r="V26" s="84">
        <v>1.0</v>
      </c>
      <c r="W26" s="84">
        <f t="shared" si="6"/>
        <v>1024.580645</v>
      </c>
      <c r="X26" s="84">
        <v>1.0</v>
      </c>
      <c r="Y26" s="84">
        <f t="shared" si="7"/>
        <v>1024.580645</v>
      </c>
      <c r="Z26" s="84">
        <v>1.0</v>
      </c>
      <c r="AA26" s="84">
        <f t="shared" si="8"/>
        <v>1134.357143</v>
      </c>
      <c r="AB26" s="84">
        <v>1.0</v>
      </c>
      <c r="AC26" s="84">
        <f t="shared" si="9"/>
        <v>1024.580645</v>
      </c>
    </row>
    <row r="27" ht="15.75" customHeight="1">
      <c r="A27" s="84"/>
      <c r="B27" s="84"/>
      <c r="C27" s="84"/>
      <c r="D27" s="220">
        <v>31762.0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0"/>
        <v>0</v>
      </c>
      <c r="N27" s="84">
        <v>1.0</v>
      </c>
      <c r="O27" s="84">
        <f t="shared" si="2"/>
        <v>1024.580645</v>
      </c>
      <c r="P27" s="84">
        <v>1.0</v>
      </c>
      <c r="Q27" s="84">
        <f t="shared" si="3"/>
        <v>1058.733333</v>
      </c>
      <c r="R27" s="84">
        <v>1.0</v>
      </c>
      <c r="S27" s="84">
        <f t="shared" si="4"/>
        <v>1024.580645</v>
      </c>
      <c r="T27" s="84">
        <v>1.0</v>
      </c>
      <c r="U27" s="84">
        <f t="shared" si="5"/>
        <v>1058.733333</v>
      </c>
      <c r="V27" s="84">
        <v>1.0</v>
      </c>
      <c r="W27" s="84">
        <f t="shared" si="6"/>
        <v>1024.580645</v>
      </c>
      <c r="X27" s="84">
        <v>1.0</v>
      </c>
      <c r="Y27" s="84">
        <f t="shared" si="7"/>
        <v>1024.580645</v>
      </c>
      <c r="Z27" s="84">
        <v>1.0</v>
      </c>
      <c r="AA27" s="84">
        <f t="shared" si="8"/>
        <v>1134.357143</v>
      </c>
      <c r="AB27" s="84">
        <v>1.0</v>
      </c>
      <c r="AC27" s="84">
        <f t="shared" si="9"/>
        <v>1024.580645</v>
      </c>
    </row>
    <row r="28" ht="15.75" customHeight="1">
      <c r="A28" s="84"/>
      <c r="B28" s="84"/>
      <c r="C28" s="84"/>
      <c r="D28" s="220">
        <v>31762.0</v>
      </c>
      <c r="E28" s="217">
        <v>26.0</v>
      </c>
      <c r="F28" s="84"/>
      <c r="G28" s="84"/>
      <c r="H28" s="84"/>
      <c r="I28" s="84"/>
      <c r="J28" s="84"/>
      <c r="K28" s="84"/>
      <c r="L28" s="181">
        <v>0.0</v>
      </c>
      <c r="M28" s="84">
        <f t="shared" si="10"/>
        <v>0</v>
      </c>
      <c r="N28" s="84">
        <v>1.0</v>
      </c>
      <c r="O28" s="84">
        <f t="shared" si="2"/>
        <v>1024.580645</v>
      </c>
      <c r="P28" s="84">
        <v>1.0</v>
      </c>
      <c r="Q28" s="84">
        <f t="shared" si="3"/>
        <v>1058.733333</v>
      </c>
      <c r="R28" s="84">
        <v>1.0</v>
      </c>
      <c r="S28" s="84">
        <f t="shared" si="4"/>
        <v>1024.580645</v>
      </c>
      <c r="T28" s="84">
        <v>1.0</v>
      </c>
      <c r="U28" s="84">
        <f t="shared" si="5"/>
        <v>1058.733333</v>
      </c>
      <c r="V28" s="84">
        <v>1.0</v>
      </c>
      <c r="W28" s="84">
        <f t="shared" si="6"/>
        <v>1024.580645</v>
      </c>
      <c r="X28" s="84">
        <v>1.0</v>
      </c>
      <c r="Y28" s="84">
        <f t="shared" si="7"/>
        <v>1024.580645</v>
      </c>
      <c r="Z28" s="84">
        <v>1.0</v>
      </c>
      <c r="AA28" s="84">
        <f t="shared" si="8"/>
        <v>1134.357143</v>
      </c>
      <c r="AB28" s="84">
        <v>1.0</v>
      </c>
      <c r="AC28" s="84">
        <f t="shared" si="9"/>
        <v>1024.580645</v>
      </c>
    </row>
    <row r="29" ht="15.75" customHeight="1">
      <c r="A29" s="84"/>
      <c r="B29" s="84"/>
      <c r="C29" s="84"/>
      <c r="D29" s="220">
        <v>31762.0</v>
      </c>
      <c r="E29" s="216">
        <v>27.0</v>
      </c>
      <c r="F29" s="84"/>
      <c r="G29" s="84"/>
      <c r="H29" s="84"/>
      <c r="I29" s="84"/>
      <c r="J29" s="84"/>
      <c r="K29" s="84"/>
      <c r="L29" s="181">
        <v>0.0</v>
      </c>
      <c r="M29" s="84">
        <f t="shared" si="10"/>
        <v>0</v>
      </c>
      <c r="N29" s="84">
        <v>1.0</v>
      </c>
      <c r="O29" s="84">
        <f t="shared" si="2"/>
        <v>1024.580645</v>
      </c>
      <c r="P29" s="84">
        <v>1.0</v>
      </c>
      <c r="Q29" s="84">
        <f t="shared" si="3"/>
        <v>1058.733333</v>
      </c>
      <c r="R29" s="84">
        <v>1.0</v>
      </c>
      <c r="S29" s="84">
        <f t="shared" si="4"/>
        <v>1024.580645</v>
      </c>
      <c r="T29" s="84">
        <v>1.0</v>
      </c>
      <c r="U29" s="84">
        <f t="shared" si="5"/>
        <v>1058.733333</v>
      </c>
      <c r="V29" s="84">
        <v>1.0</v>
      </c>
      <c r="W29" s="84">
        <f t="shared" si="6"/>
        <v>1024.580645</v>
      </c>
      <c r="X29" s="84">
        <v>1.0</v>
      </c>
      <c r="Y29" s="84">
        <f t="shared" si="7"/>
        <v>1024.580645</v>
      </c>
      <c r="Z29" s="84">
        <v>1.0</v>
      </c>
      <c r="AA29" s="84">
        <f t="shared" si="8"/>
        <v>1134.357143</v>
      </c>
      <c r="AB29" s="84">
        <v>1.0</v>
      </c>
      <c r="AC29" s="84">
        <f t="shared" si="9"/>
        <v>1024.580645</v>
      </c>
    </row>
    <row r="30" ht="15.75" customHeight="1">
      <c r="A30" s="84"/>
      <c r="B30" s="84"/>
      <c r="C30" s="84"/>
      <c r="D30" s="220">
        <v>31762.0</v>
      </c>
      <c r="E30" s="217">
        <v>28.0</v>
      </c>
      <c r="F30" s="84"/>
      <c r="G30" s="84"/>
      <c r="H30" s="84"/>
      <c r="I30" s="84"/>
      <c r="J30" s="84"/>
      <c r="K30" s="84"/>
      <c r="L30" s="181">
        <v>0.0</v>
      </c>
      <c r="M30" s="84">
        <f t="shared" si="10"/>
        <v>0</v>
      </c>
      <c r="N30" s="84">
        <v>1.0</v>
      </c>
      <c r="O30" s="84">
        <f t="shared" si="2"/>
        <v>1024.580645</v>
      </c>
      <c r="P30" s="84">
        <v>1.0</v>
      </c>
      <c r="Q30" s="84">
        <f t="shared" si="3"/>
        <v>1058.733333</v>
      </c>
      <c r="R30" s="84">
        <v>1.0</v>
      </c>
      <c r="S30" s="84">
        <f t="shared" si="4"/>
        <v>1024.580645</v>
      </c>
      <c r="T30" s="84">
        <v>1.0</v>
      </c>
      <c r="U30" s="84">
        <f t="shared" si="5"/>
        <v>1058.733333</v>
      </c>
      <c r="V30" s="84">
        <v>1.0</v>
      </c>
      <c r="W30" s="84">
        <f t="shared" si="6"/>
        <v>1024.580645</v>
      </c>
      <c r="X30" s="84">
        <v>1.0</v>
      </c>
      <c r="Y30" s="84">
        <f t="shared" si="7"/>
        <v>1024.580645</v>
      </c>
      <c r="Z30" s="84">
        <v>1.0</v>
      </c>
      <c r="AA30" s="84">
        <f t="shared" si="8"/>
        <v>1134.357143</v>
      </c>
      <c r="AB30" s="84">
        <v>1.0</v>
      </c>
      <c r="AC30" s="84">
        <f t="shared" si="9"/>
        <v>1024.580645</v>
      </c>
    </row>
    <row r="31" ht="15.75" customHeight="1">
      <c r="A31" s="84"/>
      <c r="B31" s="84"/>
      <c r="C31" s="84"/>
      <c r="D31" s="220">
        <v>31762.0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0"/>
        <v>0</v>
      </c>
      <c r="N31" s="84">
        <v>1.0</v>
      </c>
      <c r="O31" s="84">
        <f t="shared" si="2"/>
        <v>1024.580645</v>
      </c>
      <c r="P31" s="84">
        <v>1.0</v>
      </c>
      <c r="Q31" s="84">
        <f t="shared" si="3"/>
        <v>1058.733333</v>
      </c>
      <c r="R31" s="84">
        <v>1.0</v>
      </c>
      <c r="S31" s="84">
        <f t="shared" si="4"/>
        <v>1024.580645</v>
      </c>
      <c r="T31" s="84">
        <v>1.0</v>
      </c>
      <c r="U31" s="84">
        <f t="shared" si="5"/>
        <v>1058.733333</v>
      </c>
      <c r="V31" s="84">
        <v>1.0</v>
      </c>
      <c r="W31" s="84">
        <f t="shared" si="6"/>
        <v>1024.580645</v>
      </c>
      <c r="X31" s="84">
        <v>1.0</v>
      </c>
      <c r="Y31" s="84">
        <f t="shared" si="7"/>
        <v>1024.580645</v>
      </c>
      <c r="Z31" s="84"/>
      <c r="AA31" s="84"/>
      <c r="AB31" s="84">
        <v>1.0</v>
      </c>
      <c r="AC31" s="84">
        <f t="shared" si="9"/>
        <v>1024.580645</v>
      </c>
    </row>
    <row r="32" ht="15.75" customHeight="1">
      <c r="A32" s="84"/>
      <c r="B32" s="84"/>
      <c r="C32" s="84"/>
      <c r="D32" s="220">
        <v>31762.0</v>
      </c>
      <c r="E32" s="217">
        <v>30.0</v>
      </c>
      <c r="F32" s="84"/>
      <c r="G32" s="84"/>
      <c r="H32" s="84"/>
      <c r="I32" s="84"/>
      <c r="J32" s="84"/>
      <c r="K32" s="84"/>
      <c r="L32" s="181">
        <v>0.0</v>
      </c>
      <c r="M32" s="84">
        <f t="shared" si="10"/>
        <v>0</v>
      </c>
      <c r="N32" s="84">
        <v>1.0</v>
      </c>
      <c r="O32" s="84">
        <f t="shared" si="2"/>
        <v>1024.580645</v>
      </c>
      <c r="P32" s="84">
        <v>1.0</v>
      </c>
      <c r="Q32" s="84">
        <f t="shared" si="3"/>
        <v>1058.733333</v>
      </c>
      <c r="R32" s="84">
        <v>1.0</v>
      </c>
      <c r="S32" s="84">
        <f t="shared" si="4"/>
        <v>1024.580645</v>
      </c>
      <c r="T32" s="84">
        <v>1.0</v>
      </c>
      <c r="U32" s="84">
        <f t="shared" si="5"/>
        <v>1058.733333</v>
      </c>
      <c r="V32" s="84">
        <v>1.0</v>
      </c>
      <c r="W32" s="84">
        <f t="shared" si="6"/>
        <v>1024.580645</v>
      </c>
      <c r="X32" s="84">
        <v>1.0</v>
      </c>
      <c r="Y32" s="84">
        <f t="shared" si="7"/>
        <v>1024.580645</v>
      </c>
      <c r="Z32" s="84"/>
      <c r="AA32" s="84"/>
      <c r="AB32" s="84">
        <v>1.0</v>
      </c>
      <c r="AC32" s="84">
        <f t="shared" si="9"/>
        <v>1024.580645</v>
      </c>
    </row>
    <row r="33" ht="15.75" customHeight="1">
      <c r="A33" s="84"/>
      <c r="B33" s="84"/>
      <c r="C33" s="84"/>
      <c r="D33" s="220">
        <v>31762.0</v>
      </c>
      <c r="E33" s="216">
        <v>31.0</v>
      </c>
      <c r="F33" s="84"/>
      <c r="G33" s="84"/>
      <c r="H33" s="84"/>
      <c r="I33" s="84"/>
      <c r="J33" s="84"/>
      <c r="K33" s="84"/>
      <c r="L33" s="181">
        <v>0.0</v>
      </c>
      <c r="M33" s="84">
        <f t="shared" si="10"/>
        <v>0</v>
      </c>
      <c r="N33" s="84">
        <v>1.0</v>
      </c>
      <c r="O33" s="84">
        <f t="shared" si="2"/>
        <v>1024.580645</v>
      </c>
      <c r="P33" s="84"/>
      <c r="Q33" s="84"/>
      <c r="R33" s="84">
        <v>1.0</v>
      </c>
      <c r="S33" s="84">
        <f t="shared" si="4"/>
        <v>1024.580645</v>
      </c>
      <c r="T33" s="84"/>
      <c r="U33" s="84"/>
      <c r="V33" s="84">
        <v>1.0</v>
      </c>
      <c r="W33" s="84">
        <f t="shared" si="6"/>
        <v>1024.580645</v>
      </c>
      <c r="X33" s="84">
        <v>1.0</v>
      </c>
      <c r="Y33" s="84">
        <f t="shared" si="7"/>
        <v>1024.580645</v>
      </c>
      <c r="Z33" s="84"/>
      <c r="AA33" s="84"/>
      <c r="AB33" s="84">
        <v>1.0</v>
      </c>
      <c r="AC33" s="84">
        <f t="shared" si="9"/>
        <v>1024.580645</v>
      </c>
    </row>
    <row r="34" ht="15.75" customHeight="1">
      <c r="B34" s="160"/>
      <c r="C34" s="162" t="s">
        <v>316</v>
      </c>
      <c r="D34" s="220">
        <v>31762.0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31762.0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31762.0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1">SUM(L3:L36)</f>
        <v>0</v>
      </c>
      <c r="M37" s="160">
        <f t="shared" si="11"/>
        <v>0</v>
      </c>
      <c r="N37" s="160">
        <f t="shared" si="11"/>
        <v>31</v>
      </c>
      <c r="O37" s="160">
        <f t="shared" si="11"/>
        <v>31762</v>
      </c>
      <c r="P37" s="160">
        <f t="shared" si="11"/>
        <v>30</v>
      </c>
      <c r="Q37" s="160">
        <f t="shared" si="11"/>
        <v>31762</v>
      </c>
      <c r="R37" s="160">
        <f t="shared" si="11"/>
        <v>31</v>
      </c>
      <c r="S37" s="160">
        <f t="shared" si="11"/>
        <v>31762</v>
      </c>
      <c r="T37" s="160">
        <f t="shared" si="11"/>
        <v>30</v>
      </c>
      <c r="U37" s="160">
        <f t="shared" si="11"/>
        <v>31762</v>
      </c>
      <c r="V37" s="160">
        <f t="shared" si="11"/>
        <v>31</v>
      </c>
      <c r="W37" s="160">
        <f t="shared" si="11"/>
        <v>31762</v>
      </c>
      <c r="X37" s="160">
        <f t="shared" si="11"/>
        <v>31</v>
      </c>
      <c r="Y37" s="160">
        <f t="shared" si="11"/>
        <v>31762</v>
      </c>
      <c r="Z37" s="160">
        <f t="shared" si="11"/>
        <v>28</v>
      </c>
      <c r="AA37" s="160">
        <f t="shared" si="11"/>
        <v>31762</v>
      </c>
      <c r="AB37" s="160">
        <f t="shared" si="11"/>
        <v>31</v>
      </c>
      <c r="AC37" s="160">
        <f t="shared" si="11"/>
        <v>31762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A1:A2"/>
    <mergeCell ref="B1:B2"/>
    <mergeCell ref="C1:C2"/>
    <mergeCell ref="D1:D2"/>
    <mergeCell ref="E1:E2"/>
    <mergeCell ref="F1:G1"/>
    <mergeCell ref="H1:I1"/>
    <mergeCell ref="A5:C13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373</v>
      </c>
      <c r="B3" s="84" t="s">
        <v>369</v>
      </c>
      <c r="C3" s="84" t="s">
        <v>4</v>
      </c>
      <c r="D3" s="220">
        <v>31762.0</v>
      </c>
      <c r="E3" s="216">
        <v>1.0</v>
      </c>
      <c r="F3" s="84"/>
      <c r="G3" s="84"/>
      <c r="H3" s="84"/>
      <c r="I3" s="84"/>
      <c r="J3" s="84"/>
      <c r="K3" s="84"/>
      <c r="L3" s="181">
        <v>0.0</v>
      </c>
      <c r="M3" s="84">
        <f t="shared" ref="M3:M35" si="1">D3/31*L3</f>
        <v>0</v>
      </c>
      <c r="N3" s="84">
        <v>1.0</v>
      </c>
      <c r="O3" s="84">
        <f t="shared" ref="O3:O35" si="2">D3/31*N3</f>
        <v>1024.580645</v>
      </c>
      <c r="P3" s="84">
        <v>1.0</v>
      </c>
      <c r="Q3" s="84">
        <f t="shared" ref="Q3:Q32" si="3">D3/30*P3</f>
        <v>1058.733333</v>
      </c>
      <c r="R3" s="84">
        <v>1.0</v>
      </c>
      <c r="S3" s="84">
        <f t="shared" ref="S3:S33" si="4">D3/31*R3</f>
        <v>1024.580645</v>
      </c>
      <c r="T3" s="84">
        <v>1.0</v>
      </c>
      <c r="U3" s="84">
        <f t="shared" ref="U3:U32" si="5">D3/30*T3</f>
        <v>1058.733333</v>
      </c>
      <c r="V3" s="84">
        <v>1.0</v>
      </c>
      <c r="W3" s="84">
        <f t="shared" ref="W3:W33" si="6">D3/31*V3</f>
        <v>1024.580645</v>
      </c>
      <c r="X3" s="84">
        <v>1.0</v>
      </c>
      <c r="Y3" s="84">
        <f t="shared" ref="Y3:Y33" si="7">D3/31*X3</f>
        <v>1024.580645</v>
      </c>
      <c r="Z3" s="84">
        <v>1.0</v>
      </c>
      <c r="AA3" s="84">
        <f t="shared" ref="AA3:AA30" si="8">D3/28*Z3</f>
        <v>1134.357143</v>
      </c>
      <c r="AB3" s="84">
        <v>1.0</v>
      </c>
      <c r="AC3" s="84">
        <f t="shared" ref="AC3:AC33" si="9">D3/31*AB3</f>
        <v>1024.580645</v>
      </c>
    </row>
    <row r="4">
      <c r="A4" s="84"/>
      <c r="B4" s="84"/>
      <c r="C4" s="84"/>
      <c r="D4" s="220">
        <v>31762.0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1024.580645</v>
      </c>
      <c r="N4" s="84">
        <v>1.0</v>
      </c>
      <c r="O4" s="84">
        <f t="shared" si="2"/>
        <v>1024.580645</v>
      </c>
      <c r="P4" s="84">
        <v>1.0</v>
      </c>
      <c r="Q4" s="84">
        <f t="shared" si="3"/>
        <v>1058.733333</v>
      </c>
      <c r="R4" s="84">
        <v>1.0</v>
      </c>
      <c r="S4" s="84">
        <f t="shared" si="4"/>
        <v>1024.580645</v>
      </c>
      <c r="T4" s="84">
        <v>1.0</v>
      </c>
      <c r="U4" s="84">
        <f t="shared" si="5"/>
        <v>1058.733333</v>
      </c>
      <c r="V4" s="84">
        <v>1.0</v>
      </c>
      <c r="W4" s="84">
        <f t="shared" si="6"/>
        <v>1024.580645</v>
      </c>
      <c r="X4" s="84">
        <v>1.0</v>
      </c>
      <c r="Y4" s="84">
        <f t="shared" si="7"/>
        <v>1024.580645</v>
      </c>
      <c r="Z4" s="84">
        <v>1.0</v>
      </c>
      <c r="AA4" s="84">
        <f t="shared" si="8"/>
        <v>1134.357143</v>
      </c>
      <c r="AB4" s="84">
        <v>1.0</v>
      </c>
      <c r="AC4" s="84">
        <f t="shared" si="9"/>
        <v>1024.580645</v>
      </c>
    </row>
    <row r="5">
      <c r="A5" s="84"/>
      <c r="B5" s="84"/>
      <c r="C5" s="84"/>
      <c r="D5" s="220">
        <v>31762.0</v>
      </c>
      <c r="E5" s="216">
        <v>3.0</v>
      </c>
      <c r="F5" s="84"/>
      <c r="G5" s="84"/>
      <c r="H5" s="84"/>
      <c r="I5" s="84"/>
      <c r="J5" s="84"/>
      <c r="K5" s="84"/>
      <c r="L5" s="181">
        <v>0.0</v>
      </c>
      <c r="M5" s="84">
        <f t="shared" si="1"/>
        <v>0</v>
      </c>
      <c r="N5" s="84">
        <v>1.0</v>
      </c>
      <c r="O5" s="84">
        <f t="shared" si="2"/>
        <v>1024.580645</v>
      </c>
      <c r="P5" s="84">
        <v>1.0</v>
      </c>
      <c r="Q5" s="84">
        <f t="shared" si="3"/>
        <v>1058.733333</v>
      </c>
      <c r="R5" s="84">
        <v>1.0</v>
      </c>
      <c r="S5" s="84">
        <f t="shared" si="4"/>
        <v>1024.580645</v>
      </c>
      <c r="T5" s="84">
        <v>1.0</v>
      </c>
      <c r="U5" s="84">
        <f t="shared" si="5"/>
        <v>1058.733333</v>
      </c>
      <c r="V5" s="84">
        <v>1.0</v>
      </c>
      <c r="W5" s="84">
        <f t="shared" si="6"/>
        <v>1024.580645</v>
      </c>
      <c r="X5" s="84">
        <v>1.0</v>
      </c>
      <c r="Y5" s="84">
        <f t="shared" si="7"/>
        <v>1024.580645</v>
      </c>
      <c r="Z5" s="84">
        <v>1.0</v>
      </c>
      <c r="AA5" s="84">
        <f t="shared" si="8"/>
        <v>1134.357143</v>
      </c>
      <c r="AB5" s="84">
        <v>1.0</v>
      </c>
      <c r="AC5" s="84">
        <f t="shared" si="9"/>
        <v>1024.580645</v>
      </c>
    </row>
    <row r="6">
      <c r="A6" s="84"/>
      <c r="B6" s="84"/>
      <c r="C6" s="84"/>
      <c r="D6" s="220">
        <v>31762.0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1024.580645</v>
      </c>
      <c r="N6" s="84">
        <v>1.0</v>
      </c>
      <c r="O6" s="84">
        <f t="shared" si="2"/>
        <v>1024.580645</v>
      </c>
      <c r="P6" s="84">
        <v>1.0</v>
      </c>
      <c r="Q6" s="84">
        <f t="shared" si="3"/>
        <v>1058.733333</v>
      </c>
      <c r="R6" s="84">
        <v>1.0</v>
      </c>
      <c r="S6" s="84">
        <f t="shared" si="4"/>
        <v>1024.580645</v>
      </c>
      <c r="T6" s="84">
        <v>1.0</v>
      </c>
      <c r="U6" s="84">
        <f t="shared" si="5"/>
        <v>1058.733333</v>
      </c>
      <c r="V6" s="84">
        <v>1.0</v>
      </c>
      <c r="W6" s="84">
        <f t="shared" si="6"/>
        <v>1024.580645</v>
      </c>
      <c r="X6" s="84">
        <v>1.0</v>
      </c>
      <c r="Y6" s="84">
        <f t="shared" si="7"/>
        <v>1024.580645</v>
      </c>
      <c r="Z6" s="84">
        <v>1.0</v>
      </c>
      <c r="AA6" s="84">
        <f t="shared" si="8"/>
        <v>1134.357143</v>
      </c>
      <c r="AB6" s="84">
        <v>1.0</v>
      </c>
      <c r="AC6" s="84">
        <f t="shared" si="9"/>
        <v>1024.580645</v>
      </c>
    </row>
    <row r="7">
      <c r="A7" s="84"/>
      <c r="B7" s="84"/>
      <c r="C7" s="84"/>
      <c r="D7" s="220">
        <v>31762.0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1024.580645</v>
      </c>
      <c r="N7" s="84">
        <v>1.0</v>
      </c>
      <c r="O7" s="84">
        <f t="shared" si="2"/>
        <v>1024.580645</v>
      </c>
      <c r="P7" s="84">
        <v>1.0</v>
      </c>
      <c r="Q7" s="84">
        <f t="shared" si="3"/>
        <v>1058.733333</v>
      </c>
      <c r="R7" s="84">
        <v>1.0</v>
      </c>
      <c r="S7" s="84">
        <f t="shared" si="4"/>
        <v>1024.580645</v>
      </c>
      <c r="T7" s="84">
        <v>1.0</v>
      </c>
      <c r="U7" s="84">
        <f t="shared" si="5"/>
        <v>1058.733333</v>
      </c>
      <c r="V7" s="84">
        <v>1.0</v>
      </c>
      <c r="W7" s="84">
        <f t="shared" si="6"/>
        <v>1024.580645</v>
      </c>
      <c r="X7" s="84">
        <v>1.0</v>
      </c>
      <c r="Y7" s="84">
        <f t="shared" si="7"/>
        <v>1024.580645</v>
      </c>
      <c r="Z7" s="84">
        <v>1.0</v>
      </c>
      <c r="AA7" s="84">
        <f t="shared" si="8"/>
        <v>1134.357143</v>
      </c>
      <c r="AB7" s="84">
        <v>1.0</v>
      </c>
      <c r="AC7" s="84">
        <f t="shared" si="9"/>
        <v>1024.580645</v>
      </c>
    </row>
    <row r="8">
      <c r="A8" s="84"/>
      <c r="B8" s="84"/>
      <c r="C8" s="84"/>
      <c r="D8" s="220">
        <v>31762.0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1024.580645</v>
      </c>
      <c r="N8" s="181">
        <v>0.5</v>
      </c>
      <c r="O8" s="84">
        <f t="shared" si="2"/>
        <v>512.2903226</v>
      </c>
      <c r="P8" s="84">
        <v>1.0</v>
      </c>
      <c r="Q8" s="84">
        <f t="shared" si="3"/>
        <v>1058.733333</v>
      </c>
      <c r="R8" s="84">
        <v>1.0</v>
      </c>
      <c r="S8" s="84">
        <f t="shared" si="4"/>
        <v>1024.580645</v>
      </c>
      <c r="T8" s="84">
        <v>1.0</v>
      </c>
      <c r="U8" s="84">
        <f t="shared" si="5"/>
        <v>1058.733333</v>
      </c>
      <c r="V8" s="84">
        <v>1.0</v>
      </c>
      <c r="W8" s="84">
        <f t="shared" si="6"/>
        <v>1024.580645</v>
      </c>
      <c r="X8" s="84">
        <v>1.0</v>
      </c>
      <c r="Y8" s="84">
        <f t="shared" si="7"/>
        <v>1024.580645</v>
      </c>
      <c r="Z8" s="84">
        <v>1.0</v>
      </c>
      <c r="AA8" s="84">
        <f t="shared" si="8"/>
        <v>1134.357143</v>
      </c>
      <c r="AB8" s="84">
        <v>1.0</v>
      </c>
      <c r="AC8" s="84">
        <f t="shared" si="9"/>
        <v>1024.580645</v>
      </c>
    </row>
    <row r="9">
      <c r="A9" s="84"/>
      <c r="B9" s="84"/>
      <c r="C9" s="84"/>
      <c r="D9" s="220">
        <v>31762.0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1024.580645</v>
      </c>
      <c r="N9" s="84">
        <v>1.0</v>
      </c>
      <c r="O9" s="84">
        <f t="shared" si="2"/>
        <v>1024.580645</v>
      </c>
      <c r="P9" s="84">
        <v>1.0</v>
      </c>
      <c r="Q9" s="84">
        <f t="shared" si="3"/>
        <v>1058.733333</v>
      </c>
      <c r="R9" s="84">
        <v>1.0</v>
      </c>
      <c r="S9" s="84">
        <f t="shared" si="4"/>
        <v>1024.580645</v>
      </c>
      <c r="T9" s="84">
        <v>1.0</v>
      </c>
      <c r="U9" s="84">
        <f t="shared" si="5"/>
        <v>1058.733333</v>
      </c>
      <c r="V9" s="84">
        <v>1.0</v>
      </c>
      <c r="W9" s="84">
        <f t="shared" si="6"/>
        <v>1024.580645</v>
      </c>
      <c r="X9" s="84">
        <v>1.0</v>
      </c>
      <c r="Y9" s="84">
        <f t="shared" si="7"/>
        <v>1024.580645</v>
      </c>
      <c r="Z9" s="84">
        <v>1.0</v>
      </c>
      <c r="AA9" s="84">
        <f t="shared" si="8"/>
        <v>1134.357143</v>
      </c>
      <c r="AB9" s="84">
        <v>1.0</v>
      </c>
      <c r="AC9" s="84">
        <f t="shared" si="9"/>
        <v>1024.580645</v>
      </c>
    </row>
    <row r="10">
      <c r="A10" s="84"/>
      <c r="B10" s="84"/>
      <c r="C10" s="84"/>
      <c r="D10" s="220">
        <v>31762.0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1024.580645</v>
      </c>
      <c r="N10" s="84">
        <v>1.0</v>
      </c>
      <c r="O10" s="84">
        <f t="shared" si="2"/>
        <v>1024.580645</v>
      </c>
      <c r="P10" s="181">
        <v>0.5</v>
      </c>
      <c r="Q10" s="84">
        <f t="shared" si="3"/>
        <v>529.3666667</v>
      </c>
      <c r="R10" s="84">
        <v>1.0</v>
      </c>
      <c r="S10" s="84">
        <f t="shared" si="4"/>
        <v>1024.580645</v>
      </c>
      <c r="T10" s="84">
        <v>1.0</v>
      </c>
      <c r="U10" s="84">
        <f t="shared" si="5"/>
        <v>1058.733333</v>
      </c>
      <c r="V10" s="84">
        <v>1.0</v>
      </c>
      <c r="W10" s="84">
        <f t="shared" si="6"/>
        <v>1024.580645</v>
      </c>
      <c r="X10" s="84">
        <v>1.0</v>
      </c>
      <c r="Y10" s="84">
        <f t="shared" si="7"/>
        <v>1024.580645</v>
      </c>
      <c r="Z10" s="84">
        <v>1.0</v>
      </c>
      <c r="AA10" s="84">
        <f t="shared" si="8"/>
        <v>1134.357143</v>
      </c>
      <c r="AB10" s="84">
        <v>1.0</v>
      </c>
      <c r="AC10" s="84">
        <f t="shared" si="9"/>
        <v>1024.580645</v>
      </c>
    </row>
    <row r="11">
      <c r="A11" s="84"/>
      <c r="B11" s="84"/>
      <c r="C11" s="84"/>
      <c r="D11" s="220">
        <v>31762.0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1024.580645</v>
      </c>
      <c r="N11" s="84">
        <v>1.0</v>
      </c>
      <c r="O11" s="84">
        <f t="shared" si="2"/>
        <v>1024.580645</v>
      </c>
      <c r="P11" s="84">
        <v>1.0</v>
      </c>
      <c r="Q11" s="84">
        <f t="shared" si="3"/>
        <v>1058.733333</v>
      </c>
      <c r="R11" s="84">
        <v>1.0</v>
      </c>
      <c r="S11" s="84">
        <f t="shared" si="4"/>
        <v>1024.580645</v>
      </c>
      <c r="T11" s="84">
        <v>1.0</v>
      </c>
      <c r="U11" s="84">
        <f t="shared" si="5"/>
        <v>1058.733333</v>
      </c>
      <c r="V11" s="84">
        <v>1.0</v>
      </c>
      <c r="W11" s="84">
        <f t="shared" si="6"/>
        <v>1024.580645</v>
      </c>
      <c r="X11" s="84">
        <v>1.0</v>
      </c>
      <c r="Y11" s="84">
        <f t="shared" si="7"/>
        <v>1024.580645</v>
      </c>
      <c r="Z11" s="84">
        <v>1.0</v>
      </c>
      <c r="AA11" s="84">
        <f t="shared" si="8"/>
        <v>1134.357143</v>
      </c>
      <c r="AB11" s="84">
        <v>1.0</v>
      </c>
      <c r="AC11" s="84">
        <f t="shared" si="9"/>
        <v>1024.580645</v>
      </c>
    </row>
    <row r="12">
      <c r="A12" s="84"/>
      <c r="B12" s="84"/>
      <c r="C12" s="84"/>
      <c r="D12" s="220">
        <v>31762.0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1024.580645</v>
      </c>
      <c r="N12" s="84">
        <v>1.0</v>
      </c>
      <c r="O12" s="84">
        <f t="shared" si="2"/>
        <v>1024.580645</v>
      </c>
      <c r="P12" s="181">
        <v>0.0</v>
      </c>
      <c r="Q12" s="84">
        <f t="shared" si="3"/>
        <v>0</v>
      </c>
      <c r="R12" s="84">
        <v>1.0</v>
      </c>
      <c r="S12" s="84">
        <f t="shared" si="4"/>
        <v>1024.580645</v>
      </c>
      <c r="T12" s="84">
        <v>1.0</v>
      </c>
      <c r="U12" s="84">
        <f t="shared" si="5"/>
        <v>1058.733333</v>
      </c>
      <c r="V12" s="84">
        <v>1.0</v>
      </c>
      <c r="W12" s="84">
        <f t="shared" si="6"/>
        <v>1024.580645</v>
      </c>
      <c r="X12" s="84">
        <v>1.0</v>
      </c>
      <c r="Y12" s="84">
        <f t="shared" si="7"/>
        <v>1024.580645</v>
      </c>
      <c r="Z12" s="84">
        <v>1.0</v>
      </c>
      <c r="AA12" s="84">
        <f t="shared" si="8"/>
        <v>1134.357143</v>
      </c>
      <c r="AB12" s="84">
        <v>1.0</v>
      </c>
      <c r="AC12" s="84">
        <f t="shared" si="9"/>
        <v>1024.580645</v>
      </c>
    </row>
    <row r="13">
      <c r="A13" s="84"/>
      <c r="B13" s="84"/>
      <c r="C13" s="84"/>
      <c r="D13" s="220">
        <v>31762.0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1024.580645</v>
      </c>
      <c r="N13" s="84">
        <v>1.0</v>
      </c>
      <c r="O13" s="84">
        <f t="shared" si="2"/>
        <v>1024.580645</v>
      </c>
      <c r="P13" s="84">
        <v>1.0</v>
      </c>
      <c r="Q13" s="84">
        <f t="shared" si="3"/>
        <v>1058.733333</v>
      </c>
      <c r="R13" s="84">
        <v>1.0</v>
      </c>
      <c r="S13" s="84">
        <f t="shared" si="4"/>
        <v>1024.580645</v>
      </c>
      <c r="T13" s="84">
        <v>1.0</v>
      </c>
      <c r="U13" s="84">
        <f t="shared" si="5"/>
        <v>1058.733333</v>
      </c>
      <c r="V13" s="84">
        <v>1.0</v>
      </c>
      <c r="W13" s="84">
        <f t="shared" si="6"/>
        <v>1024.580645</v>
      </c>
      <c r="X13" s="84">
        <v>1.0</v>
      </c>
      <c r="Y13" s="84">
        <f t="shared" si="7"/>
        <v>1024.580645</v>
      </c>
      <c r="Z13" s="84">
        <v>1.0</v>
      </c>
      <c r="AA13" s="84">
        <f t="shared" si="8"/>
        <v>1134.357143</v>
      </c>
      <c r="AB13" s="84">
        <v>1.0</v>
      </c>
      <c r="AC13" s="84">
        <f t="shared" si="9"/>
        <v>1024.580645</v>
      </c>
    </row>
    <row r="14">
      <c r="A14" s="84"/>
      <c r="B14" s="84"/>
      <c r="C14" s="84"/>
      <c r="D14" s="220">
        <v>31762.0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1024.580645</v>
      </c>
      <c r="N14" s="84">
        <v>1.0</v>
      </c>
      <c r="O14" s="84">
        <f t="shared" si="2"/>
        <v>1024.580645</v>
      </c>
      <c r="P14" s="84">
        <v>1.0</v>
      </c>
      <c r="Q14" s="84">
        <f t="shared" si="3"/>
        <v>1058.733333</v>
      </c>
      <c r="R14" s="84">
        <v>1.0</v>
      </c>
      <c r="S14" s="84">
        <f t="shared" si="4"/>
        <v>1024.580645</v>
      </c>
      <c r="T14" s="84">
        <v>1.0</v>
      </c>
      <c r="U14" s="84">
        <f t="shared" si="5"/>
        <v>1058.733333</v>
      </c>
      <c r="V14" s="84">
        <v>1.0</v>
      </c>
      <c r="W14" s="84">
        <f t="shared" si="6"/>
        <v>1024.580645</v>
      </c>
      <c r="X14" s="84">
        <v>1.0</v>
      </c>
      <c r="Y14" s="84">
        <f t="shared" si="7"/>
        <v>1024.580645</v>
      </c>
      <c r="Z14" s="84">
        <v>1.0</v>
      </c>
      <c r="AA14" s="84">
        <f t="shared" si="8"/>
        <v>1134.357143</v>
      </c>
      <c r="AB14" s="84">
        <v>1.0</v>
      </c>
      <c r="AC14" s="84">
        <f t="shared" si="9"/>
        <v>1024.580645</v>
      </c>
    </row>
    <row r="15">
      <c r="A15" s="84"/>
      <c r="B15" s="84"/>
      <c r="C15" s="84"/>
      <c r="D15" s="220">
        <v>31762.0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1024.580645</v>
      </c>
      <c r="N15" s="84">
        <v>1.0</v>
      </c>
      <c r="O15" s="84">
        <f t="shared" si="2"/>
        <v>1024.580645</v>
      </c>
      <c r="P15" s="84">
        <v>1.0</v>
      </c>
      <c r="Q15" s="84">
        <f t="shared" si="3"/>
        <v>1058.733333</v>
      </c>
      <c r="R15" s="84">
        <v>1.0</v>
      </c>
      <c r="S15" s="84">
        <f t="shared" si="4"/>
        <v>1024.580645</v>
      </c>
      <c r="T15" s="84">
        <v>1.0</v>
      </c>
      <c r="U15" s="84">
        <f t="shared" si="5"/>
        <v>1058.733333</v>
      </c>
      <c r="V15" s="84">
        <v>1.0</v>
      </c>
      <c r="W15" s="84">
        <f t="shared" si="6"/>
        <v>1024.580645</v>
      </c>
      <c r="X15" s="84">
        <v>1.0</v>
      </c>
      <c r="Y15" s="84">
        <f t="shared" si="7"/>
        <v>1024.580645</v>
      </c>
      <c r="Z15" s="84">
        <v>1.0</v>
      </c>
      <c r="AA15" s="84">
        <f t="shared" si="8"/>
        <v>1134.357143</v>
      </c>
      <c r="AB15" s="84">
        <v>1.0</v>
      </c>
      <c r="AC15" s="84">
        <f t="shared" si="9"/>
        <v>1024.580645</v>
      </c>
    </row>
    <row r="16">
      <c r="A16" s="84"/>
      <c r="B16" s="84"/>
      <c r="C16" s="84"/>
      <c r="D16" s="220">
        <v>31762.0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1024.580645</v>
      </c>
      <c r="N16" s="84">
        <v>1.0</v>
      </c>
      <c r="O16" s="84">
        <f t="shared" si="2"/>
        <v>1024.580645</v>
      </c>
      <c r="P16" s="84">
        <v>1.0</v>
      </c>
      <c r="Q16" s="84">
        <f t="shared" si="3"/>
        <v>1058.733333</v>
      </c>
      <c r="R16" s="84">
        <v>1.0</v>
      </c>
      <c r="S16" s="84">
        <f t="shared" si="4"/>
        <v>1024.580645</v>
      </c>
      <c r="T16" s="84">
        <v>1.0</v>
      </c>
      <c r="U16" s="84">
        <f t="shared" si="5"/>
        <v>1058.733333</v>
      </c>
      <c r="V16" s="84">
        <v>1.0</v>
      </c>
      <c r="W16" s="84">
        <f t="shared" si="6"/>
        <v>1024.580645</v>
      </c>
      <c r="X16" s="84">
        <v>1.0</v>
      </c>
      <c r="Y16" s="84">
        <f t="shared" si="7"/>
        <v>1024.580645</v>
      </c>
      <c r="Z16" s="84">
        <v>1.0</v>
      </c>
      <c r="AA16" s="84">
        <f t="shared" si="8"/>
        <v>1134.357143</v>
      </c>
      <c r="AB16" s="84">
        <v>1.0</v>
      </c>
      <c r="AC16" s="84">
        <f t="shared" si="9"/>
        <v>1024.580645</v>
      </c>
    </row>
    <row r="17">
      <c r="A17" s="84"/>
      <c r="B17" s="84"/>
      <c r="C17" s="84"/>
      <c r="D17" s="220">
        <v>31762.0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1024.580645</v>
      </c>
      <c r="N17" s="84">
        <v>1.0</v>
      </c>
      <c r="O17" s="84">
        <f t="shared" si="2"/>
        <v>1024.580645</v>
      </c>
      <c r="P17" s="84">
        <v>1.0</v>
      </c>
      <c r="Q17" s="84">
        <f t="shared" si="3"/>
        <v>1058.733333</v>
      </c>
      <c r="R17" s="84">
        <v>1.0</v>
      </c>
      <c r="S17" s="84">
        <f t="shared" si="4"/>
        <v>1024.580645</v>
      </c>
      <c r="T17" s="84">
        <v>1.0</v>
      </c>
      <c r="U17" s="84">
        <f t="shared" si="5"/>
        <v>1058.733333</v>
      </c>
      <c r="V17" s="84">
        <v>1.0</v>
      </c>
      <c r="W17" s="84">
        <f t="shared" si="6"/>
        <v>1024.580645</v>
      </c>
      <c r="X17" s="84">
        <v>1.0</v>
      </c>
      <c r="Y17" s="84">
        <f t="shared" si="7"/>
        <v>1024.580645</v>
      </c>
      <c r="Z17" s="84">
        <v>1.0</v>
      </c>
      <c r="AA17" s="84">
        <f t="shared" si="8"/>
        <v>1134.357143</v>
      </c>
      <c r="AB17" s="84">
        <v>1.0</v>
      </c>
      <c r="AC17" s="84">
        <f t="shared" si="9"/>
        <v>1024.580645</v>
      </c>
    </row>
    <row r="18">
      <c r="A18" s="84"/>
      <c r="B18" s="84"/>
      <c r="C18" s="84"/>
      <c r="D18" s="220">
        <v>31762.0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1024.580645</v>
      </c>
      <c r="N18" s="84">
        <v>1.0</v>
      </c>
      <c r="O18" s="84">
        <f t="shared" si="2"/>
        <v>1024.580645</v>
      </c>
      <c r="P18" s="84">
        <v>1.0</v>
      </c>
      <c r="Q18" s="84">
        <f t="shared" si="3"/>
        <v>1058.733333</v>
      </c>
      <c r="R18" s="84">
        <v>1.0</v>
      </c>
      <c r="S18" s="84">
        <f t="shared" si="4"/>
        <v>1024.580645</v>
      </c>
      <c r="T18" s="84">
        <v>1.0</v>
      </c>
      <c r="U18" s="84">
        <f t="shared" si="5"/>
        <v>1058.733333</v>
      </c>
      <c r="V18" s="84">
        <v>1.0</v>
      </c>
      <c r="W18" s="84">
        <f t="shared" si="6"/>
        <v>1024.580645</v>
      </c>
      <c r="X18" s="84">
        <v>1.0</v>
      </c>
      <c r="Y18" s="84">
        <f t="shared" si="7"/>
        <v>1024.580645</v>
      </c>
      <c r="Z18" s="84">
        <v>1.0</v>
      </c>
      <c r="AA18" s="84">
        <f t="shared" si="8"/>
        <v>1134.357143</v>
      </c>
      <c r="AB18" s="84">
        <v>1.0</v>
      </c>
      <c r="AC18" s="84">
        <f t="shared" si="9"/>
        <v>1024.580645</v>
      </c>
    </row>
    <row r="19">
      <c r="A19" s="84"/>
      <c r="B19" s="84"/>
      <c r="C19" s="84"/>
      <c r="D19" s="220">
        <v>31762.0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1024.580645</v>
      </c>
      <c r="N19" s="84">
        <v>1.0</v>
      </c>
      <c r="O19" s="84">
        <f t="shared" si="2"/>
        <v>1024.580645</v>
      </c>
      <c r="P19" s="181">
        <v>0.5</v>
      </c>
      <c r="Q19" s="84">
        <f t="shared" si="3"/>
        <v>529.3666667</v>
      </c>
      <c r="R19" s="84">
        <v>1.0</v>
      </c>
      <c r="S19" s="84">
        <f t="shared" si="4"/>
        <v>1024.580645</v>
      </c>
      <c r="T19" s="84">
        <v>1.0</v>
      </c>
      <c r="U19" s="84">
        <f t="shared" si="5"/>
        <v>1058.733333</v>
      </c>
      <c r="V19" s="84">
        <v>1.0</v>
      </c>
      <c r="W19" s="84">
        <f t="shared" si="6"/>
        <v>1024.580645</v>
      </c>
      <c r="X19" s="84">
        <v>1.0</v>
      </c>
      <c r="Y19" s="84">
        <f t="shared" si="7"/>
        <v>1024.580645</v>
      </c>
      <c r="Z19" s="84">
        <v>1.0</v>
      </c>
      <c r="AA19" s="84">
        <f t="shared" si="8"/>
        <v>1134.357143</v>
      </c>
      <c r="AB19" s="84">
        <v>1.0</v>
      </c>
      <c r="AC19" s="84">
        <f t="shared" si="9"/>
        <v>1024.580645</v>
      </c>
    </row>
    <row r="20">
      <c r="A20" s="84"/>
      <c r="B20" s="84"/>
      <c r="C20" s="84"/>
      <c r="D20" s="220">
        <v>31762.0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1024.580645</v>
      </c>
      <c r="N20" s="181">
        <v>0.0</v>
      </c>
      <c r="O20" s="84">
        <f t="shared" si="2"/>
        <v>0</v>
      </c>
      <c r="P20" s="84">
        <v>1.0</v>
      </c>
      <c r="Q20" s="84">
        <f t="shared" si="3"/>
        <v>1058.733333</v>
      </c>
      <c r="R20" s="84">
        <v>1.0</v>
      </c>
      <c r="S20" s="84">
        <f t="shared" si="4"/>
        <v>1024.580645</v>
      </c>
      <c r="T20" s="84">
        <v>1.0</v>
      </c>
      <c r="U20" s="84">
        <f t="shared" si="5"/>
        <v>1058.733333</v>
      </c>
      <c r="V20" s="84">
        <v>1.0</v>
      </c>
      <c r="W20" s="84">
        <f t="shared" si="6"/>
        <v>1024.580645</v>
      </c>
      <c r="X20" s="84">
        <v>1.0</v>
      </c>
      <c r="Y20" s="84">
        <f t="shared" si="7"/>
        <v>1024.580645</v>
      </c>
      <c r="Z20" s="84">
        <v>1.0</v>
      </c>
      <c r="AA20" s="84">
        <f t="shared" si="8"/>
        <v>1134.357143</v>
      </c>
      <c r="AB20" s="84">
        <v>1.0</v>
      </c>
      <c r="AC20" s="84">
        <f t="shared" si="9"/>
        <v>1024.580645</v>
      </c>
    </row>
    <row r="21" ht="15.75" customHeight="1">
      <c r="A21" s="84"/>
      <c r="B21" s="84"/>
      <c r="C21" s="84"/>
      <c r="D21" s="220">
        <v>31762.0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1024.580645</v>
      </c>
      <c r="N21" s="84">
        <v>1.0</v>
      </c>
      <c r="O21" s="84">
        <f t="shared" si="2"/>
        <v>1024.580645</v>
      </c>
      <c r="P21" s="84">
        <v>1.0</v>
      </c>
      <c r="Q21" s="84">
        <f t="shared" si="3"/>
        <v>1058.733333</v>
      </c>
      <c r="R21" s="84">
        <v>1.0</v>
      </c>
      <c r="S21" s="84">
        <f t="shared" si="4"/>
        <v>1024.580645</v>
      </c>
      <c r="T21" s="84">
        <v>1.0</v>
      </c>
      <c r="U21" s="84">
        <f t="shared" si="5"/>
        <v>1058.733333</v>
      </c>
      <c r="V21" s="84">
        <v>1.0</v>
      </c>
      <c r="W21" s="84">
        <f t="shared" si="6"/>
        <v>1024.580645</v>
      </c>
      <c r="X21" s="84">
        <v>1.0</v>
      </c>
      <c r="Y21" s="84">
        <f t="shared" si="7"/>
        <v>1024.580645</v>
      </c>
      <c r="Z21" s="84">
        <v>1.0</v>
      </c>
      <c r="AA21" s="84">
        <f t="shared" si="8"/>
        <v>1134.357143</v>
      </c>
      <c r="AB21" s="84">
        <v>1.0</v>
      </c>
      <c r="AC21" s="84">
        <f t="shared" si="9"/>
        <v>1024.580645</v>
      </c>
    </row>
    <row r="22" ht="15.75" customHeight="1">
      <c r="A22" s="84"/>
      <c r="B22" s="84"/>
      <c r="C22" s="84"/>
      <c r="D22" s="220">
        <v>31762.0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1024.580645</v>
      </c>
      <c r="N22" s="181">
        <v>0.5</v>
      </c>
      <c r="O22" s="84">
        <f t="shared" si="2"/>
        <v>512.2903226</v>
      </c>
      <c r="P22" s="84">
        <v>1.0</v>
      </c>
      <c r="Q22" s="84">
        <f t="shared" si="3"/>
        <v>1058.733333</v>
      </c>
      <c r="R22" s="84">
        <v>1.0</v>
      </c>
      <c r="S22" s="84">
        <f t="shared" si="4"/>
        <v>1024.580645</v>
      </c>
      <c r="T22" s="84">
        <v>1.0</v>
      </c>
      <c r="U22" s="84">
        <f t="shared" si="5"/>
        <v>1058.733333</v>
      </c>
      <c r="V22" s="84">
        <v>1.0</v>
      </c>
      <c r="W22" s="84">
        <f t="shared" si="6"/>
        <v>1024.580645</v>
      </c>
      <c r="X22" s="84">
        <v>1.0</v>
      </c>
      <c r="Y22" s="84">
        <f t="shared" si="7"/>
        <v>1024.580645</v>
      </c>
      <c r="Z22" s="84">
        <v>1.0</v>
      </c>
      <c r="AA22" s="84">
        <f t="shared" si="8"/>
        <v>1134.357143</v>
      </c>
      <c r="AB22" s="84">
        <v>1.0</v>
      </c>
      <c r="AC22" s="84">
        <f t="shared" si="9"/>
        <v>1024.580645</v>
      </c>
    </row>
    <row r="23" ht="15.75" customHeight="1">
      <c r="A23" s="84"/>
      <c r="B23" s="84"/>
      <c r="C23" s="84"/>
      <c r="D23" s="220">
        <v>31762.0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1024.580645</v>
      </c>
      <c r="N23" s="84">
        <v>1.0</v>
      </c>
      <c r="O23" s="84">
        <f t="shared" si="2"/>
        <v>1024.580645</v>
      </c>
      <c r="P23" s="84">
        <v>1.0</v>
      </c>
      <c r="Q23" s="84">
        <f t="shared" si="3"/>
        <v>1058.733333</v>
      </c>
      <c r="R23" s="84">
        <v>1.0</v>
      </c>
      <c r="S23" s="84">
        <f t="shared" si="4"/>
        <v>1024.580645</v>
      </c>
      <c r="T23" s="84">
        <v>1.0</v>
      </c>
      <c r="U23" s="84">
        <f t="shared" si="5"/>
        <v>1058.733333</v>
      </c>
      <c r="V23" s="84">
        <v>1.0</v>
      </c>
      <c r="W23" s="84">
        <f t="shared" si="6"/>
        <v>1024.580645</v>
      </c>
      <c r="X23" s="84">
        <v>1.0</v>
      </c>
      <c r="Y23" s="84">
        <f t="shared" si="7"/>
        <v>1024.580645</v>
      </c>
      <c r="Z23" s="84">
        <v>1.0</v>
      </c>
      <c r="AA23" s="84">
        <f t="shared" si="8"/>
        <v>1134.357143</v>
      </c>
      <c r="AB23" s="84">
        <v>1.0</v>
      </c>
      <c r="AC23" s="84">
        <f t="shared" si="9"/>
        <v>1024.580645</v>
      </c>
    </row>
    <row r="24" ht="15.75" customHeight="1">
      <c r="A24" s="84"/>
      <c r="B24" s="84"/>
      <c r="C24" s="84"/>
      <c r="D24" s="220">
        <v>31762.0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1024.580645</v>
      </c>
      <c r="N24" s="84">
        <v>1.0</v>
      </c>
      <c r="O24" s="84">
        <f t="shared" si="2"/>
        <v>1024.580645</v>
      </c>
      <c r="P24" s="84">
        <v>1.0</v>
      </c>
      <c r="Q24" s="84">
        <f t="shared" si="3"/>
        <v>1058.733333</v>
      </c>
      <c r="R24" s="181">
        <v>0.0</v>
      </c>
      <c r="S24" s="84">
        <f t="shared" si="4"/>
        <v>0</v>
      </c>
      <c r="T24" s="84">
        <v>1.0</v>
      </c>
      <c r="U24" s="84">
        <f t="shared" si="5"/>
        <v>1058.733333</v>
      </c>
      <c r="V24" s="84">
        <v>1.0</v>
      </c>
      <c r="W24" s="84">
        <f t="shared" si="6"/>
        <v>1024.580645</v>
      </c>
      <c r="X24" s="84">
        <v>1.0</v>
      </c>
      <c r="Y24" s="84">
        <f t="shared" si="7"/>
        <v>1024.580645</v>
      </c>
      <c r="Z24" s="84">
        <v>1.0</v>
      </c>
      <c r="AA24" s="84">
        <f t="shared" si="8"/>
        <v>1134.357143</v>
      </c>
      <c r="AB24" s="84">
        <v>1.0</v>
      </c>
      <c r="AC24" s="84">
        <f t="shared" si="9"/>
        <v>1024.580645</v>
      </c>
    </row>
    <row r="25" ht="15.75" customHeight="1">
      <c r="A25" s="84"/>
      <c r="B25" s="84"/>
      <c r="C25" s="84"/>
      <c r="D25" s="215">
        <v>33862.0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1092.322581</v>
      </c>
      <c r="N25" s="84">
        <v>1.0</v>
      </c>
      <c r="O25" s="84">
        <f t="shared" si="2"/>
        <v>1092.322581</v>
      </c>
      <c r="P25" s="84">
        <v>1.0</v>
      </c>
      <c r="Q25" s="84">
        <f t="shared" si="3"/>
        <v>1128.733333</v>
      </c>
      <c r="R25" s="84">
        <v>1.0</v>
      </c>
      <c r="S25" s="84">
        <f t="shared" si="4"/>
        <v>1092.322581</v>
      </c>
      <c r="T25" s="84">
        <v>1.0</v>
      </c>
      <c r="U25" s="84">
        <f t="shared" si="5"/>
        <v>1128.733333</v>
      </c>
      <c r="V25" s="84">
        <v>1.0</v>
      </c>
      <c r="W25" s="84">
        <f t="shared" si="6"/>
        <v>1092.322581</v>
      </c>
      <c r="X25" s="84">
        <v>1.0</v>
      </c>
      <c r="Y25" s="84">
        <f t="shared" si="7"/>
        <v>1092.322581</v>
      </c>
      <c r="Z25" s="84">
        <v>1.0</v>
      </c>
      <c r="AA25" s="84">
        <f t="shared" si="8"/>
        <v>1209.357143</v>
      </c>
      <c r="AB25" s="84">
        <v>1.0</v>
      </c>
      <c r="AC25" s="84">
        <f t="shared" si="9"/>
        <v>1092.322581</v>
      </c>
    </row>
    <row r="26" ht="15.75" customHeight="1">
      <c r="A26" s="84"/>
      <c r="B26" s="84"/>
      <c r="C26" s="84"/>
      <c r="D26" s="215">
        <v>33862.0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1092.322581</v>
      </c>
      <c r="N26" s="84">
        <v>1.0</v>
      </c>
      <c r="O26" s="84">
        <f t="shared" si="2"/>
        <v>1092.322581</v>
      </c>
      <c r="P26" s="84">
        <v>1.0</v>
      </c>
      <c r="Q26" s="84">
        <f t="shared" si="3"/>
        <v>1128.733333</v>
      </c>
      <c r="R26" s="84">
        <v>1.0</v>
      </c>
      <c r="S26" s="84">
        <f t="shared" si="4"/>
        <v>1092.322581</v>
      </c>
      <c r="T26" s="84">
        <v>1.0</v>
      </c>
      <c r="U26" s="84">
        <f t="shared" si="5"/>
        <v>1128.733333</v>
      </c>
      <c r="V26" s="84">
        <v>1.0</v>
      </c>
      <c r="W26" s="84">
        <f t="shared" si="6"/>
        <v>1092.322581</v>
      </c>
      <c r="X26" s="84">
        <v>1.0</v>
      </c>
      <c r="Y26" s="84">
        <f t="shared" si="7"/>
        <v>1092.322581</v>
      </c>
      <c r="Z26" s="84">
        <v>1.0</v>
      </c>
      <c r="AA26" s="84">
        <f t="shared" si="8"/>
        <v>1209.357143</v>
      </c>
      <c r="AB26" s="84">
        <v>1.0</v>
      </c>
      <c r="AC26" s="84">
        <f t="shared" si="9"/>
        <v>1092.322581</v>
      </c>
    </row>
    <row r="27" ht="15.75" customHeight="1">
      <c r="A27" s="84"/>
      <c r="B27" s="84"/>
      <c r="C27" s="84"/>
      <c r="D27" s="215">
        <v>33862.0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1092.322581</v>
      </c>
      <c r="P27" s="181">
        <v>0.5</v>
      </c>
      <c r="Q27" s="84">
        <f t="shared" si="3"/>
        <v>564.3666667</v>
      </c>
      <c r="R27" s="84">
        <v>1.0</v>
      </c>
      <c r="S27" s="84">
        <f t="shared" si="4"/>
        <v>1092.322581</v>
      </c>
      <c r="T27" s="84">
        <v>1.0</v>
      </c>
      <c r="U27" s="84">
        <f t="shared" si="5"/>
        <v>1128.733333</v>
      </c>
      <c r="V27" s="84">
        <v>1.0</v>
      </c>
      <c r="W27" s="84">
        <f t="shared" si="6"/>
        <v>1092.322581</v>
      </c>
      <c r="X27" s="84">
        <v>1.0</v>
      </c>
      <c r="Y27" s="84">
        <f t="shared" si="7"/>
        <v>1092.322581</v>
      </c>
      <c r="Z27" s="84">
        <v>1.0</v>
      </c>
      <c r="AA27" s="84">
        <f t="shared" si="8"/>
        <v>1209.357143</v>
      </c>
      <c r="AB27" s="84">
        <v>1.0</v>
      </c>
      <c r="AC27" s="84">
        <f t="shared" si="9"/>
        <v>1092.322581</v>
      </c>
    </row>
    <row r="28" ht="15.75" customHeight="1">
      <c r="A28" s="84"/>
      <c r="B28" s="84"/>
      <c r="C28" s="84"/>
      <c r="D28" s="215">
        <v>33862.0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1092.322581</v>
      </c>
      <c r="N28" s="84">
        <v>1.0</v>
      </c>
      <c r="O28" s="84">
        <f t="shared" si="2"/>
        <v>1092.322581</v>
      </c>
      <c r="P28" s="84">
        <v>1.0</v>
      </c>
      <c r="Q28" s="84">
        <f t="shared" si="3"/>
        <v>1128.733333</v>
      </c>
      <c r="R28" s="84">
        <v>1.0</v>
      </c>
      <c r="S28" s="84">
        <f t="shared" si="4"/>
        <v>1092.322581</v>
      </c>
      <c r="T28" s="84">
        <v>1.0</v>
      </c>
      <c r="U28" s="84">
        <f t="shared" si="5"/>
        <v>1128.733333</v>
      </c>
      <c r="V28" s="84">
        <v>1.0</v>
      </c>
      <c r="W28" s="84">
        <f t="shared" si="6"/>
        <v>1092.322581</v>
      </c>
      <c r="X28" s="84">
        <v>1.0</v>
      </c>
      <c r="Y28" s="84">
        <f t="shared" si="7"/>
        <v>1092.322581</v>
      </c>
      <c r="Z28" s="84">
        <v>1.0</v>
      </c>
      <c r="AA28" s="84">
        <f t="shared" si="8"/>
        <v>1209.357143</v>
      </c>
      <c r="AB28" s="84">
        <v>1.0</v>
      </c>
      <c r="AC28" s="84">
        <f t="shared" si="9"/>
        <v>1092.322581</v>
      </c>
    </row>
    <row r="29" ht="15.75" customHeight="1">
      <c r="A29" s="84"/>
      <c r="B29" s="84"/>
      <c r="C29" s="84"/>
      <c r="D29" s="215">
        <v>33862.0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1092.322581</v>
      </c>
      <c r="N29" s="84">
        <v>1.0</v>
      </c>
      <c r="O29" s="84">
        <f t="shared" si="2"/>
        <v>1092.322581</v>
      </c>
      <c r="P29" s="84">
        <v>1.0</v>
      </c>
      <c r="Q29" s="84">
        <f t="shared" si="3"/>
        <v>1128.733333</v>
      </c>
      <c r="R29" s="84">
        <v>1.0</v>
      </c>
      <c r="S29" s="84">
        <f t="shared" si="4"/>
        <v>1092.322581</v>
      </c>
      <c r="T29" s="84">
        <v>1.0</v>
      </c>
      <c r="U29" s="84">
        <f t="shared" si="5"/>
        <v>1128.733333</v>
      </c>
      <c r="V29" s="84">
        <v>1.0</v>
      </c>
      <c r="W29" s="84">
        <f t="shared" si="6"/>
        <v>1092.322581</v>
      </c>
      <c r="X29" s="84">
        <v>1.0</v>
      </c>
      <c r="Y29" s="84">
        <f t="shared" si="7"/>
        <v>1092.322581</v>
      </c>
      <c r="Z29" s="84">
        <v>1.0</v>
      </c>
      <c r="AA29" s="84">
        <f t="shared" si="8"/>
        <v>1209.357143</v>
      </c>
      <c r="AB29" s="84">
        <v>1.0</v>
      </c>
      <c r="AC29" s="84">
        <f t="shared" si="9"/>
        <v>1092.322581</v>
      </c>
    </row>
    <row r="30" ht="15.75" customHeight="1">
      <c r="A30" s="84"/>
      <c r="B30" s="84"/>
      <c r="C30" s="84"/>
      <c r="D30" s="215">
        <v>33862.0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1092.322581</v>
      </c>
      <c r="N30" s="84">
        <v>1.0</v>
      </c>
      <c r="O30" s="84">
        <f t="shared" si="2"/>
        <v>1092.322581</v>
      </c>
      <c r="P30" s="84">
        <v>1.0</v>
      </c>
      <c r="Q30" s="84">
        <f t="shared" si="3"/>
        <v>1128.733333</v>
      </c>
      <c r="R30" s="84">
        <v>1.0</v>
      </c>
      <c r="S30" s="84">
        <f t="shared" si="4"/>
        <v>1092.322581</v>
      </c>
      <c r="T30" s="84">
        <v>1.0</v>
      </c>
      <c r="U30" s="84">
        <f t="shared" si="5"/>
        <v>1128.733333</v>
      </c>
      <c r="V30" s="84">
        <v>1.0</v>
      </c>
      <c r="W30" s="84">
        <f t="shared" si="6"/>
        <v>1092.322581</v>
      </c>
      <c r="X30" s="84">
        <v>1.0</v>
      </c>
      <c r="Y30" s="84">
        <f t="shared" si="7"/>
        <v>1092.322581</v>
      </c>
      <c r="Z30" s="84">
        <v>1.0</v>
      </c>
      <c r="AA30" s="84">
        <f t="shared" si="8"/>
        <v>1209.357143</v>
      </c>
      <c r="AB30" s="84">
        <v>1.0</v>
      </c>
      <c r="AC30" s="84">
        <f t="shared" si="9"/>
        <v>1092.322581</v>
      </c>
    </row>
    <row r="31" ht="15.75" customHeight="1">
      <c r="A31" s="84"/>
      <c r="B31" s="84"/>
      <c r="C31" s="84"/>
      <c r="D31" s="215">
        <v>33862.0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1092.322581</v>
      </c>
      <c r="N31" s="84">
        <v>1.0</v>
      </c>
      <c r="O31" s="84">
        <f t="shared" si="2"/>
        <v>1092.322581</v>
      </c>
      <c r="P31" s="84">
        <v>1.0</v>
      </c>
      <c r="Q31" s="84">
        <f t="shared" si="3"/>
        <v>1128.733333</v>
      </c>
      <c r="R31" s="84">
        <v>1.0</v>
      </c>
      <c r="S31" s="84">
        <f t="shared" si="4"/>
        <v>1092.322581</v>
      </c>
      <c r="T31" s="84">
        <v>1.0</v>
      </c>
      <c r="U31" s="84">
        <f t="shared" si="5"/>
        <v>1128.733333</v>
      </c>
      <c r="V31" s="84">
        <v>1.0</v>
      </c>
      <c r="W31" s="84">
        <f t="shared" si="6"/>
        <v>1092.322581</v>
      </c>
      <c r="X31" s="84">
        <v>1.0</v>
      </c>
      <c r="Y31" s="84">
        <f t="shared" si="7"/>
        <v>1092.322581</v>
      </c>
      <c r="Z31" s="84"/>
      <c r="AA31" s="84"/>
      <c r="AB31" s="84">
        <v>1.0</v>
      </c>
      <c r="AC31" s="84">
        <f t="shared" si="9"/>
        <v>1092.322581</v>
      </c>
    </row>
    <row r="32" ht="15.75" customHeight="1">
      <c r="A32" s="84"/>
      <c r="B32" s="84"/>
      <c r="C32" s="84"/>
      <c r="D32" s="215">
        <v>33862.0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1092.322581</v>
      </c>
      <c r="N32" s="84">
        <v>1.0</v>
      </c>
      <c r="O32" s="84">
        <f t="shared" si="2"/>
        <v>1092.322581</v>
      </c>
      <c r="P32" s="84">
        <v>1.0</v>
      </c>
      <c r="Q32" s="84">
        <f t="shared" si="3"/>
        <v>1128.733333</v>
      </c>
      <c r="R32" s="84">
        <v>1.0</v>
      </c>
      <c r="S32" s="84">
        <f t="shared" si="4"/>
        <v>1092.322581</v>
      </c>
      <c r="T32" s="84">
        <v>1.0</v>
      </c>
      <c r="U32" s="84">
        <f t="shared" si="5"/>
        <v>1128.733333</v>
      </c>
      <c r="V32" s="84">
        <v>1.0</v>
      </c>
      <c r="W32" s="84">
        <f t="shared" si="6"/>
        <v>1092.322581</v>
      </c>
      <c r="X32" s="84">
        <v>1.0</v>
      </c>
      <c r="Y32" s="84">
        <f t="shared" si="7"/>
        <v>1092.322581</v>
      </c>
      <c r="Z32" s="84"/>
      <c r="AA32" s="84"/>
      <c r="AB32" s="84">
        <v>1.0</v>
      </c>
      <c r="AC32" s="84">
        <f t="shared" si="9"/>
        <v>1092.322581</v>
      </c>
    </row>
    <row r="33" ht="15.75" customHeight="1">
      <c r="A33" s="84"/>
      <c r="B33" s="84"/>
      <c r="C33" s="84"/>
      <c r="D33" s="215">
        <v>33862.0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1092.322581</v>
      </c>
      <c r="N33" s="84">
        <v>1.0</v>
      </c>
      <c r="O33" s="84">
        <f t="shared" si="2"/>
        <v>1092.322581</v>
      </c>
      <c r="P33" s="84"/>
      <c r="Q33" s="84"/>
      <c r="R33" s="84">
        <v>1.0</v>
      </c>
      <c r="S33" s="84">
        <f t="shared" si="4"/>
        <v>1092.322581</v>
      </c>
      <c r="T33" s="84"/>
      <c r="U33" s="84"/>
      <c r="V33" s="84">
        <v>1.0</v>
      </c>
      <c r="W33" s="84">
        <f t="shared" si="6"/>
        <v>1092.322581</v>
      </c>
      <c r="X33" s="84">
        <v>1.0</v>
      </c>
      <c r="Y33" s="84">
        <f t="shared" si="7"/>
        <v>1092.322581</v>
      </c>
      <c r="Z33" s="84"/>
      <c r="AA33" s="84"/>
      <c r="AB33" s="84">
        <v>1.0</v>
      </c>
      <c r="AC33" s="84">
        <f t="shared" si="9"/>
        <v>1092.322581</v>
      </c>
    </row>
    <row r="34" ht="15.75" customHeight="1">
      <c r="B34" s="160"/>
      <c r="C34" s="162" t="s">
        <v>316</v>
      </c>
      <c r="D34" s="220">
        <v>31762.0</v>
      </c>
      <c r="E34" s="160"/>
      <c r="F34" s="160"/>
      <c r="G34" s="160"/>
      <c r="H34" s="160"/>
      <c r="I34" s="160"/>
      <c r="J34" s="160"/>
      <c r="K34" s="160"/>
      <c r="L34" s="165">
        <v>0.0</v>
      </c>
      <c r="M34" s="84">
        <f t="shared" si="1"/>
        <v>0</v>
      </c>
      <c r="N34" s="165">
        <v>1.0</v>
      </c>
      <c r="O34" s="84">
        <f t="shared" si="2"/>
        <v>1024.580645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31762.0</v>
      </c>
      <c r="E35" s="160"/>
      <c r="F35" s="160"/>
      <c r="G35" s="160"/>
      <c r="H35" s="160"/>
      <c r="I35" s="160"/>
      <c r="J35" s="160"/>
      <c r="K35" s="160"/>
      <c r="L35" s="165">
        <v>3.0</v>
      </c>
      <c r="M35" s="84">
        <f t="shared" si="1"/>
        <v>3073.741935</v>
      </c>
      <c r="N35" s="165">
        <v>1.0</v>
      </c>
      <c r="O35" s="84">
        <f t="shared" si="2"/>
        <v>1024.580645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31762.0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32303.93548</v>
      </c>
      <c r="N37" s="160">
        <f t="shared" si="10"/>
        <v>31</v>
      </c>
      <c r="O37" s="160">
        <f t="shared" si="10"/>
        <v>32371.67742</v>
      </c>
      <c r="P37" s="160">
        <f t="shared" si="10"/>
        <v>27.5</v>
      </c>
      <c r="Q37" s="160">
        <f t="shared" si="10"/>
        <v>29640.16667</v>
      </c>
      <c r="R37" s="160">
        <f t="shared" si="10"/>
        <v>30</v>
      </c>
      <c r="S37" s="160">
        <f t="shared" si="10"/>
        <v>31347.09677</v>
      </c>
      <c r="T37" s="160">
        <f t="shared" si="10"/>
        <v>30</v>
      </c>
      <c r="U37" s="160">
        <f t="shared" si="10"/>
        <v>32322</v>
      </c>
      <c r="V37" s="160">
        <f t="shared" si="10"/>
        <v>31</v>
      </c>
      <c r="W37" s="160">
        <f t="shared" si="10"/>
        <v>32371.67742</v>
      </c>
      <c r="X37" s="160">
        <f t="shared" si="10"/>
        <v>31</v>
      </c>
      <c r="Y37" s="160">
        <f t="shared" si="10"/>
        <v>32371.67742</v>
      </c>
      <c r="Z37" s="160">
        <f t="shared" si="10"/>
        <v>28</v>
      </c>
      <c r="AA37" s="160">
        <f t="shared" si="10"/>
        <v>32212</v>
      </c>
      <c r="AB37" s="160">
        <f t="shared" si="10"/>
        <v>31</v>
      </c>
      <c r="AC37" s="160">
        <f t="shared" si="10"/>
        <v>32371.67742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374</v>
      </c>
      <c r="B3" s="84" t="s">
        <v>369</v>
      </c>
      <c r="C3" s="84" t="s">
        <v>4</v>
      </c>
      <c r="D3" s="220">
        <v>31762.0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1024.580645</v>
      </c>
      <c r="N3" s="84">
        <v>1.0</v>
      </c>
      <c r="O3" s="84">
        <f t="shared" ref="O3:O35" si="2">D3/31*N3</f>
        <v>1024.580645</v>
      </c>
      <c r="P3" s="181">
        <v>0.0</v>
      </c>
      <c r="Q3" s="84">
        <f t="shared" ref="Q3:Q32" si="3">D3/30*P3</f>
        <v>0</v>
      </c>
      <c r="R3" s="84">
        <v>1.0</v>
      </c>
      <c r="S3" s="84">
        <f t="shared" ref="S3:S33" si="4">D3/31*R3</f>
        <v>1024.580645</v>
      </c>
      <c r="T3" s="84">
        <v>1.0</v>
      </c>
      <c r="U3" s="84">
        <f t="shared" ref="U3:U32" si="5">D3/30*T3</f>
        <v>1058.733333</v>
      </c>
      <c r="V3" s="84">
        <v>1.0</v>
      </c>
      <c r="W3" s="84">
        <f t="shared" ref="W3:W33" si="6">D3/31*V3</f>
        <v>1024.580645</v>
      </c>
      <c r="X3" s="84">
        <v>1.0</v>
      </c>
      <c r="Y3" s="84">
        <f t="shared" ref="Y3:Y33" si="7">D3/31*X3</f>
        <v>1024.580645</v>
      </c>
      <c r="Z3" s="84">
        <v>1.0</v>
      </c>
      <c r="AA3" s="84">
        <f t="shared" ref="AA3:AA30" si="8">D3/28*Z3</f>
        <v>1134.357143</v>
      </c>
      <c r="AB3" s="84">
        <v>1.0</v>
      </c>
      <c r="AC3" s="84">
        <f t="shared" ref="AC3:AC33" si="9">D3/31*AB3</f>
        <v>1024.580645</v>
      </c>
    </row>
    <row r="4">
      <c r="A4" s="84"/>
      <c r="B4" s="84"/>
      <c r="C4" s="84"/>
      <c r="D4" s="220">
        <v>31762.0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1024.580645</v>
      </c>
      <c r="N4" s="84">
        <v>1.0</v>
      </c>
      <c r="O4" s="84">
        <f t="shared" si="2"/>
        <v>1024.580645</v>
      </c>
      <c r="P4" s="84">
        <v>1.0</v>
      </c>
      <c r="Q4" s="84">
        <f t="shared" si="3"/>
        <v>1058.733333</v>
      </c>
      <c r="R4" s="84">
        <v>1.0</v>
      </c>
      <c r="S4" s="84">
        <f t="shared" si="4"/>
        <v>1024.580645</v>
      </c>
      <c r="T4" s="84">
        <v>1.0</v>
      </c>
      <c r="U4" s="84">
        <f t="shared" si="5"/>
        <v>1058.733333</v>
      </c>
      <c r="V4" s="84">
        <v>1.0</v>
      </c>
      <c r="W4" s="84">
        <f t="shared" si="6"/>
        <v>1024.580645</v>
      </c>
      <c r="X4" s="84">
        <v>1.0</v>
      </c>
      <c r="Y4" s="84">
        <f t="shared" si="7"/>
        <v>1024.580645</v>
      </c>
      <c r="Z4" s="84">
        <v>1.0</v>
      </c>
      <c r="AA4" s="84">
        <f t="shared" si="8"/>
        <v>1134.357143</v>
      </c>
      <c r="AB4" s="84">
        <v>1.0</v>
      </c>
      <c r="AC4" s="84">
        <f t="shared" si="9"/>
        <v>1024.580645</v>
      </c>
    </row>
    <row r="5">
      <c r="A5" s="84"/>
      <c r="B5" s="84"/>
      <c r="C5" s="84"/>
      <c r="D5" s="220">
        <v>31762.0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1024.580645</v>
      </c>
      <c r="N5" s="84">
        <v>1.0</v>
      </c>
      <c r="O5" s="84">
        <f t="shared" si="2"/>
        <v>1024.580645</v>
      </c>
      <c r="P5" s="181">
        <v>0.0</v>
      </c>
      <c r="Q5" s="84">
        <f t="shared" si="3"/>
        <v>0</v>
      </c>
      <c r="R5" s="84">
        <v>1.0</v>
      </c>
      <c r="S5" s="84">
        <f t="shared" si="4"/>
        <v>1024.580645</v>
      </c>
      <c r="T5" s="84">
        <v>1.0</v>
      </c>
      <c r="U5" s="84">
        <f t="shared" si="5"/>
        <v>1058.733333</v>
      </c>
      <c r="V5" s="84">
        <v>1.0</v>
      </c>
      <c r="W5" s="84">
        <f t="shared" si="6"/>
        <v>1024.580645</v>
      </c>
      <c r="X5" s="84">
        <v>1.0</v>
      </c>
      <c r="Y5" s="84">
        <f t="shared" si="7"/>
        <v>1024.580645</v>
      </c>
      <c r="Z5" s="84">
        <v>1.0</v>
      </c>
      <c r="AA5" s="84">
        <f t="shared" si="8"/>
        <v>1134.357143</v>
      </c>
      <c r="AB5" s="84">
        <v>1.0</v>
      </c>
      <c r="AC5" s="84">
        <f t="shared" si="9"/>
        <v>1024.580645</v>
      </c>
    </row>
    <row r="6">
      <c r="A6" s="84"/>
      <c r="B6" s="84"/>
      <c r="C6" s="84"/>
      <c r="D6" s="220">
        <v>31762.0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1024.580645</v>
      </c>
      <c r="N6" s="84">
        <v>1.0</v>
      </c>
      <c r="O6" s="84">
        <f t="shared" si="2"/>
        <v>1024.580645</v>
      </c>
      <c r="P6" s="84">
        <v>1.0</v>
      </c>
      <c r="Q6" s="84">
        <f t="shared" si="3"/>
        <v>1058.733333</v>
      </c>
      <c r="R6" s="181">
        <v>0.0</v>
      </c>
      <c r="S6" s="84">
        <f t="shared" si="4"/>
        <v>0</v>
      </c>
      <c r="T6" s="84">
        <v>1.0</v>
      </c>
      <c r="U6" s="84">
        <f t="shared" si="5"/>
        <v>1058.733333</v>
      </c>
      <c r="V6" s="84">
        <v>1.0</v>
      </c>
      <c r="W6" s="84">
        <f t="shared" si="6"/>
        <v>1024.580645</v>
      </c>
      <c r="X6" s="84">
        <v>1.0</v>
      </c>
      <c r="Y6" s="84">
        <f t="shared" si="7"/>
        <v>1024.580645</v>
      </c>
      <c r="Z6" s="84">
        <v>1.0</v>
      </c>
      <c r="AA6" s="84">
        <f t="shared" si="8"/>
        <v>1134.357143</v>
      </c>
      <c r="AB6" s="84">
        <v>1.0</v>
      </c>
      <c r="AC6" s="84">
        <f t="shared" si="9"/>
        <v>1024.580645</v>
      </c>
    </row>
    <row r="7">
      <c r="A7" s="84"/>
      <c r="B7" s="84"/>
      <c r="C7" s="84"/>
      <c r="D7" s="220">
        <v>31762.0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1024.580645</v>
      </c>
      <c r="N7" s="84">
        <v>1.0</v>
      </c>
      <c r="O7" s="84">
        <f t="shared" si="2"/>
        <v>1024.580645</v>
      </c>
      <c r="P7" s="84">
        <v>1.0</v>
      </c>
      <c r="Q7" s="84">
        <f t="shared" si="3"/>
        <v>1058.733333</v>
      </c>
      <c r="R7" s="84">
        <v>1.0</v>
      </c>
      <c r="S7" s="84">
        <f t="shared" si="4"/>
        <v>1024.580645</v>
      </c>
      <c r="T7" s="84">
        <v>1.0</v>
      </c>
      <c r="U7" s="84">
        <f t="shared" si="5"/>
        <v>1058.733333</v>
      </c>
      <c r="V7" s="84">
        <v>1.0</v>
      </c>
      <c r="W7" s="84">
        <f t="shared" si="6"/>
        <v>1024.580645</v>
      </c>
      <c r="X7" s="84">
        <v>1.0</v>
      </c>
      <c r="Y7" s="84">
        <f t="shared" si="7"/>
        <v>1024.580645</v>
      </c>
      <c r="Z7" s="84">
        <v>1.0</v>
      </c>
      <c r="AA7" s="84">
        <f t="shared" si="8"/>
        <v>1134.357143</v>
      </c>
      <c r="AB7" s="84">
        <v>1.0</v>
      </c>
      <c r="AC7" s="84">
        <f t="shared" si="9"/>
        <v>1024.580645</v>
      </c>
    </row>
    <row r="8">
      <c r="A8" s="84"/>
      <c r="B8" s="84"/>
      <c r="C8" s="84"/>
      <c r="D8" s="220">
        <v>31762.0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1024.580645</v>
      </c>
      <c r="N8" s="84">
        <v>1.0</v>
      </c>
      <c r="O8" s="84">
        <f t="shared" si="2"/>
        <v>1024.580645</v>
      </c>
      <c r="P8" s="84">
        <v>1.0</v>
      </c>
      <c r="Q8" s="84">
        <f t="shared" si="3"/>
        <v>1058.733333</v>
      </c>
      <c r="R8" s="84">
        <v>1.0</v>
      </c>
      <c r="S8" s="84">
        <f t="shared" si="4"/>
        <v>1024.580645</v>
      </c>
      <c r="T8" s="84">
        <v>1.0</v>
      </c>
      <c r="U8" s="84">
        <f t="shared" si="5"/>
        <v>1058.733333</v>
      </c>
      <c r="V8" s="84">
        <v>1.0</v>
      </c>
      <c r="W8" s="84">
        <f t="shared" si="6"/>
        <v>1024.580645</v>
      </c>
      <c r="X8" s="84">
        <v>1.0</v>
      </c>
      <c r="Y8" s="84">
        <f t="shared" si="7"/>
        <v>1024.580645</v>
      </c>
      <c r="Z8" s="84">
        <v>1.0</v>
      </c>
      <c r="AA8" s="84">
        <f t="shared" si="8"/>
        <v>1134.357143</v>
      </c>
      <c r="AB8" s="84">
        <v>1.0</v>
      </c>
      <c r="AC8" s="84">
        <f t="shared" si="9"/>
        <v>1024.580645</v>
      </c>
    </row>
    <row r="9">
      <c r="A9" s="84"/>
      <c r="B9" s="84"/>
      <c r="C9" s="84"/>
      <c r="D9" s="220">
        <v>31762.0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1024.580645</v>
      </c>
      <c r="N9" s="181">
        <v>0.0</v>
      </c>
      <c r="O9" s="84">
        <f t="shared" si="2"/>
        <v>0</v>
      </c>
      <c r="P9" s="84">
        <v>1.0</v>
      </c>
      <c r="Q9" s="84">
        <f t="shared" si="3"/>
        <v>1058.733333</v>
      </c>
      <c r="R9" s="84">
        <v>1.0</v>
      </c>
      <c r="S9" s="84">
        <f t="shared" si="4"/>
        <v>1024.580645</v>
      </c>
      <c r="T9" s="84">
        <v>1.0</v>
      </c>
      <c r="U9" s="84">
        <f t="shared" si="5"/>
        <v>1058.733333</v>
      </c>
      <c r="V9" s="84">
        <v>1.0</v>
      </c>
      <c r="W9" s="84">
        <f t="shared" si="6"/>
        <v>1024.580645</v>
      </c>
      <c r="X9" s="84">
        <v>1.0</v>
      </c>
      <c r="Y9" s="84">
        <f t="shared" si="7"/>
        <v>1024.580645</v>
      </c>
      <c r="Z9" s="84">
        <v>1.0</v>
      </c>
      <c r="AA9" s="84">
        <f t="shared" si="8"/>
        <v>1134.357143</v>
      </c>
      <c r="AB9" s="84">
        <v>1.0</v>
      </c>
      <c r="AC9" s="84">
        <f t="shared" si="9"/>
        <v>1024.580645</v>
      </c>
    </row>
    <row r="10">
      <c r="A10" s="84"/>
      <c r="B10" s="84"/>
      <c r="C10" s="84"/>
      <c r="D10" s="220">
        <v>31762.0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1024.580645</v>
      </c>
      <c r="N10" s="84">
        <v>1.0</v>
      </c>
      <c r="O10" s="84">
        <f t="shared" si="2"/>
        <v>1024.580645</v>
      </c>
      <c r="P10" s="84">
        <v>1.0</v>
      </c>
      <c r="Q10" s="84">
        <f t="shared" si="3"/>
        <v>1058.733333</v>
      </c>
      <c r="R10" s="84">
        <v>1.0</v>
      </c>
      <c r="S10" s="84">
        <f t="shared" si="4"/>
        <v>1024.580645</v>
      </c>
      <c r="T10" s="84">
        <v>1.0</v>
      </c>
      <c r="U10" s="84">
        <f t="shared" si="5"/>
        <v>1058.733333</v>
      </c>
      <c r="V10" s="84">
        <v>1.0</v>
      </c>
      <c r="W10" s="84">
        <f t="shared" si="6"/>
        <v>1024.580645</v>
      </c>
      <c r="X10" s="84">
        <v>1.0</v>
      </c>
      <c r="Y10" s="84">
        <f t="shared" si="7"/>
        <v>1024.580645</v>
      </c>
      <c r="Z10" s="84">
        <v>1.0</v>
      </c>
      <c r="AA10" s="84">
        <f t="shared" si="8"/>
        <v>1134.357143</v>
      </c>
      <c r="AB10" s="84">
        <v>1.0</v>
      </c>
      <c r="AC10" s="84">
        <f t="shared" si="9"/>
        <v>1024.580645</v>
      </c>
    </row>
    <row r="11">
      <c r="A11" s="84"/>
      <c r="B11" s="84"/>
      <c r="C11" s="84"/>
      <c r="D11" s="220">
        <v>31762.0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1024.580645</v>
      </c>
      <c r="N11" s="84">
        <v>1.0</v>
      </c>
      <c r="O11" s="84">
        <f t="shared" si="2"/>
        <v>1024.580645</v>
      </c>
      <c r="P11" s="84">
        <v>1.0</v>
      </c>
      <c r="Q11" s="84">
        <f t="shared" si="3"/>
        <v>1058.733333</v>
      </c>
      <c r="R11" s="84">
        <v>1.0</v>
      </c>
      <c r="S11" s="84">
        <f t="shared" si="4"/>
        <v>1024.580645</v>
      </c>
      <c r="T11" s="84">
        <v>1.0</v>
      </c>
      <c r="U11" s="84">
        <f t="shared" si="5"/>
        <v>1058.733333</v>
      </c>
      <c r="V11" s="84">
        <v>1.0</v>
      </c>
      <c r="W11" s="84">
        <f t="shared" si="6"/>
        <v>1024.580645</v>
      </c>
      <c r="X11" s="84">
        <v>1.0</v>
      </c>
      <c r="Y11" s="84">
        <f t="shared" si="7"/>
        <v>1024.580645</v>
      </c>
      <c r="Z11" s="84">
        <v>1.0</v>
      </c>
      <c r="AA11" s="84">
        <f t="shared" si="8"/>
        <v>1134.357143</v>
      </c>
      <c r="AB11" s="84">
        <v>1.0</v>
      </c>
      <c r="AC11" s="84">
        <f t="shared" si="9"/>
        <v>1024.580645</v>
      </c>
    </row>
    <row r="12">
      <c r="A12" s="84"/>
      <c r="B12" s="84"/>
      <c r="C12" s="84"/>
      <c r="D12" s="220">
        <v>31762.0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1024.580645</v>
      </c>
      <c r="N12" s="84">
        <v>1.0</v>
      </c>
      <c r="O12" s="84">
        <f t="shared" si="2"/>
        <v>1024.580645</v>
      </c>
      <c r="P12" s="84">
        <v>1.0</v>
      </c>
      <c r="Q12" s="84">
        <f t="shared" si="3"/>
        <v>1058.733333</v>
      </c>
      <c r="R12" s="84">
        <v>1.0</v>
      </c>
      <c r="S12" s="84">
        <f t="shared" si="4"/>
        <v>1024.580645</v>
      </c>
      <c r="T12" s="84">
        <v>1.0</v>
      </c>
      <c r="U12" s="84">
        <f t="shared" si="5"/>
        <v>1058.733333</v>
      </c>
      <c r="V12" s="84">
        <v>1.0</v>
      </c>
      <c r="W12" s="84">
        <f t="shared" si="6"/>
        <v>1024.580645</v>
      </c>
      <c r="X12" s="84">
        <v>1.0</v>
      </c>
      <c r="Y12" s="84">
        <f t="shared" si="7"/>
        <v>1024.580645</v>
      </c>
      <c r="Z12" s="84">
        <v>1.0</v>
      </c>
      <c r="AA12" s="84">
        <f t="shared" si="8"/>
        <v>1134.357143</v>
      </c>
      <c r="AB12" s="84">
        <v>1.0</v>
      </c>
      <c r="AC12" s="84">
        <f t="shared" si="9"/>
        <v>1024.580645</v>
      </c>
    </row>
    <row r="13">
      <c r="A13" s="84"/>
      <c r="B13" s="84"/>
      <c r="C13" s="84"/>
      <c r="D13" s="220">
        <v>31762.0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1024.580645</v>
      </c>
      <c r="N13" s="84">
        <v>1.0</v>
      </c>
      <c r="O13" s="84">
        <f t="shared" si="2"/>
        <v>1024.580645</v>
      </c>
      <c r="P13" s="84">
        <v>1.0</v>
      </c>
      <c r="Q13" s="84">
        <f t="shared" si="3"/>
        <v>1058.733333</v>
      </c>
      <c r="R13" s="84">
        <v>1.0</v>
      </c>
      <c r="S13" s="84">
        <f t="shared" si="4"/>
        <v>1024.580645</v>
      </c>
      <c r="T13" s="84">
        <v>1.0</v>
      </c>
      <c r="U13" s="84">
        <f t="shared" si="5"/>
        <v>1058.733333</v>
      </c>
      <c r="V13" s="84">
        <v>1.0</v>
      </c>
      <c r="W13" s="84">
        <f t="shared" si="6"/>
        <v>1024.580645</v>
      </c>
      <c r="X13" s="84">
        <v>1.0</v>
      </c>
      <c r="Y13" s="84">
        <f t="shared" si="7"/>
        <v>1024.580645</v>
      </c>
      <c r="Z13" s="84">
        <v>1.0</v>
      </c>
      <c r="AA13" s="84">
        <f t="shared" si="8"/>
        <v>1134.357143</v>
      </c>
      <c r="AB13" s="84">
        <v>1.0</v>
      </c>
      <c r="AC13" s="84">
        <f t="shared" si="9"/>
        <v>1024.580645</v>
      </c>
    </row>
    <row r="14">
      <c r="A14" s="84"/>
      <c r="B14" s="84"/>
      <c r="C14" s="84"/>
      <c r="D14" s="220">
        <v>31762.0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1024.580645</v>
      </c>
      <c r="N14" s="84">
        <v>1.0</v>
      </c>
      <c r="O14" s="84">
        <f t="shared" si="2"/>
        <v>1024.580645</v>
      </c>
      <c r="P14" s="84">
        <v>1.0</v>
      </c>
      <c r="Q14" s="84">
        <f t="shared" si="3"/>
        <v>1058.733333</v>
      </c>
      <c r="R14" s="84">
        <v>1.0</v>
      </c>
      <c r="S14" s="84">
        <f t="shared" si="4"/>
        <v>1024.580645</v>
      </c>
      <c r="T14" s="84">
        <v>1.0</v>
      </c>
      <c r="U14" s="84">
        <f t="shared" si="5"/>
        <v>1058.733333</v>
      </c>
      <c r="V14" s="84">
        <v>1.0</v>
      </c>
      <c r="W14" s="84">
        <f t="shared" si="6"/>
        <v>1024.580645</v>
      </c>
      <c r="X14" s="84">
        <v>1.0</v>
      </c>
      <c r="Y14" s="84">
        <f t="shared" si="7"/>
        <v>1024.580645</v>
      </c>
      <c r="Z14" s="84">
        <v>1.0</v>
      </c>
      <c r="AA14" s="84">
        <f t="shared" si="8"/>
        <v>1134.357143</v>
      </c>
      <c r="AB14" s="84">
        <v>1.0</v>
      </c>
      <c r="AC14" s="84">
        <f t="shared" si="9"/>
        <v>1024.580645</v>
      </c>
    </row>
    <row r="15">
      <c r="A15" s="84"/>
      <c r="B15" s="84"/>
      <c r="C15" s="84"/>
      <c r="D15" s="220">
        <v>31762.0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1024.580645</v>
      </c>
      <c r="N15" s="84">
        <v>1.0</v>
      </c>
      <c r="O15" s="84">
        <f t="shared" si="2"/>
        <v>1024.580645</v>
      </c>
      <c r="P15" s="84">
        <v>1.0</v>
      </c>
      <c r="Q15" s="84">
        <f t="shared" si="3"/>
        <v>1058.733333</v>
      </c>
      <c r="R15" s="84">
        <v>1.0</v>
      </c>
      <c r="S15" s="84">
        <f t="shared" si="4"/>
        <v>1024.580645</v>
      </c>
      <c r="T15" s="84">
        <v>1.0</v>
      </c>
      <c r="U15" s="84">
        <f t="shared" si="5"/>
        <v>1058.733333</v>
      </c>
      <c r="V15" s="84">
        <v>1.0</v>
      </c>
      <c r="W15" s="84">
        <f t="shared" si="6"/>
        <v>1024.580645</v>
      </c>
      <c r="X15" s="84">
        <v>1.0</v>
      </c>
      <c r="Y15" s="84">
        <f t="shared" si="7"/>
        <v>1024.580645</v>
      </c>
      <c r="Z15" s="84">
        <v>1.0</v>
      </c>
      <c r="AA15" s="84">
        <f t="shared" si="8"/>
        <v>1134.357143</v>
      </c>
      <c r="AB15" s="84">
        <v>1.0</v>
      </c>
      <c r="AC15" s="84">
        <f t="shared" si="9"/>
        <v>1024.580645</v>
      </c>
    </row>
    <row r="16">
      <c r="A16" s="84"/>
      <c r="B16" s="84"/>
      <c r="C16" s="84"/>
      <c r="D16" s="220">
        <v>31762.0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1024.580645</v>
      </c>
      <c r="N16" s="84">
        <v>1.0</v>
      </c>
      <c r="O16" s="84">
        <f t="shared" si="2"/>
        <v>1024.580645</v>
      </c>
      <c r="P16" s="84">
        <v>1.0</v>
      </c>
      <c r="Q16" s="84">
        <f t="shared" si="3"/>
        <v>1058.733333</v>
      </c>
      <c r="R16" s="181">
        <v>0.0</v>
      </c>
      <c r="S16" s="84">
        <f t="shared" si="4"/>
        <v>0</v>
      </c>
      <c r="T16" s="84">
        <v>1.0</v>
      </c>
      <c r="U16" s="84">
        <f t="shared" si="5"/>
        <v>1058.733333</v>
      </c>
      <c r="V16" s="84">
        <v>1.0</v>
      </c>
      <c r="W16" s="84">
        <f t="shared" si="6"/>
        <v>1024.580645</v>
      </c>
      <c r="X16" s="84">
        <v>1.0</v>
      </c>
      <c r="Y16" s="84">
        <f t="shared" si="7"/>
        <v>1024.580645</v>
      </c>
      <c r="Z16" s="84">
        <v>1.0</v>
      </c>
      <c r="AA16" s="84">
        <f t="shared" si="8"/>
        <v>1134.357143</v>
      </c>
      <c r="AB16" s="84">
        <v>1.0</v>
      </c>
      <c r="AC16" s="84">
        <f t="shared" si="9"/>
        <v>1024.580645</v>
      </c>
    </row>
    <row r="17">
      <c r="A17" s="84"/>
      <c r="B17" s="84"/>
      <c r="C17" s="84"/>
      <c r="D17" s="220">
        <v>31762.0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1024.580645</v>
      </c>
      <c r="N17" s="84">
        <v>1.0</v>
      </c>
      <c r="O17" s="84">
        <f t="shared" si="2"/>
        <v>1024.580645</v>
      </c>
      <c r="P17" s="84">
        <v>1.0</v>
      </c>
      <c r="Q17" s="84">
        <f t="shared" si="3"/>
        <v>1058.733333</v>
      </c>
      <c r="R17" s="84">
        <v>1.0</v>
      </c>
      <c r="S17" s="84">
        <f t="shared" si="4"/>
        <v>1024.580645</v>
      </c>
      <c r="T17" s="84">
        <v>1.0</v>
      </c>
      <c r="U17" s="84">
        <f t="shared" si="5"/>
        <v>1058.733333</v>
      </c>
      <c r="V17" s="84">
        <v>1.0</v>
      </c>
      <c r="W17" s="84">
        <f t="shared" si="6"/>
        <v>1024.580645</v>
      </c>
      <c r="X17" s="84">
        <v>1.0</v>
      </c>
      <c r="Y17" s="84">
        <f t="shared" si="7"/>
        <v>1024.580645</v>
      </c>
      <c r="Z17" s="84">
        <v>1.0</v>
      </c>
      <c r="AA17" s="84">
        <f t="shared" si="8"/>
        <v>1134.357143</v>
      </c>
      <c r="AB17" s="84">
        <v>1.0</v>
      </c>
      <c r="AC17" s="84">
        <f t="shared" si="9"/>
        <v>1024.580645</v>
      </c>
    </row>
    <row r="18">
      <c r="A18" s="84"/>
      <c r="B18" s="84"/>
      <c r="C18" s="84"/>
      <c r="D18" s="220">
        <v>31762.0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1024.580645</v>
      </c>
      <c r="N18" s="181">
        <v>0.0</v>
      </c>
      <c r="O18" s="84">
        <f t="shared" si="2"/>
        <v>0</v>
      </c>
      <c r="P18" s="84">
        <v>1.0</v>
      </c>
      <c r="Q18" s="84">
        <f t="shared" si="3"/>
        <v>1058.733333</v>
      </c>
      <c r="R18" s="181">
        <v>0.0</v>
      </c>
      <c r="S18" s="84">
        <f t="shared" si="4"/>
        <v>0</v>
      </c>
      <c r="T18" s="84">
        <v>1.0</v>
      </c>
      <c r="U18" s="84">
        <f t="shared" si="5"/>
        <v>1058.733333</v>
      </c>
      <c r="V18" s="84">
        <v>1.0</v>
      </c>
      <c r="W18" s="84">
        <f t="shared" si="6"/>
        <v>1024.580645</v>
      </c>
      <c r="X18" s="84">
        <v>1.0</v>
      </c>
      <c r="Y18" s="84">
        <f t="shared" si="7"/>
        <v>1024.580645</v>
      </c>
      <c r="Z18" s="84">
        <v>1.0</v>
      </c>
      <c r="AA18" s="84">
        <f t="shared" si="8"/>
        <v>1134.357143</v>
      </c>
      <c r="AB18" s="84">
        <v>1.0</v>
      </c>
      <c r="AC18" s="84">
        <f t="shared" si="9"/>
        <v>1024.580645</v>
      </c>
    </row>
    <row r="19">
      <c r="A19" s="84"/>
      <c r="B19" s="84"/>
      <c r="C19" s="84"/>
      <c r="D19" s="220">
        <v>31762.0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1024.580645</v>
      </c>
      <c r="N19" s="84">
        <v>1.0</v>
      </c>
      <c r="O19" s="84">
        <f t="shared" si="2"/>
        <v>1024.580645</v>
      </c>
      <c r="P19" s="181">
        <v>0.5</v>
      </c>
      <c r="Q19" s="84">
        <f t="shared" si="3"/>
        <v>529.3666667</v>
      </c>
      <c r="R19" s="84">
        <v>1.0</v>
      </c>
      <c r="S19" s="84">
        <f t="shared" si="4"/>
        <v>1024.580645</v>
      </c>
      <c r="T19" s="84">
        <v>1.0</v>
      </c>
      <c r="U19" s="84">
        <f t="shared" si="5"/>
        <v>1058.733333</v>
      </c>
      <c r="V19" s="84">
        <v>1.0</v>
      </c>
      <c r="W19" s="84">
        <f t="shared" si="6"/>
        <v>1024.580645</v>
      </c>
      <c r="X19" s="84">
        <v>1.0</v>
      </c>
      <c r="Y19" s="84">
        <f t="shared" si="7"/>
        <v>1024.580645</v>
      </c>
      <c r="Z19" s="84">
        <v>1.0</v>
      </c>
      <c r="AA19" s="84">
        <f t="shared" si="8"/>
        <v>1134.357143</v>
      </c>
      <c r="AB19" s="84">
        <v>1.0</v>
      </c>
      <c r="AC19" s="84">
        <f t="shared" si="9"/>
        <v>1024.580645</v>
      </c>
    </row>
    <row r="20">
      <c r="A20" s="84"/>
      <c r="B20" s="84"/>
      <c r="C20" s="84"/>
      <c r="D20" s="220">
        <v>31762.0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1024.580645</v>
      </c>
      <c r="N20" s="84">
        <v>1.0</v>
      </c>
      <c r="O20" s="84">
        <f t="shared" si="2"/>
        <v>1024.580645</v>
      </c>
      <c r="P20" s="84">
        <v>1.0</v>
      </c>
      <c r="Q20" s="84">
        <f t="shared" si="3"/>
        <v>1058.733333</v>
      </c>
      <c r="R20" s="84">
        <v>1.0</v>
      </c>
      <c r="S20" s="84">
        <f t="shared" si="4"/>
        <v>1024.580645</v>
      </c>
      <c r="T20" s="84">
        <v>1.0</v>
      </c>
      <c r="U20" s="84">
        <f t="shared" si="5"/>
        <v>1058.733333</v>
      </c>
      <c r="V20" s="84">
        <v>1.0</v>
      </c>
      <c r="W20" s="84">
        <f t="shared" si="6"/>
        <v>1024.580645</v>
      </c>
      <c r="X20" s="84">
        <v>1.0</v>
      </c>
      <c r="Y20" s="84">
        <f t="shared" si="7"/>
        <v>1024.580645</v>
      </c>
      <c r="Z20" s="84">
        <v>1.0</v>
      </c>
      <c r="AA20" s="84">
        <f t="shared" si="8"/>
        <v>1134.357143</v>
      </c>
      <c r="AB20" s="84">
        <v>1.0</v>
      </c>
      <c r="AC20" s="84">
        <f t="shared" si="9"/>
        <v>1024.580645</v>
      </c>
    </row>
    <row r="21" ht="15.75" customHeight="1">
      <c r="A21" s="84"/>
      <c r="B21" s="84"/>
      <c r="C21" s="84"/>
      <c r="D21" s="220">
        <v>31762.0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1024.580645</v>
      </c>
      <c r="N21" s="84">
        <v>1.0</v>
      </c>
      <c r="O21" s="84">
        <f t="shared" si="2"/>
        <v>1024.580645</v>
      </c>
      <c r="P21" s="84">
        <v>1.0</v>
      </c>
      <c r="Q21" s="84">
        <f t="shared" si="3"/>
        <v>1058.733333</v>
      </c>
      <c r="R21" s="84">
        <v>1.0</v>
      </c>
      <c r="S21" s="84">
        <f t="shared" si="4"/>
        <v>1024.580645</v>
      </c>
      <c r="T21" s="84">
        <v>1.0</v>
      </c>
      <c r="U21" s="84">
        <f t="shared" si="5"/>
        <v>1058.733333</v>
      </c>
      <c r="V21" s="84">
        <v>1.0</v>
      </c>
      <c r="W21" s="84">
        <f t="shared" si="6"/>
        <v>1024.580645</v>
      </c>
      <c r="X21" s="84">
        <v>1.0</v>
      </c>
      <c r="Y21" s="84">
        <f t="shared" si="7"/>
        <v>1024.580645</v>
      </c>
      <c r="Z21" s="84">
        <v>1.0</v>
      </c>
      <c r="AA21" s="84">
        <f t="shared" si="8"/>
        <v>1134.357143</v>
      </c>
      <c r="AB21" s="84">
        <v>1.0</v>
      </c>
      <c r="AC21" s="84">
        <f t="shared" si="9"/>
        <v>1024.580645</v>
      </c>
    </row>
    <row r="22" ht="15.75" customHeight="1">
      <c r="A22" s="84"/>
      <c r="B22" s="84"/>
      <c r="C22" s="84"/>
      <c r="D22" s="220">
        <v>31762.0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1024.580645</v>
      </c>
      <c r="N22" s="84">
        <v>1.0</v>
      </c>
      <c r="O22" s="84">
        <f t="shared" si="2"/>
        <v>1024.580645</v>
      </c>
      <c r="P22" s="84">
        <v>1.0</v>
      </c>
      <c r="Q22" s="84">
        <f t="shared" si="3"/>
        <v>1058.733333</v>
      </c>
      <c r="R22" s="84">
        <v>1.0</v>
      </c>
      <c r="S22" s="84">
        <f t="shared" si="4"/>
        <v>1024.580645</v>
      </c>
      <c r="T22" s="84">
        <v>1.0</v>
      </c>
      <c r="U22" s="84">
        <f t="shared" si="5"/>
        <v>1058.733333</v>
      </c>
      <c r="V22" s="84">
        <v>1.0</v>
      </c>
      <c r="W22" s="84">
        <f t="shared" si="6"/>
        <v>1024.580645</v>
      </c>
      <c r="X22" s="84">
        <v>1.0</v>
      </c>
      <c r="Y22" s="84">
        <f t="shared" si="7"/>
        <v>1024.580645</v>
      </c>
      <c r="Z22" s="84">
        <v>1.0</v>
      </c>
      <c r="AA22" s="84">
        <f t="shared" si="8"/>
        <v>1134.357143</v>
      </c>
      <c r="AB22" s="84">
        <v>1.0</v>
      </c>
      <c r="AC22" s="84">
        <f t="shared" si="9"/>
        <v>1024.580645</v>
      </c>
    </row>
    <row r="23" ht="15.75" customHeight="1">
      <c r="A23" s="84"/>
      <c r="B23" s="84"/>
      <c r="C23" s="84"/>
      <c r="D23" s="220">
        <v>31762.0</v>
      </c>
      <c r="E23" s="216">
        <v>21.0</v>
      </c>
      <c r="F23" s="84"/>
      <c r="G23" s="84"/>
      <c r="H23" s="84"/>
      <c r="I23" s="84"/>
      <c r="J23" s="84"/>
      <c r="K23" s="84"/>
      <c r="L23" s="181">
        <v>0.0</v>
      </c>
      <c r="M23" s="84">
        <f t="shared" si="1"/>
        <v>0</v>
      </c>
      <c r="N23" s="84">
        <v>1.0</v>
      </c>
      <c r="O23" s="84">
        <f t="shared" si="2"/>
        <v>1024.580645</v>
      </c>
      <c r="P23" s="84">
        <v>1.0</v>
      </c>
      <c r="Q23" s="84">
        <f t="shared" si="3"/>
        <v>1058.733333</v>
      </c>
      <c r="R23" s="84">
        <v>1.0</v>
      </c>
      <c r="S23" s="84">
        <f t="shared" si="4"/>
        <v>1024.580645</v>
      </c>
      <c r="T23" s="84">
        <v>1.0</v>
      </c>
      <c r="U23" s="84">
        <f t="shared" si="5"/>
        <v>1058.733333</v>
      </c>
      <c r="V23" s="84">
        <v>1.0</v>
      </c>
      <c r="W23" s="84">
        <f t="shared" si="6"/>
        <v>1024.580645</v>
      </c>
      <c r="X23" s="84">
        <v>1.0</v>
      </c>
      <c r="Y23" s="84">
        <f t="shared" si="7"/>
        <v>1024.580645</v>
      </c>
      <c r="Z23" s="84">
        <v>1.0</v>
      </c>
      <c r="AA23" s="84">
        <f t="shared" si="8"/>
        <v>1134.357143</v>
      </c>
      <c r="AB23" s="84">
        <v>1.0</v>
      </c>
      <c r="AC23" s="84">
        <f t="shared" si="9"/>
        <v>1024.580645</v>
      </c>
    </row>
    <row r="24" ht="15.75" customHeight="1">
      <c r="A24" s="84"/>
      <c r="B24" s="84"/>
      <c r="C24" s="84"/>
      <c r="D24" s="220">
        <v>31762.0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1024.580645</v>
      </c>
      <c r="N24" s="84">
        <v>1.0</v>
      </c>
      <c r="O24" s="84">
        <f t="shared" si="2"/>
        <v>1024.580645</v>
      </c>
      <c r="P24" s="84">
        <v>1.0</v>
      </c>
      <c r="Q24" s="84">
        <f t="shared" si="3"/>
        <v>1058.733333</v>
      </c>
      <c r="R24" s="84">
        <v>1.0</v>
      </c>
      <c r="S24" s="84">
        <f t="shared" si="4"/>
        <v>1024.580645</v>
      </c>
      <c r="T24" s="84">
        <v>1.0</v>
      </c>
      <c r="U24" s="84">
        <f t="shared" si="5"/>
        <v>1058.733333</v>
      </c>
      <c r="V24" s="84">
        <v>1.0</v>
      </c>
      <c r="W24" s="84">
        <f t="shared" si="6"/>
        <v>1024.580645</v>
      </c>
      <c r="X24" s="84">
        <v>1.0</v>
      </c>
      <c r="Y24" s="84">
        <f t="shared" si="7"/>
        <v>1024.580645</v>
      </c>
      <c r="Z24" s="84">
        <v>1.0</v>
      </c>
      <c r="AA24" s="84">
        <f t="shared" si="8"/>
        <v>1134.357143</v>
      </c>
      <c r="AB24" s="84">
        <v>1.0</v>
      </c>
      <c r="AC24" s="84">
        <f t="shared" si="9"/>
        <v>1024.580645</v>
      </c>
    </row>
    <row r="25" ht="15.75" customHeight="1">
      <c r="A25" s="84"/>
      <c r="B25" s="84"/>
      <c r="C25" s="84"/>
      <c r="D25" s="220">
        <v>31762.0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1024.580645</v>
      </c>
      <c r="N25" s="84">
        <v>1.0</v>
      </c>
      <c r="O25" s="84">
        <f t="shared" si="2"/>
        <v>1024.580645</v>
      </c>
      <c r="P25" s="84">
        <v>1.0</v>
      </c>
      <c r="Q25" s="84">
        <f t="shared" si="3"/>
        <v>1058.733333</v>
      </c>
      <c r="R25" s="84">
        <v>1.0</v>
      </c>
      <c r="S25" s="84">
        <f t="shared" si="4"/>
        <v>1024.580645</v>
      </c>
      <c r="T25" s="84">
        <v>1.0</v>
      </c>
      <c r="U25" s="84">
        <f t="shared" si="5"/>
        <v>1058.733333</v>
      </c>
      <c r="V25" s="84">
        <v>1.0</v>
      </c>
      <c r="W25" s="84">
        <f t="shared" si="6"/>
        <v>1024.580645</v>
      </c>
      <c r="X25" s="84">
        <v>1.0</v>
      </c>
      <c r="Y25" s="84">
        <f t="shared" si="7"/>
        <v>1024.580645</v>
      </c>
      <c r="Z25" s="84">
        <v>1.0</v>
      </c>
      <c r="AA25" s="84">
        <f t="shared" si="8"/>
        <v>1134.357143</v>
      </c>
      <c r="AB25" s="84">
        <v>1.0</v>
      </c>
      <c r="AC25" s="84">
        <f t="shared" si="9"/>
        <v>1024.580645</v>
      </c>
    </row>
    <row r="26" ht="15.75" customHeight="1">
      <c r="A26" s="84"/>
      <c r="B26" s="84"/>
      <c r="C26" s="84"/>
      <c r="D26" s="220">
        <v>31762.0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1024.580645</v>
      </c>
      <c r="N26" s="84">
        <v>1.0</v>
      </c>
      <c r="O26" s="84">
        <f t="shared" si="2"/>
        <v>1024.580645</v>
      </c>
      <c r="P26" s="84">
        <v>1.0</v>
      </c>
      <c r="Q26" s="84">
        <f t="shared" si="3"/>
        <v>1058.733333</v>
      </c>
      <c r="R26" s="84">
        <v>1.0</v>
      </c>
      <c r="S26" s="84">
        <f t="shared" si="4"/>
        <v>1024.580645</v>
      </c>
      <c r="T26" s="84">
        <v>1.0</v>
      </c>
      <c r="U26" s="84">
        <f t="shared" si="5"/>
        <v>1058.733333</v>
      </c>
      <c r="V26" s="84">
        <v>1.0</v>
      </c>
      <c r="W26" s="84">
        <f t="shared" si="6"/>
        <v>1024.580645</v>
      </c>
      <c r="X26" s="84">
        <v>1.0</v>
      </c>
      <c r="Y26" s="84">
        <f t="shared" si="7"/>
        <v>1024.580645</v>
      </c>
      <c r="Z26" s="84">
        <v>1.0</v>
      </c>
      <c r="AA26" s="84">
        <f t="shared" si="8"/>
        <v>1134.357143</v>
      </c>
      <c r="AB26" s="84">
        <v>1.0</v>
      </c>
      <c r="AC26" s="84">
        <f t="shared" si="9"/>
        <v>1024.580645</v>
      </c>
    </row>
    <row r="27" ht="15.75" customHeight="1">
      <c r="A27" s="84"/>
      <c r="B27" s="84"/>
      <c r="C27" s="84"/>
      <c r="D27" s="220">
        <v>31762.0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1024.580645</v>
      </c>
      <c r="N27" s="84">
        <v>1.0</v>
      </c>
      <c r="O27" s="84">
        <f t="shared" si="2"/>
        <v>1024.580645</v>
      </c>
      <c r="P27" s="84">
        <v>1.0</v>
      </c>
      <c r="Q27" s="84">
        <f t="shared" si="3"/>
        <v>1058.733333</v>
      </c>
      <c r="R27" s="84">
        <v>1.0</v>
      </c>
      <c r="S27" s="84">
        <f t="shared" si="4"/>
        <v>1024.580645</v>
      </c>
      <c r="T27" s="84">
        <v>1.0</v>
      </c>
      <c r="U27" s="84">
        <f t="shared" si="5"/>
        <v>1058.733333</v>
      </c>
      <c r="V27" s="84">
        <v>1.0</v>
      </c>
      <c r="W27" s="84">
        <f t="shared" si="6"/>
        <v>1024.580645</v>
      </c>
      <c r="X27" s="84">
        <v>1.0</v>
      </c>
      <c r="Y27" s="84">
        <f t="shared" si="7"/>
        <v>1024.580645</v>
      </c>
      <c r="Z27" s="84">
        <v>1.0</v>
      </c>
      <c r="AA27" s="84">
        <f t="shared" si="8"/>
        <v>1134.357143</v>
      </c>
      <c r="AB27" s="84">
        <v>1.0</v>
      </c>
      <c r="AC27" s="84">
        <f t="shared" si="9"/>
        <v>1024.580645</v>
      </c>
    </row>
    <row r="28" ht="15.75" customHeight="1">
      <c r="A28" s="84"/>
      <c r="B28" s="84"/>
      <c r="C28" s="84"/>
      <c r="D28" s="220">
        <v>31762.0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1024.580645</v>
      </c>
      <c r="N28" s="84">
        <v>1.0</v>
      </c>
      <c r="O28" s="84">
        <f t="shared" si="2"/>
        <v>1024.580645</v>
      </c>
      <c r="P28" s="84">
        <v>1.0</v>
      </c>
      <c r="Q28" s="84">
        <f t="shared" si="3"/>
        <v>1058.733333</v>
      </c>
      <c r="R28" s="84">
        <v>1.0</v>
      </c>
      <c r="S28" s="84">
        <f t="shared" si="4"/>
        <v>1024.580645</v>
      </c>
      <c r="T28" s="84">
        <v>1.0</v>
      </c>
      <c r="U28" s="84">
        <f t="shared" si="5"/>
        <v>1058.733333</v>
      </c>
      <c r="V28" s="84">
        <v>1.0</v>
      </c>
      <c r="W28" s="84">
        <f t="shared" si="6"/>
        <v>1024.580645</v>
      </c>
      <c r="X28" s="84">
        <v>1.0</v>
      </c>
      <c r="Y28" s="84">
        <f t="shared" si="7"/>
        <v>1024.580645</v>
      </c>
      <c r="Z28" s="84">
        <v>1.0</v>
      </c>
      <c r="AA28" s="84">
        <f t="shared" si="8"/>
        <v>1134.357143</v>
      </c>
      <c r="AB28" s="84">
        <v>1.0</v>
      </c>
      <c r="AC28" s="84">
        <f t="shared" si="9"/>
        <v>1024.580645</v>
      </c>
    </row>
    <row r="29" ht="15.75" customHeight="1">
      <c r="A29" s="84"/>
      <c r="B29" s="84"/>
      <c r="C29" s="84"/>
      <c r="D29" s="220">
        <v>31762.0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1024.580645</v>
      </c>
      <c r="N29" s="84">
        <v>1.0</v>
      </c>
      <c r="O29" s="84">
        <f t="shared" si="2"/>
        <v>1024.580645</v>
      </c>
      <c r="P29" s="84">
        <v>1.0</v>
      </c>
      <c r="Q29" s="84">
        <f t="shared" si="3"/>
        <v>1058.733333</v>
      </c>
      <c r="R29" s="84">
        <v>1.0</v>
      </c>
      <c r="S29" s="84">
        <f t="shared" si="4"/>
        <v>1024.580645</v>
      </c>
      <c r="T29" s="84">
        <v>1.0</v>
      </c>
      <c r="U29" s="84">
        <f t="shared" si="5"/>
        <v>1058.733333</v>
      </c>
      <c r="V29" s="84">
        <v>1.0</v>
      </c>
      <c r="W29" s="84">
        <f t="shared" si="6"/>
        <v>1024.580645</v>
      </c>
      <c r="X29" s="84">
        <v>1.0</v>
      </c>
      <c r="Y29" s="84">
        <f t="shared" si="7"/>
        <v>1024.580645</v>
      </c>
      <c r="Z29" s="84">
        <v>1.0</v>
      </c>
      <c r="AA29" s="84">
        <f t="shared" si="8"/>
        <v>1134.357143</v>
      </c>
      <c r="AB29" s="84">
        <v>1.0</v>
      </c>
      <c r="AC29" s="84">
        <f t="shared" si="9"/>
        <v>1024.580645</v>
      </c>
    </row>
    <row r="30" ht="15.75" customHeight="1">
      <c r="A30" s="84"/>
      <c r="B30" s="84"/>
      <c r="C30" s="84"/>
      <c r="D30" s="220">
        <v>31762.0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1024.580645</v>
      </c>
      <c r="N30" s="84">
        <v>1.0</v>
      </c>
      <c r="O30" s="84">
        <f t="shared" si="2"/>
        <v>1024.580645</v>
      </c>
      <c r="P30" s="84">
        <v>1.0</v>
      </c>
      <c r="Q30" s="84">
        <f t="shared" si="3"/>
        <v>1058.733333</v>
      </c>
      <c r="R30" s="84">
        <v>1.0</v>
      </c>
      <c r="S30" s="84">
        <f t="shared" si="4"/>
        <v>1024.580645</v>
      </c>
      <c r="T30" s="84">
        <v>1.0</v>
      </c>
      <c r="U30" s="84">
        <f t="shared" si="5"/>
        <v>1058.733333</v>
      </c>
      <c r="V30" s="84">
        <v>1.0</v>
      </c>
      <c r="W30" s="84">
        <f t="shared" si="6"/>
        <v>1024.580645</v>
      </c>
      <c r="X30" s="84">
        <v>1.0</v>
      </c>
      <c r="Y30" s="84">
        <f t="shared" si="7"/>
        <v>1024.580645</v>
      </c>
      <c r="Z30" s="84">
        <v>1.0</v>
      </c>
      <c r="AA30" s="84">
        <f t="shared" si="8"/>
        <v>1134.357143</v>
      </c>
      <c r="AB30" s="84">
        <v>1.0</v>
      </c>
      <c r="AC30" s="84">
        <f t="shared" si="9"/>
        <v>1024.580645</v>
      </c>
    </row>
    <row r="31" ht="15.75" customHeight="1">
      <c r="A31" s="84"/>
      <c r="B31" s="84"/>
      <c r="C31" s="84"/>
      <c r="D31" s="220">
        <v>31762.0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"/>
        <v>0</v>
      </c>
      <c r="N31" s="84">
        <v>1.0</v>
      </c>
      <c r="O31" s="84">
        <f t="shared" si="2"/>
        <v>1024.580645</v>
      </c>
      <c r="P31" s="84">
        <v>1.0</v>
      </c>
      <c r="Q31" s="84">
        <f t="shared" si="3"/>
        <v>1058.733333</v>
      </c>
      <c r="R31" s="84">
        <v>1.0</v>
      </c>
      <c r="S31" s="84">
        <f t="shared" si="4"/>
        <v>1024.580645</v>
      </c>
      <c r="T31" s="84">
        <v>1.0</v>
      </c>
      <c r="U31" s="84">
        <f t="shared" si="5"/>
        <v>1058.733333</v>
      </c>
      <c r="V31" s="84">
        <v>1.0</v>
      </c>
      <c r="W31" s="84">
        <f t="shared" si="6"/>
        <v>1024.580645</v>
      </c>
      <c r="X31" s="84">
        <v>1.0</v>
      </c>
      <c r="Y31" s="84">
        <f t="shared" si="7"/>
        <v>1024.580645</v>
      </c>
      <c r="Z31" s="84"/>
      <c r="AA31" s="84"/>
      <c r="AB31" s="84">
        <v>1.0</v>
      </c>
      <c r="AC31" s="84">
        <f t="shared" si="9"/>
        <v>1024.580645</v>
      </c>
    </row>
    <row r="32" ht="15.75" customHeight="1">
      <c r="A32" s="84"/>
      <c r="B32" s="84"/>
      <c r="C32" s="84"/>
      <c r="D32" s="220">
        <v>31762.0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1024.580645</v>
      </c>
      <c r="N32" s="84">
        <v>1.0</v>
      </c>
      <c r="O32" s="84">
        <f t="shared" si="2"/>
        <v>1024.580645</v>
      </c>
      <c r="P32" s="84">
        <v>1.0</v>
      </c>
      <c r="Q32" s="84">
        <f t="shared" si="3"/>
        <v>1058.733333</v>
      </c>
      <c r="R32" s="84">
        <v>1.0</v>
      </c>
      <c r="S32" s="84">
        <f t="shared" si="4"/>
        <v>1024.580645</v>
      </c>
      <c r="T32" s="84">
        <v>1.0</v>
      </c>
      <c r="U32" s="84">
        <f t="shared" si="5"/>
        <v>1058.733333</v>
      </c>
      <c r="V32" s="84">
        <v>1.0</v>
      </c>
      <c r="W32" s="84">
        <f t="shared" si="6"/>
        <v>1024.580645</v>
      </c>
      <c r="X32" s="84">
        <v>1.0</v>
      </c>
      <c r="Y32" s="84">
        <f t="shared" si="7"/>
        <v>1024.580645</v>
      </c>
      <c r="Z32" s="84"/>
      <c r="AA32" s="84"/>
      <c r="AB32" s="84">
        <v>1.0</v>
      </c>
      <c r="AC32" s="84">
        <f t="shared" si="9"/>
        <v>1024.580645</v>
      </c>
    </row>
    <row r="33" ht="15.75" customHeight="1">
      <c r="A33" s="84"/>
      <c r="B33" s="84"/>
      <c r="C33" s="84"/>
      <c r="D33" s="220">
        <v>31762.0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1024.580645</v>
      </c>
      <c r="N33" s="84">
        <v>1.0</v>
      </c>
      <c r="O33" s="84">
        <f t="shared" si="2"/>
        <v>1024.580645</v>
      </c>
      <c r="P33" s="84"/>
      <c r="Q33" s="84"/>
      <c r="R33" s="84">
        <v>1.0</v>
      </c>
      <c r="S33" s="84">
        <f t="shared" si="4"/>
        <v>1024.580645</v>
      </c>
      <c r="T33" s="84"/>
      <c r="U33" s="84"/>
      <c r="V33" s="84">
        <v>1.0</v>
      </c>
      <c r="W33" s="84">
        <f t="shared" si="6"/>
        <v>1024.580645</v>
      </c>
      <c r="X33" s="84">
        <v>1.0</v>
      </c>
      <c r="Y33" s="84">
        <f t="shared" si="7"/>
        <v>1024.580645</v>
      </c>
      <c r="Z33" s="84"/>
      <c r="AA33" s="84"/>
      <c r="AB33" s="84">
        <v>1.0</v>
      </c>
      <c r="AC33" s="84">
        <f t="shared" si="9"/>
        <v>1024.580645</v>
      </c>
    </row>
    <row r="34" ht="15.75" customHeight="1">
      <c r="B34" s="160"/>
      <c r="C34" s="162" t="s">
        <v>316</v>
      </c>
      <c r="D34" s="220">
        <v>31762.0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1024.580645</v>
      </c>
      <c r="N34" s="165">
        <v>1.0</v>
      </c>
      <c r="O34" s="84">
        <f t="shared" si="2"/>
        <v>1024.580645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31762.0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1024.580645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31762.0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30737.41935</v>
      </c>
      <c r="N37" s="160">
        <f t="shared" si="10"/>
        <v>31</v>
      </c>
      <c r="O37" s="160">
        <f t="shared" si="10"/>
        <v>31762</v>
      </c>
      <c r="P37" s="160">
        <f t="shared" si="10"/>
        <v>27.5</v>
      </c>
      <c r="Q37" s="160">
        <f t="shared" si="10"/>
        <v>29115.16667</v>
      </c>
      <c r="R37" s="160">
        <f t="shared" si="10"/>
        <v>28</v>
      </c>
      <c r="S37" s="160">
        <f t="shared" si="10"/>
        <v>28688.25806</v>
      </c>
      <c r="T37" s="160">
        <f t="shared" si="10"/>
        <v>30</v>
      </c>
      <c r="U37" s="160">
        <f t="shared" si="10"/>
        <v>31762</v>
      </c>
      <c r="V37" s="160">
        <f t="shared" si="10"/>
        <v>31</v>
      </c>
      <c r="W37" s="160">
        <f t="shared" si="10"/>
        <v>31762</v>
      </c>
      <c r="X37" s="160">
        <f t="shared" si="10"/>
        <v>31</v>
      </c>
      <c r="Y37" s="160">
        <f t="shared" si="10"/>
        <v>31762</v>
      </c>
      <c r="Z37" s="160">
        <f t="shared" si="10"/>
        <v>28</v>
      </c>
      <c r="AA37" s="160">
        <f t="shared" si="10"/>
        <v>31762</v>
      </c>
      <c r="AB37" s="160">
        <f t="shared" si="10"/>
        <v>31</v>
      </c>
      <c r="AC37" s="160">
        <f t="shared" si="10"/>
        <v>31762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375</v>
      </c>
      <c r="B3" s="84" t="s">
        <v>369</v>
      </c>
      <c r="C3" s="84" t="s">
        <v>4</v>
      </c>
      <c r="D3" s="220">
        <v>31762.0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1024.580645</v>
      </c>
      <c r="N3" s="84">
        <v>1.0</v>
      </c>
      <c r="O3" s="84">
        <f t="shared" ref="O3:O33" si="2">D3/31*N3</f>
        <v>1024.580645</v>
      </c>
      <c r="P3" s="84">
        <v>1.0</v>
      </c>
      <c r="Q3" s="84">
        <f t="shared" ref="Q3:Q32" si="3">D3/30*P3</f>
        <v>1058.733333</v>
      </c>
      <c r="R3" s="84">
        <v>1.0</v>
      </c>
      <c r="S3" s="84">
        <f t="shared" ref="S3:S33" si="4">D3/31*R3</f>
        <v>1024.580645</v>
      </c>
      <c r="T3" s="84">
        <v>1.0</v>
      </c>
      <c r="U3" s="84">
        <f t="shared" ref="U3:U32" si="5">D3/30*T3</f>
        <v>1058.733333</v>
      </c>
      <c r="V3" s="84">
        <v>1.0</v>
      </c>
      <c r="W3" s="84">
        <f t="shared" ref="W3:W33" si="6">D3/31*V3</f>
        <v>1024.580645</v>
      </c>
      <c r="X3" s="84">
        <v>1.0</v>
      </c>
      <c r="Y3" s="84">
        <f t="shared" ref="Y3:Y33" si="7">D3/31*X3</f>
        <v>1024.580645</v>
      </c>
      <c r="Z3" s="84">
        <v>1.0</v>
      </c>
      <c r="AA3" s="84">
        <f t="shared" ref="AA3:AA30" si="8">D3/28*Z3</f>
        <v>1134.357143</v>
      </c>
      <c r="AB3" s="84">
        <v>1.0</v>
      </c>
      <c r="AC3" s="84">
        <f t="shared" ref="AC3:AC33" si="9">D3/31*AB3</f>
        <v>1024.580645</v>
      </c>
    </row>
    <row r="4">
      <c r="A4" s="84"/>
      <c r="B4" s="84"/>
      <c r="C4" s="84"/>
      <c r="D4" s="220">
        <v>31762.0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1024.580645</v>
      </c>
      <c r="N4" s="84">
        <v>1.0</v>
      </c>
      <c r="O4" s="84">
        <f t="shared" si="2"/>
        <v>1024.580645</v>
      </c>
      <c r="P4" s="84">
        <v>1.0</v>
      </c>
      <c r="Q4" s="84">
        <f t="shared" si="3"/>
        <v>1058.733333</v>
      </c>
      <c r="R4" s="84">
        <v>1.0</v>
      </c>
      <c r="S4" s="84">
        <f t="shared" si="4"/>
        <v>1024.580645</v>
      </c>
      <c r="T4" s="84">
        <v>1.0</v>
      </c>
      <c r="U4" s="84">
        <f t="shared" si="5"/>
        <v>1058.733333</v>
      </c>
      <c r="V4" s="84">
        <v>1.0</v>
      </c>
      <c r="W4" s="84">
        <f t="shared" si="6"/>
        <v>1024.580645</v>
      </c>
      <c r="X4" s="84">
        <v>1.0</v>
      </c>
      <c r="Y4" s="84">
        <f t="shared" si="7"/>
        <v>1024.580645</v>
      </c>
      <c r="Z4" s="84">
        <v>1.0</v>
      </c>
      <c r="AA4" s="84">
        <f t="shared" si="8"/>
        <v>1134.357143</v>
      </c>
      <c r="AB4" s="84">
        <v>1.0</v>
      </c>
      <c r="AC4" s="84">
        <f t="shared" si="9"/>
        <v>1024.580645</v>
      </c>
    </row>
    <row r="5">
      <c r="A5" s="84"/>
      <c r="B5" s="84"/>
      <c r="C5" s="84"/>
      <c r="D5" s="220">
        <v>31762.0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1024.580645</v>
      </c>
      <c r="N5" s="84">
        <v>1.0</v>
      </c>
      <c r="O5" s="84">
        <f t="shared" si="2"/>
        <v>1024.580645</v>
      </c>
      <c r="P5" s="84">
        <v>1.0</v>
      </c>
      <c r="Q5" s="84">
        <f t="shared" si="3"/>
        <v>1058.733333</v>
      </c>
      <c r="R5" s="84">
        <v>1.0</v>
      </c>
      <c r="S5" s="84">
        <f t="shared" si="4"/>
        <v>1024.580645</v>
      </c>
      <c r="T5" s="84">
        <v>1.0</v>
      </c>
      <c r="U5" s="84">
        <f t="shared" si="5"/>
        <v>1058.733333</v>
      </c>
      <c r="V5" s="84">
        <v>1.0</v>
      </c>
      <c r="W5" s="84">
        <f t="shared" si="6"/>
        <v>1024.580645</v>
      </c>
      <c r="X5" s="84">
        <v>1.0</v>
      </c>
      <c r="Y5" s="84">
        <f t="shared" si="7"/>
        <v>1024.580645</v>
      </c>
      <c r="Z5" s="84">
        <v>1.0</v>
      </c>
      <c r="AA5" s="84">
        <f t="shared" si="8"/>
        <v>1134.357143</v>
      </c>
      <c r="AB5" s="84">
        <v>1.0</v>
      </c>
      <c r="AC5" s="84">
        <f t="shared" si="9"/>
        <v>1024.580645</v>
      </c>
    </row>
    <row r="6">
      <c r="A6" s="84"/>
      <c r="B6" s="84"/>
      <c r="C6" s="84"/>
      <c r="D6" s="220">
        <v>31762.0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1024.580645</v>
      </c>
      <c r="N6" s="84">
        <v>1.0</v>
      </c>
      <c r="O6" s="84">
        <f t="shared" si="2"/>
        <v>1024.580645</v>
      </c>
      <c r="P6" s="84">
        <v>1.0</v>
      </c>
      <c r="Q6" s="84">
        <f t="shared" si="3"/>
        <v>1058.733333</v>
      </c>
      <c r="R6" s="84">
        <v>1.0</v>
      </c>
      <c r="S6" s="84">
        <f t="shared" si="4"/>
        <v>1024.580645</v>
      </c>
      <c r="T6" s="84">
        <v>1.0</v>
      </c>
      <c r="U6" s="84">
        <f t="shared" si="5"/>
        <v>1058.733333</v>
      </c>
      <c r="V6" s="84">
        <v>1.0</v>
      </c>
      <c r="W6" s="84">
        <f t="shared" si="6"/>
        <v>1024.580645</v>
      </c>
      <c r="X6" s="84">
        <v>1.0</v>
      </c>
      <c r="Y6" s="84">
        <f t="shared" si="7"/>
        <v>1024.580645</v>
      </c>
      <c r="Z6" s="84">
        <v>1.0</v>
      </c>
      <c r="AA6" s="84">
        <f t="shared" si="8"/>
        <v>1134.357143</v>
      </c>
      <c r="AB6" s="84">
        <v>1.0</v>
      </c>
      <c r="AC6" s="84">
        <f t="shared" si="9"/>
        <v>1024.580645</v>
      </c>
    </row>
    <row r="7">
      <c r="A7" s="84"/>
      <c r="B7" s="84"/>
      <c r="C7" s="84"/>
      <c r="D7" s="220">
        <v>31762.0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1024.580645</v>
      </c>
      <c r="N7" s="84">
        <v>1.0</v>
      </c>
      <c r="O7" s="84">
        <f t="shared" si="2"/>
        <v>1024.580645</v>
      </c>
      <c r="P7" s="84">
        <v>1.0</v>
      </c>
      <c r="Q7" s="84">
        <f t="shared" si="3"/>
        <v>1058.733333</v>
      </c>
      <c r="R7" s="84">
        <v>1.0</v>
      </c>
      <c r="S7" s="84">
        <f t="shared" si="4"/>
        <v>1024.580645</v>
      </c>
      <c r="T7" s="84">
        <v>1.0</v>
      </c>
      <c r="U7" s="84">
        <f t="shared" si="5"/>
        <v>1058.733333</v>
      </c>
      <c r="V7" s="84">
        <v>1.0</v>
      </c>
      <c r="W7" s="84">
        <f t="shared" si="6"/>
        <v>1024.580645</v>
      </c>
      <c r="X7" s="84">
        <v>1.0</v>
      </c>
      <c r="Y7" s="84">
        <f t="shared" si="7"/>
        <v>1024.580645</v>
      </c>
      <c r="Z7" s="84">
        <v>1.0</v>
      </c>
      <c r="AA7" s="84">
        <f t="shared" si="8"/>
        <v>1134.357143</v>
      </c>
      <c r="AB7" s="84">
        <v>1.0</v>
      </c>
      <c r="AC7" s="84">
        <f t="shared" si="9"/>
        <v>1024.580645</v>
      </c>
    </row>
    <row r="8">
      <c r="A8" s="84"/>
      <c r="B8" s="84"/>
      <c r="C8" s="84"/>
      <c r="D8" s="220">
        <v>31762.0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1024.580645</v>
      </c>
      <c r="N8" s="84">
        <v>1.0</v>
      </c>
      <c r="O8" s="84">
        <f t="shared" si="2"/>
        <v>1024.580645</v>
      </c>
      <c r="P8" s="84">
        <v>1.0</v>
      </c>
      <c r="Q8" s="84">
        <f t="shared" si="3"/>
        <v>1058.733333</v>
      </c>
      <c r="R8" s="84">
        <v>1.0</v>
      </c>
      <c r="S8" s="84">
        <f t="shared" si="4"/>
        <v>1024.580645</v>
      </c>
      <c r="T8" s="84">
        <v>1.0</v>
      </c>
      <c r="U8" s="84">
        <f t="shared" si="5"/>
        <v>1058.733333</v>
      </c>
      <c r="V8" s="84">
        <v>1.0</v>
      </c>
      <c r="W8" s="84">
        <f t="shared" si="6"/>
        <v>1024.580645</v>
      </c>
      <c r="X8" s="84">
        <v>1.0</v>
      </c>
      <c r="Y8" s="84">
        <f t="shared" si="7"/>
        <v>1024.580645</v>
      </c>
      <c r="Z8" s="84">
        <v>1.0</v>
      </c>
      <c r="AA8" s="84">
        <f t="shared" si="8"/>
        <v>1134.357143</v>
      </c>
      <c r="AB8" s="84">
        <v>1.0</v>
      </c>
      <c r="AC8" s="84">
        <f t="shared" si="9"/>
        <v>1024.580645</v>
      </c>
    </row>
    <row r="9">
      <c r="A9" s="84"/>
      <c r="B9" s="84"/>
      <c r="C9" s="84"/>
      <c r="D9" s="220">
        <v>31762.0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1024.580645</v>
      </c>
      <c r="N9" s="84">
        <v>1.0</v>
      </c>
      <c r="O9" s="84">
        <f t="shared" si="2"/>
        <v>1024.580645</v>
      </c>
      <c r="P9" s="84">
        <v>1.0</v>
      </c>
      <c r="Q9" s="84">
        <f t="shared" si="3"/>
        <v>1058.733333</v>
      </c>
      <c r="R9" s="84">
        <v>1.0</v>
      </c>
      <c r="S9" s="84">
        <f t="shared" si="4"/>
        <v>1024.580645</v>
      </c>
      <c r="T9" s="84">
        <v>1.0</v>
      </c>
      <c r="U9" s="84">
        <f t="shared" si="5"/>
        <v>1058.733333</v>
      </c>
      <c r="V9" s="84">
        <v>1.0</v>
      </c>
      <c r="W9" s="84">
        <f t="shared" si="6"/>
        <v>1024.580645</v>
      </c>
      <c r="X9" s="84">
        <v>1.0</v>
      </c>
      <c r="Y9" s="84">
        <f t="shared" si="7"/>
        <v>1024.580645</v>
      </c>
      <c r="Z9" s="84">
        <v>1.0</v>
      </c>
      <c r="AA9" s="84">
        <f t="shared" si="8"/>
        <v>1134.357143</v>
      </c>
      <c r="AB9" s="84">
        <v>1.0</v>
      </c>
      <c r="AC9" s="84">
        <f t="shared" si="9"/>
        <v>1024.580645</v>
      </c>
    </row>
    <row r="10">
      <c r="A10" s="84"/>
      <c r="B10" s="84"/>
      <c r="C10" s="84"/>
      <c r="D10" s="220">
        <v>31762.0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1024.580645</v>
      </c>
      <c r="N10" s="84">
        <v>1.0</v>
      </c>
      <c r="O10" s="84">
        <f t="shared" si="2"/>
        <v>1024.580645</v>
      </c>
      <c r="P10" s="84">
        <v>1.0</v>
      </c>
      <c r="Q10" s="84">
        <f t="shared" si="3"/>
        <v>1058.733333</v>
      </c>
      <c r="R10" s="84">
        <v>1.0</v>
      </c>
      <c r="S10" s="84">
        <f t="shared" si="4"/>
        <v>1024.580645</v>
      </c>
      <c r="T10" s="84">
        <v>1.0</v>
      </c>
      <c r="U10" s="84">
        <f t="shared" si="5"/>
        <v>1058.733333</v>
      </c>
      <c r="V10" s="84">
        <v>1.0</v>
      </c>
      <c r="W10" s="84">
        <f t="shared" si="6"/>
        <v>1024.580645</v>
      </c>
      <c r="X10" s="84">
        <v>1.0</v>
      </c>
      <c r="Y10" s="84">
        <f t="shared" si="7"/>
        <v>1024.580645</v>
      </c>
      <c r="Z10" s="84">
        <v>1.0</v>
      </c>
      <c r="AA10" s="84">
        <f t="shared" si="8"/>
        <v>1134.357143</v>
      </c>
      <c r="AB10" s="84">
        <v>1.0</v>
      </c>
      <c r="AC10" s="84">
        <f t="shared" si="9"/>
        <v>1024.580645</v>
      </c>
    </row>
    <row r="11">
      <c r="A11" s="84"/>
      <c r="B11" s="84"/>
      <c r="C11" s="84"/>
      <c r="D11" s="220">
        <v>31762.0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1024.580645</v>
      </c>
      <c r="N11" s="84">
        <v>1.0</v>
      </c>
      <c r="O11" s="84">
        <f t="shared" si="2"/>
        <v>1024.580645</v>
      </c>
      <c r="P11" s="84">
        <v>1.0</v>
      </c>
      <c r="Q11" s="84">
        <f t="shared" si="3"/>
        <v>1058.733333</v>
      </c>
      <c r="R11" s="84">
        <v>1.0</v>
      </c>
      <c r="S11" s="84">
        <f t="shared" si="4"/>
        <v>1024.580645</v>
      </c>
      <c r="T11" s="84">
        <v>1.0</v>
      </c>
      <c r="U11" s="84">
        <f t="shared" si="5"/>
        <v>1058.733333</v>
      </c>
      <c r="V11" s="84">
        <v>1.0</v>
      </c>
      <c r="W11" s="84">
        <f t="shared" si="6"/>
        <v>1024.580645</v>
      </c>
      <c r="X11" s="84">
        <v>1.0</v>
      </c>
      <c r="Y11" s="84">
        <f t="shared" si="7"/>
        <v>1024.580645</v>
      </c>
      <c r="Z11" s="84">
        <v>1.0</v>
      </c>
      <c r="AA11" s="84">
        <f t="shared" si="8"/>
        <v>1134.357143</v>
      </c>
      <c r="AB11" s="84">
        <v>1.0</v>
      </c>
      <c r="AC11" s="84">
        <f t="shared" si="9"/>
        <v>1024.580645</v>
      </c>
    </row>
    <row r="12">
      <c r="A12" s="84"/>
      <c r="B12" s="84"/>
      <c r="C12" s="84"/>
      <c r="D12" s="220">
        <v>31762.0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1024.580645</v>
      </c>
      <c r="N12" s="84">
        <v>1.0</v>
      </c>
      <c r="O12" s="84">
        <f t="shared" si="2"/>
        <v>1024.580645</v>
      </c>
      <c r="P12" s="84">
        <v>1.0</v>
      </c>
      <c r="Q12" s="84">
        <f t="shared" si="3"/>
        <v>1058.733333</v>
      </c>
      <c r="R12" s="84">
        <v>1.0</v>
      </c>
      <c r="S12" s="84">
        <f t="shared" si="4"/>
        <v>1024.580645</v>
      </c>
      <c r="T12" s="84">
        <v>1.0</v>
      </c>
      <c r="U12" s="84">
        <f t="shared" si="5"/>
        <v>1058.733333</v>
      </c>
      <c r="V12" s="84">
        <v>1.0</v>
      </c>
      <c r="W12" s="84">
        <f t="shared" si="6"/>
        <v>1024.580645</v>
      </c>
      <c r="X12" s="84">
        <v>1.0</v>
      </c>
      <c r="Y12" s="84">
        <f t="shared" si="7"/>
        <v>1024.580645</v>
      </c>
      <c r="Z12" s="84">
        <v>1.0</v>
      </c>
      <c r="AA12" s="84">
        <f t="shared" si="8"/>
        <v>1134.357143</v>
      </c>
      <c r="AB12" s="84">
        <v>1.0</v>
      </c>
      <c r="AC12" s="84">
        <f t="shared" si="9"/>
        <v>1024.580645</v>
      </c>
    </row>
    <row r="13">
      <c r="A13" s="84"/>
      <c r="B13" s="84"/>
      <c r="C13" s="84"/>
      <c r="D13" s="220">
        <v>31762.0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1024.580645</v>
      </c>
      <c r="N13" s="84">
        <v>1.0</v>
      </c>
      <c r="O13" s="84">
        <f t="shared" si="2"/>
        <v>1024.580645</v>
      </c>
      <c r="P13" s="84">
        <v>1.0</v>
      </c>
      <c r="Q13" s="84">
        <f t="shared" si="3"/>
        <v>1058.733333</v>
      </c>
      <c r="R13" s="84">
        <v>1.0</v>
      </c>
      <c r="S13" s="84">
        <f t="shared" si="4"/>
        <v>1024.580645</v>
      </c>
      <c r="T13" s="84">
        <v>1.0</v>
      </c>
      <c r="U13" s="84">
        <f t="shared" si="5"/>
        <v>1058.733333</v>
      </c>
      <c r="V13" s="84">
        <v>1.0</v>
      </c>
      <c r="W13" s="84">
        <f t="shared" si="6"/>
        <v>1024.580645</v>
      </c>
      <c r="X13" s="84">
        <v>1.0</v>
      </c>
      <c r="Y13" s="84">
        <f t="shared" si="7"/>
        <v>1024.580645</v>
      </c>
      <c r="Z13" s="84">
        <v>1.0</v>
      </c>
      <c r="AA13" s="84">
        <f t="shared" si="8"/>
        <v>1134.357143</v>
      </c>
      <c r="AB13" s="84">
        <v>1.0</v>
      </c>
      <c r="AC13" s="84">
        <f t="shared" si="9"/>
        <v>1024.580645</v>
      </c>
    </row>
    <row r="14">
      <c r="A14" s="84"/>
      <c r="B14" s="84"/>
      <c r="C14" s="84"/>
      <c r="D14" s="220">
        <v>31762.0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1024.580645</v>
      </c>
      <c r="N14" s="84">
        <v>1.0</v>
      </c>
      <c r="O14" s="84">
        <f t="shared" si="2"/>
        <v>1024.580645</v>
      </c>
      <c r="P14" s="84">
        <v>1.0</v>
      </c>
      <c r="Q14" s="84">
        <f t="shared" si="3"/>
        <v>1058.733333</v>
      </c>
      <c r="R14" s="84">
        <v>1.0</v>
      </c>
      <c r="S14" s="84">
        <f t="shared" si="4"/>
        <v>1024.580645</v>
      </c>
      <c r="T14" s="84">
        <v>1.0</v>
      </c>
      <c r="U14" s="84">
        <f t="shared" si="5"/>
        <v>1058.733333</v>
      </c>
      <c r="V14" s="84">
        <v>1.0</v>
      </c>
      <c r="W14" s="84">
        <f t="shared" si="6"/>
        <v>1024.580645</v>
      </c>
      <c r="X14" s="84">
        <v>1.0</v>
      </c>
      <c r="Y14" s="84">
        <f t="shared" si="7"/>
        <v>1024.580645</v>
      </c>
      <c r="Z14" s="84">
        <v>1.0</v>
      </c>
      <c r="AA14" s="84">
        <f t="shared" si="8"/>
        <v>1134.357143</v>
      </c>
      <c r="AB14" s="84">
        <v>1.0</v>
      </c>
      <c r="AC14" s="84">
        <f t="shared" si="9"/>
        <v>1024.580645</v>
      </c>
    </row>
    <row r="15">
      <c r="A15" s="84"/>
      <c r="B15" s="84"/>
      <c r="C15" s="84"/>
      <c r="D15" s="220">
        <v>31762.0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1024.580645</v>
      </c>
      <c r="N15" s="84">
        <v>1.0</v>
      </c>
      <c r="O15" s="84">
        <f t="shared" si="2"/>
        <v>1024.580645</v>
      </c>
      <c r="P15" s="84">
        <v>1.0</v>
      </c>
      <c r="Q15" s="84">
        <f t="shared" si="3"/>
        <v>1058.733333</v>
      </c>
      <c r="R15" s="84">
        <v>1.0</v>
      </c>
      <c r="S15" s="84">
        <f t="shared" si="4"/>
        <v>1024.580645</v>
      </c>
      <c r="T15" s="84">
        <v>1.0</v>
      </c>
      <c r="U15" s="84">
        <f t="shared" si="5"/>
        <v>1058.733333</v>
      </c>
      <c r="V15" s="84">
        <v>1.0</v>
      </c>
      <c r="W15" s="84">
        <f t="shared" si="6"/>
        <v>1024.580645</v>
      </c>
      <c r="X15" s="84">
        <v>1.0</v>
      </c>
      <c r="Y15" s="84">
        <f t="shared" si="7"/>
        <v>1024.580645</v>
      </c>
      <c r="Z15" s="84">
        <v>1.0</v>
      </c>
      <c r="AA15" s="84">
        <f t="shared" si="8"/>
        <v>1134.357143</v>
      </c>
      <c r="AB15" s="84">
        <v>1.0</v>
      </c>
      <c r="AC15" s="84">
        <f t="shared" si="9"/>
        <v>1024.580645</v>
      </c>
    </row>
    <row r="16">
      <c r="A16" s="84"/>
      <c r="B16" s="84"/>
      <c r="C16" s="84"/>
      <c r="D16" s="220">
        <v>31762.0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1024.580645</v>
      </c>
      <c r="N16" s="84">
        <v>1.0</v>
      </c>
      <c r="O16" s="84">
        <f t="shared" si="2"/>
        <v>1024.580645</v>
      </c>
      <c r="P16" s="84">
        <v>1.0</v>
      </c>
      <c r="Q16" s="84">
        <f t="shared" si="3"/>
        <v>1058.733333</v>
      </c>
      <c r="R16" s="84">
        <v>1.0</v>
      </c>
      <c r="S16" s="84">
        <f t="shared" si="4"/>
        <v>1024.580645</v>
      </c>
      <c r="T16" s="84">
        <v>1.0</v>
      </c>
      <c r="U16" s="84">
        <f t="shared" si="5"/>
        <v>1058.733333</v>
      </c>
      <c r="V16" s="84">
        <v>1.0</v>
      </c>
      <c r="W16" s="84">
        <f t="shared" si="6"/>
        <v>1024.580645</v>
      </c>
      <c r="X16" s="84">
        <v>1.0</v>
      </c>
      <c r="Y16" s="84">
        <f t="shared" si="7"/>
        <v>1024.580645</v>
      </c>
      <c r="Z16" s="84">
        <v>1.0</v>
      </c>
      <c r="AA16" s="84">
        <f t="shared" si="8"/>
        <v>1134.357143</v>
      </c>
      <c r="AB16" s="84">
        <v>1.0</v>
      </c>
      <c r="AC16" s="84">
        <f t="shared" si="9"/>
        <v>1024.580645</v>
      </c>
    </row>
    <row r="17">
      <c r="A17" s="84"/>
      <c r="B17" s="84"/>
      <c r="C17" s="84"/>
      <c r="D17" s="220">
        <v>31762.0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1024.580645</v>
      </c>
      <c r="N17" s="84">
        <v>1.0</v>
      </c>
      <c r="O17" s="84">
        <f t="shared" si="2"/>
        <v>1024.580645</v>
      </c>
      <c r="P17" s="84">
        <v>1.0</v>
      </c>
      <c r="Q17" s="84">
        <f t="shared" si="3"/>
        <v>1058.733333</v>
      </c>
      <c r="R17" s="84">
        <v>1.0</v>
      </c>
      <c r="S17" s="84">
        <f t="shared" si="4"/>
        <v>1024.580645</v>
      </c>
      <c r="T17" s="84">
        <v>1.0</v>
      </c>
      <c r="U17" s="84">
        <f t="shared" si="5"/>
        <v>1058.733333</v>
      </c>
      <c r="V17" s="84">
        <v>1.0</v>
      </c>
      <c r="W17" s="84">
        <f t="shared" si="6"/>
        <v>1024.580645</v>
      </c>
      <c r="X17" s="84">
        <v>1.0</v>
      </c>
      <c r="Y17" s="84">
        <f t="shared" si="7"/>
        <v>1024.580645</v>
      </c>
      <c r="Z17" s="84">
        <v>1.0</v>
      </c>
      <c r="AA17" s="84">
        <f t="shared" si="8"/>
        <v>1134.357143</v>
      </c>
      <c r="AB17" s="84">
        <v>1.0</v>
      </c>
      <c r="AC17" s="84">
        <f t="shared" si="9"/>
        <v>1024.580645</v>
      </c>
    </row>
    <row r="18">
      <c r="A18" s="84"/>
      <c r="B18" s="84"/>
      <c r="C18" s="84"/>
      <c r="D18" s="220">
        <v>31762.0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1024.580645</v>
      </c>
      <c r="N18" s="84">
        <v>1.0</v>
      </c>
      <c r="O18" s="84">
        <f t="shared" si="2"/>
        <v>1024.580645</v>
      </c>
      <c r="P18" s="84">
        <v>1.0</v>
      </c>
      <c r="Q18" s="84">
        <f t="shared" si="3"/>
        <v>1058.733333</v>
      </c>
      <c r="R18" s="84">
        <v>1.0</v>
      </c>
      <c r="S18" s="84">
        <f t="shared" si="4"/>
        <v>1024.580645</v>
      </c>
      <c r="T18" s="84">
        <v>1.0</v>
      </c>
      <c r="U18" s="84">
        <f t="shared" si="5"/>
        <v>1058.733333</v>
      </c>
      <c r="V18" s="84">
        <v>1.0</v>
      </c>
      <c r="W18" s="84">
        <f t="shared" si="6"/>
        <v>1024.580645</v>
      </c>
      <c r="X18" s="84">
        <v>1.0</v>
      </c>
      <c r="Y18" s="84">
        <f t="shared" si="7"/>
        <v>1024.580645</v>
      </c>
      <c r="Z18" s="84">
        <v>1.0</v>
      </c>
      <c r="AA18" s="84">
        <f t="shared" si="8"/>
        <v>1134.357143</v>
      </c>
      <c r="AB18" s="84">
        <v>1.0</v>
      </c>
      <c r="AC18" s="84">
        <f t="shared" si="9"/>
        <v>1024.580645</v>
      </c>
    </row>
    <row r="19">
      <c r="A19" s="84"/>
      <c r="B19" s="84"/>
      <c r="C19" s="84"/>
      <c r="D19" s="220">
        <v>31762.0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1024.580645</v>
      </c>
      <c r="N19" s="84">
        <v>1.0</v>
      </c>
      <c r="O19" s="84">
        <f t="shared" si="2"/>
        <v>1024.580645</v>
      </c>
      <c r="P19" s="84">
        <v>1.0</v>
      </c>
      <c r="Q19" s="84">
        <f t="shared" si="3"/>
        <v>1058.733333</v>
      </c>
      <c r="R19" s="84">
        <v>1.0</v>
      </c>
      <c r="S19" s="84">
        <f t="shared" si="4"/>
        <v>1024.580645</v>
      </c>
      <c r="T19" s="84">
        <v>1.0</v>
      </c>
      <c r="U19" s="84">
        <f t="shared" si="5"/>
        <v>1058.733333</v>
      </c>
      <c r="V19" s="84">
        <v>1.0</v>
      </c>
      <c r="W19" s="84">
        <f t="shared" si="6"/>
        <v>1024.580645</v>
      </c>
      <c r="X19" s="84">
        <v>1.0</v>
      </c>
      <c r="Y19" s="84">
        <f t="shared" si="7"/>
        <v>1024.580645</v>
      </c>
      <c r="Z19" s="84">
        <v>1.0</v>
      </c>
      <c r="AA19" s="84">
        <f t="shared" si="8"/>
        <v>1134.357143</v>
      </c>
      <c r="AB19" s="84">
        <v>1.0</v>
      </c>
      <c r="AC19" s="84">
        <f t="shared" si="9"/>
        <v>1024.580645</v>
      </c>
    </row>
    <row r="20">
      <c r="A20" s="84"/>
      <c r="B20" s="84"/>
      <c r="C20" s="84"/>
      <c r="D20" s="220">
        <v>31762.0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1024.580645</v>
      </c>
      <c r="N20" s="84">
        <v>1.0</v>
      </c>
      <c r="O20" s="84">
        <f t="shared" si="2"/>
        <v>1024.580645</v>
      </c>
      <c r="P20" s="84">
        <v>1.0</v>
      </c>
      <c r="Q20" s="84">
        <f t="shared" si="3"/>
        <v>1058.733333</v>
      </c>
      <c r="R20" s="84">
        <v>1.0</v>
      </c>
      <c r="S20" s="84">
        <f t="shared" si="4"/>
        <v>1024.580645</v>
      </c>
      <c r="T20" s="84">
        <v>1.0</v>
      </c>
      <c r="U20" s="84">
        <f t="shared" si="5"/>
        <v>1058.733333</v>
      </c>
      <c r="V20" s="84">
        <v>1.0</v>
      </c>
      <c r="W20" s="84">
        <f t="shared" si="6"/>
        <v>1024.580645</v>
      </c>
      <c r="X20" s="84">
        <v>1.0</v>
      </c>
      <c r="Y20" s="84">
        <f t="shared" si="7"/>
        <v>1024.580645</v>
      </c>
      <c r="Z20" s="84">
        <v>1.0</v>
      </c>
      <c r="AA20" s="84">
        <f t="shared" si="8"/>
        <v>1134.357143</v>
      </c>
      <c r="AB20" s="84">
        <v>1.0</v>
      </c>
      <c r="AC20" s="84">
        <f t="shared" si="9"/>
        <v>1024.580645</v>
      </c>
    </row>
    <row r="21" ht="15.75" customHeight="1">
      <c r="A21" s="84"/>
      <c r="B21" s="84"/>
      <c r="C21" s="84"/>
      <c r="D21" s="220">
        <v>31762.0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1024.580645</v>
      </c>
      <c r="N21" s="84">
        <v>1.0</v>
      </c>
      <c r="O21" s="84">
        <f t="shared" si="2"/>
        <v>1024.580645</v>
      </c>
      <c r="P21" s="84">
        <v>1.0</v>
      </c>
      <c r="Q21" s="84">
        <f t="shared" si="3"/>
        <v>1058.733333</v>
      </c>
      <c r="R21" s="84">
        <v>1.0</v>
      </c>
      <c r="S21" s="84">
        <f t="shared" si="4"/>
        <v>1024.580645</v>
      </c>
      <c r="T21" s="84">
        <v>1.0</v>
      </c>
      <c r="U21" s="84">
        <f t="shared" si="5"/>
        <v>1058.733333</v>
      </c>
      <c r="V21" s="84">
        <v>1.0</v>
      </c>
      <c r="W21" s="84">
        <f t="shared" si="6"/>
        <v>1024.580645</v>
      </c>
      <c r="X21" s="84">
        <v>1.0</v>
      </c>
      <c r="Y21" s="84">
        <f t="shared" si="7"/>
        <v>1024.580645</v>
      </c>
      <c r="Z21" s="84">
        <v>1.0</v>
      </c>
      <c r="AA21" s="84">
        <f t="shared" si="8"/>
        <v>1134.357143</v>
      </c>
      <c r="AB21" s="84">
        <v>1.0</v>
      </c>
      <c r="AC21" s="84">
        <f t="shared" si="9"/>
        <v>1024.580645</v>
      </c>
    </row>
    <row r="22" ht="15.75" customHeight="1">
      <c r="A22" s="84"/>
      <c r="B22" s="84"/>
      <c r="C22" s="84"/>
      <c r="D22" s="220">
        <v>31762.0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1024.580645</v>
      </c>
      <c r="N22" s="84">
        <v>1.0</v>
      </c>
      <c r="O22" s="84">
        <f t="shared" si="2"/>
        <v>1024.580645</v>
      </c>
      <c r="P22" s="84">
        <v>1.0</v>
      </c>
      <c r="Q22" s="84">
        <f t="shared" si="3"/>
        <v>1058.733333</v>
      </c>
      <c r="R22" s="84">
        <v>1.0</v>
      </c>
      <c r="S22" s="84">
        <f t="shared" si="4"/>
        <v>1024.580645</v>
      </c>
      <c r="T22" s="84">
        <v>1.0</v>
      </c>
      <c r="U22" s="84">
        <f t="shared" si="5"/>
        <v>1058.733333</v>
      </c>
      <c r="V22" s="84">
        <v>1.0</v>
      </c>
      <c r="W22" s="84">
        <f t="shared" si="6"/>
        <v>1024.580645</v>
      </c>
      <c r="X22" s="84">
        <v>1.0</v>
      </c>
      <c r="Y22" s="84">
        <f t="shared" si="7"/>
        <v>1024.580645</v>
      </c>
      <c r="Z22" s="84">
        <v>1.0</v>
      </c>
      <c r="AA22" s="84">
        <f t="shared" si="8"/>
        <v>1134.357143</v>
      </c>
      <c r="AB22" s="84">
        <v>1.0</v>
      </c>
      <c r="AC22" s="84">
        <f t="shared" si="9"/>
        <v>1024.580645</v>
      </c>
    </row>
    <row r="23" ht="15.75" customHeight="1">
      <c r="A23" s="84"/>
      <c r="B23" s="84"/>
      <c r="C23" s="84"/>
      <c r="D23" s="220">
        <v>31762.0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1024.580645</v>
      </c>
      <c r="N23" s="84">
        <v>1.0</v>
      </c>
      <c r="O23" s="84">
        <f t="shared" si="2"/>
        <v>1024.580645</v>
      </c>
      <c r="P23" s="84">
        <v>1.0</v>
      </c>
      <c r="Q23" s="84">
        <f t="shared" si="3"/>
        <v>1058.733333</v>
      </c>
      <c r="R23" s="84">
        <v>1.0</v>
      </c>
      <c r="S23" s="84">
        <f t="shared" si="4"/>
        <v>1024.580645</v>
      </c>
      <c r="T23" s="84">
        <v>1.0</v>
      </c>
      <c r="U23" s="84">
        <f t="shared" si="5"/>
        <v>1058.733333</v>
      </c>
      <c r="V23" s="84">
        <v>1.0</v>
      </c>
      <c r="W23" s="84">
        <f t="shared" si="6"/>
        <v>1024.580645</v>
      </c>
      <c r="X23" s="84">
        <v>1.0</v>
      </c>
      <c r="Y23" s="84">
        <f t="shared" si="7"/>
        <v>1024.580645</v>
      </c>
      <c r="Z23" s="84">
        <v>1.0</v>
      </c>
      <c r="AA23" s="84">
        <f t="shared" si="8"/>
        <v>1134.357143</v>
      </c>
      <c r="AB23" s="84">
        <v>1.0</v>
      </c>
      <c r="AC23" s="84">
        <f t="shared" si="9"/>
        <v>1024.580645</v>
      </c>
    </row>
    <row r="24" ht="15.75" customHeight="1">
      <c r="A24" s="84"/>
      <c r="B24" s="84"/>
      <c r="C24" s="84"/>
      <c r="D24" s="220">
        <v>31762.0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1024.580645</v>
      </c>
      <c r="N24" s="84">
        <v>1.0</v>
      </c>
      <c r="O24" s="84">
        <f t="shared" si="2"/>
        <v>1024.580645</v>
      </c>
      <c r="P24" s="84">
        <v>1.0</v>
      </c>
      <c r="Q24" s="84">
        <f t="shared" si="3"/>
        <v>1058.733333</v>
      </c>
      <c r="R24" s="84">
        <v>1.0</v>
      </c>
      <c r="S24" s="84">
        <f t="shared" si="4"/>
        <v>1024.580645</v>
      </c>
      <c r="T24" s="84">
        <v>1.0</v>
      </c>
      <c r="U24" s="84">
        <f t="shared" si="5"/>
        <v>1058.733333</v>
      </c>
      <c r="V24" s="84">
        <v>1.0</v>
      </c>
      <c r="W24" s="84">
        <f t="shared" si="6"/>
        <v>1024.580645</v>
      </c>
      <c r="X24" s="84">
        <v>1.0</v>
      </c>
      <c r="Y24" s="84">
        <f t="shared" si="7"/>
        <v>1024.580645</v>
      </c>
      <c r="Z24" s="84">
        <v>1.0</v>
      </c>
      <c r="AA24" s="84">
        <f t="shared" si="8"/>
        <v>1134.357143</v>
      </c>
      <c r="AB24" s="84">
        <v>1.0</v>
      </c>
      <c r="AC24" s="84">
        <f t="shared" si="9"/>
        <v>1024.580645</v>
      </c>
    </row>
    <row r="25" ht="15.75" customHeight="1">
      <c r="A25" s="84"/>
      <c r="B25" s="84"/>
      <c r="C25" s="84"/>
      <c r="D25" s="220">
        <v>31762.0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1024.580645</v>
      </c>
      <c r="N25" s="84">
        <v>1.0</v>
      </c>
      <c r="O25" s="84">
        <f t="shared" si="2"/>
        <v>1024.580645</v>
      </c>
      <c r="P25" s="84">
        <v>1.0</v>
      </c>
      <c r="Q25" s="84">
        <f t="shared" si="3"/>
        <v>1058.733333</v>
      </c>
      <c r="R25" s="84">
        <v>1.0</v>
      </c>
      <c r="S25" s="84">
        <f t="shared" si="4"/>
        <v>1024.580645</v>
      </c>
      <c r="T25" s="84">
        <v>1.0</v>
      </c>
      <c r="U25" s="84">
        <f t="shared" si="5"/>
        <v>1058.733333</v>
      </c>
      <c r="V25" s="84">
        <v>1.0</v>
      </c>
      <c r="W25" s="84">
        <f t="shared" si="6"/>
        <v>1024.580645</v>
      </c>
      <c r="X25" s="84">
        <v>1.0</v>
      </c>
      <c r="Y25" s="84">
        <f t="shared" si="7"/>
        <v>1024.580645</v>
      </c>
      <c r="Z25" s="84">
        <v>1.0</v>
      </c>
      <c r="AA25" s="84">
        <f t="shared" si="8"/>
        <v>1134.357143</v>
      </c>
      <c r="AB25" s="84">
        <v>1.0</v>
      </c>
      <c r="AC25" s="84">
        <f t="shared" si="9"/>
        <v>1024.580645</v>
      </c>
    </row>
    <row r="26" ht="15.75" customHeight="1">
      <c r="A26" s="84"/>
      <c r="B26" s="84"/>
      <c r="C26" s="84"/>
      <c r="D26" s="220">
        <v>31762.0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1024.580645</v>
      </c>
      <c r="N26" s="84">
        <v>1.0</v>
      </c>
      <c r="O26" s="84">
        <f t="shared" si="2"/>
        <v>1024.580645</v>
      </c>
      <c r="P26" s="84">
        <v>1.0</v>
      </c>
      <c r="Q26" s="84">
        <f t="shared" si="3"/>
        <v>1058.733333</v>
      </c>
      <c r="R26" s="84">
        <v>1.0</v>
      </c>
      <c r="S26" s="84">
        <f t="shared" si="4"/>
        <v>1024.580645</v>
      </c>
      <c r="T26" s="84">
        <v>1.0</v>
      </c>
      <c r="U26" s="84">
        <f t="shared" si="5"/>
        <v>1058.733333</v>
      </c>
      <c r="V26" s="84">
        <v>1.0</v>
      </c>
      <c r="W26" s="84">
        <f t="shared" si="6"/>
        <v>1024.580645</v>
      </c>
      <c r="X26" s="84">
        <v>1.0</v>
      </c>
      <c r="Y26" s="84">
        <f t="shared" si="7"/>
        <v>1024.580645</v>
      </c>
      <c r="Z26" s="84">
        <v>1.0</v>
      </c>
      <c r="AA26" s="84">
        <f t="shared" si="8"/>
        <v>1134.357143</v>
      </c>
      <c r="AB26" s="84">
        <v>1.0</v>
      </c>
      <c r="AC26" s="84">
        <f t="shared" si="9"/>
        <v>1024.580645</v>
      </c>
    </row>
    <row r="27" ht="15.75" customHeight="1">
      <c r="A27" s="84"/>
      <c r="B27" s="84"/>
      <c r="C27" s="84"/>
      <c r="D27" s="220">
        <v>31762.0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1024.580645</v>
      </c>
      <c r="N27" s="84">
        <v>1.0</v>
      </c>
      <c r="O27" s="84">
        <f t="shared" si="2"/>
        <v>1024.580645</v>
      </c>
      <c r="P27" s="84">
        <v>1.0</v>
      </c>
      <c r="Q27" s="84">
        <f t="shared" si="3"/>
        <v>1058.733333</v>
      </c>
      <c r="R27" s="84">
        <v>1.0</v>
      </c>
      <c r="S27" s="84">
        <f t="shared" si="4"/>
        <v>1024.580645</v>
      </c>
      <c r="T27" s="84">
        <v>1.0</v>
      </c>
      <c r="U27" s="84">
        <f t="shared" si="5"/>
        <v>1058.733333</v>
      </c>
      <c r="V27" s="84">
        <v>1.0</v>
      </c>
      <c r="W27" s="84">
        <f t="shared" si="6"/>
        <v>1024.580645</v>
      </c>
      <c r="X27" s="84">
        <v>1.0</v>
      </c>
      <c r="Y27" s="84">
        <f t="shared" si="7"/>
        <v>1024.580645</v>
      </c>
      <c r="Z27" s="84">
        <v>1.0</v>
      </c>
      <c r="AA27" s="84">
        <f t="shared" si="8"/>
        <v>1134.357143</v>
      </c>
      <c r="AB27" s="84">
        <v>1.0</v>
      </c>
      <c r="AC27" s="84">
        <f t="shared" si="9"/>
        <v>1024.580645</v>
      </c>
    </row>
    <row r="28" ht="15.75" customHeight="1">
      <c r="A28" s="84"/>
      <c r="B28" s="84"/>
      <c r="C28" s="84"/>
      <c r="D28" s="220">
        <v>31762.0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1024.580645</v>
      </c>
      <c r="N28" s="84">
        <v>1.0</v>
      </c>
      <c r="O28" s="84">
        <f t="shared" si="2"/>
        <v>1024.580645</v>
      </c>
      <c r="P28" s="84">
        <v>1.0</v>
      </c>
      <c r="Q28" s="84">
        <f t="shared" si="3"/>
        <v>1058.733333</v>
      </c>
      <c r="R28" s="84">
        <v>1.0</v>
      </c>
      <c r="S28" s="84">
        <f t="shared" si="4"/>
        <v>1024.580645</v>
      </c>
      <c r="T28" s="84">
        <v>1.0</v>
      </c>
      <c r="U28" s="84">
        <f t="shared" si="5"/>
        <v>1058.733333</v>
      </c>
      <c r="V28" s="84">
        <v>1.0</v>
      </c>
      <c r="W28" s="84">
        <f t="shared" si="6"/>
        <v>1024.580645</v>
      </c>
      <c r="X28" s="84">
        <v>1.0</v>
      </c>
      <c r="Y28" s="84">
        <f t="shared" si="7"/>
        <v>1024.580645</v>
      </c>
      <c r="Z28" s="84">
        <v>1.0</v>
      </c>
      <c r="AA28" s="84">
        <f t="shared" si="8"/>
        <v>1134.357143</v>
      </c>
      <c r="AB28" s="84">
        <v>1.0</v>
      </c>
      <c r="AC28" s="84">
        <f t="shared" si="9"/>
        <v>1024.580645</v>
      </c>
    </row>
    <row r="29" ht="15.75" customHeight="1">
      <c r="A29" s="84"/>
      <c r="B29" s="84"/>
      <c r="C29" s="84"/>
      <c r="D29" s="220">
        <v>31762.0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1024.580645</v>
      </c>
      <c r="N29" s="84">
        <v>1.0</v>
      </c>
      <c r="O29" s="84">
        <f t="shared" si="2"/>
        <v>1024.580645</v>
      </c>
      <c r="P29" s="84">
        <v>1.0</v>
      </c>
      <c r="Q29" s="84">
        <f t="shared" si="3"/>
        <v>1058.733333</v>
      </c>
      <c r="R29" s="84">
        <v>1.0</v>
      </c>
      <c r="S29" s="84">
        <f t="shared" si="4"/>
        <v>1024.580645</v>
      </c>
      <c r="T29" s="84">
        <v>1.0</v>
      </c>
      <c r="U29" s="84">
        <f t="shared" si="5"/>
        <v>1058.733333</v>
      </c>
      <c r="V29" s="84">
        <v>1.0</v>
      </c>
      <c r="W29" s="84">
        <f t="shared" si="6"/>
        <v>1024.580645</v>
      </c>
      <c r="X29" s="84">
        <v>1.0</v>
      </c>
      <c r="Y29" s="84">
        <f t="shared" si="7"/>
        <v>1024.580645</v>
      </c>
      <c r="Z29" s="84">
        <v>1.0</v>
      </c>
      <c r="AA29" s="84">
        <f t="shared" si="8"/>
        <v>1134.357143</v>
      </c>
      <c r="AB29" s="84">
        <v>1.0</v>
      </c>
      <c r="AC29" s="84">
        <f t="shared" si="9"/>
        <v>1024.580645</v>
      </c>
    </row>
    <row r="30" ht="15.75" customHeight="1">
      <c r="A30" s="84"/>
      <c r="B30" s="84"/>
      <c r="C30" s="84"/>
      <c r="D30" s="220">
        <v>31762.0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1024.580645</v>
      </c>
      <c r="N30" s="84">
        <v>1.0</v>
      </c>
      <c r="O30" s="84">
        <f t="shared" si="2"/>
        <v>1024.580645</v>
      </c>
      <c r="P30" s="84">
        <v>1.0</v>
      </c>
      <c r="Q30" s="84">
        <f t="shared" si="3"/>
        <v>1058.733333</v>
      </c>
      <c r="R30" s="84">
        <v>1.0</v>
      </c>
      <c r="S30" s="84">
        <f t="shared" si="4"/>
        <v>1024.580645</v>
      </c>
      <c r="T30" s="84">
        <v>1.0</v>
      </c>
      <c r="U30" s="84">
        <f t="shared" si="5"/>
        <v>1058.733333</v>
      </c>
      <c r="V30" s="84">
        <v>1.0</v>
      </c>
      <c r="W30" s="84">
        <f t="shared" si="6"/>
        <v>1024.580645</v>
      </c>
      <c r="X30" s="84">
        <v>1.0</v>
      </c>
      <c r="Y30" s="84">
        <f t="shared" si="7"/>
        <v>1024.580645</v>
      </c>
      <c r="Z30" s="84">
        <v>1.0</v>
      </c>
      <c r="AA30" s="84">
        <f t="shared" si="8"/>
        <v>1134.357143</v>
      </c>
      <c r="AB30" s="84">
        <v>1.0</v>
      </c>
      <c r="AC30" s="84">
        <f t="shared" si="9"/>
        <v>1024.580645</v>
      </c>
    </row>
    <row r="31" ht="15.75" customHeight="1">
      <c r="A31" s="84"/>
      <c r="B31" s="84"/>
      <c r="C31" s="84"/>
      <c r="D31" s="220">
        <v>31762.0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1024.580645</v>
      </c>
      <c r="N31" s="84">
        <v>1.0</v>
      </c>
      <c r="O31" s="84">
        <f t="shared" si="2"/>
        <v>1024.580645</v>
      </c>
      <c r="P31" s="84">
        <v>1.0</v>
      </c>
      <c r="Q31" s="84">
        <f t="shared" si="3"/>
        <v>1058.733333</v>
      </c>
      <c r="R31" s="84">
        <v>1.0</v>
      </c>
      <c r="S31" s="84">
        <f t="shared" si="4"/>
        <v>1024.580645</v>
      </c>
      <c r="T31" s="84">
        <v>1.0</v>
      </c>
      <c r="U31" s="84">
        <f t="shared" si="5"/>
        <v>1058.733333</v>
      </c>
      <c r="V31" s="84">
        <v>1.0</v>
      </c>
      <c r="W31" s="84">
        <f t="shared" si="6"/>
        <v>1024.580645</v>
      </c>
      <c r="X31" s="84">
        <v>1.0</v>
      </c>
      <c r="Y31" s="84">
        <f t="shared" si="7"/>
        <v>1024.580645</v>
      </c>
      <c r="Z31" s="84"/>
      <c r="AA31" s="84"/>
      <c r="AB31" s="84">
        <v>1.0</v>
      </c>
      <c r="AC31" s="84">
        <f t="shared" si="9"/>
        <v>1024.580645</v>
      </c>
    </row>
    <row r="32" ht="15.75" customHeight="1">
      <c r="A32" s="84"/>
      <c r="B32" s="84"/>
      <c r="C32" s="84"/>
      <c r="D32" s="220">
        <v>31762.0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1024.580645</v>
      </c>
      <c r="N32" s="84">
        <v>1.0</v>
      </c>
      <c r="O32" s="84">
        <f t="shared" si="2"/>
        <v>1024.580645</v>
      </c>
      <c r="P32" s="84">
        <v>1.0</v>
      </c>
      <c r="Q32" s="84">
        <f t="shared" si="3"/>
        <v>1058.733333</v>
      </c>
      <c r="R32" s="84">
        <v>1.0</v>
      </c>
      <c r="S32" s="84">
        <f t="shared" si="4"/>
        <v>1024.580645</v>
      </c>
      <c r="T32" s="84">
        <v>1.0</v>
      </c>
      <c r="U32" s="84">
        <f t="shared" si="5"/>
        <v>1058.733333</v>
      </c>
      <c r="V32" s="84">
        <v>1.0</v>
      </c>
      <c r="W32" s="84">
        <f t="shared" si="6"/>
        <v>1024.580645</v>
      </c>
      <c r="X32" s="84">
        <v>1.0</v>
      </c>
      <c r="Y32" s="84">
        <f t="shared" si="7"/>
        <v>1024.580645</v>
      </c>
      <c r="Z32" s="84"/>
      <c r="AA32" s="84"/>
      <c r="AB32" s="84">
        <v>1.0</v>
      </c>
      <c r="AC32" s="84">
        <f t="shared" si="9"/>
        <v>1024.580645</v>
      </c>
    </row>
    <row r="33" ht="15.75" customHeight="1">
      <c r="A33" s="84"/>
      <c r="B33" s="84"/>
      <c r="C33" s="84"/>
      <c r="D33" s="220">
        <v>31762.0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1024.580645</v>
      </c>
      <c r="N33" s="84">
        <v>1.0</v>
      </c>
      <c r="O33" s="84">
        <f t="shared" si="2"/>
        <v>1024.580645</v>
      </c>
      <c r="P33" s="84"/>
      <c r="Q33" s="84"/>
      <c r="R33" s="84">
        <v>1.0</v>
      </c>
      <c r="S33" s="84">
        <f t="shared" si="4"/>
        <v>1024.580645</v>
      </c>
      <c r="T33" s="84"/>
      <c r="U33" s="84"/>
      <c r="V33" s="84">
        <v>1.0</v>
      </c>
      <c r="W33" s="84">
        <f t="shared" si="6"/>
        <v>1024.580645</v>
      </c>
      <c r="X33" s="84">
        <v>1.0</v>
      </c>
      <c r="Y33" s="84">
        <f t="shared" si="7"/>
        <v>1024.580645</v>
      </c>
      <c r="Z33" s="84"/>
      <c r="AA33" s="84"/>
      <c r="AB33" s="84">
        <v>1.0</v>
      </c>
      <c r="AC33" s="84">
        <f t="shared" si="9"/>
        <v>1024.580645</v>
      </c>
    </row>
    <row r="34" ht="15.75" customHeight="1">
      <c r="B34" s="160"/>
      <c r="C34" s="162" t="s">
        <v>316</v>
      </c>
      <c r="D34" s="220">
        <v>31762.0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31762.0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31762.0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31762</v>
      </c>
      <c r="N37" s="160">
        <f t="shared" si="10"/>
        <v>31</v>
      </c>
      <c r="O37" s="160">
        <f t="shared" si="10"/>
        <v>31762</v>
      </c>
      <c r="P37" s="160">
        <f t="shared" si="10"/>
        <v>30</v>
      </c>
      <c r="Q37" s="160">
        <f t="shared" si="10"/>
        <v>31762</v>
      </c>
      <c r="R37" s="160">
        <f t="shared" si="10"/>
        <v>31</v>
      </c>
      <c r="S37" s="160">
        <f t="shared" si="10"/>
        <v>31762</v>
      </c>
      <c r="T37" s="160">
        <f t="shared" si="10"/>
        <v>30</v>
      </c>
      <c r="U37" s="160">
        <f t="shared" si="10"/>
        <v>31762</v>
      </c>
      <c r="V37" s="160">
        <f t="shared" si="10"/>
        <v>31</v>
      </c>
      <c r="W37" s="160">
        <f t="shared" si="10"/>
        <v>31762</v>
      </c>
      <c r="X37" s="160">
        <f t="shared" si="10"/>
        <v>31</v>
      </c>
      <c r="Y37" s="160">
        <f t="shared" si="10"/>
        <v>31762</v>
      </c>
      <c r="Z37" s="160">
        <f t="shared" si="10"/>
        <v>28</v>
      </c>
      <c r="AA37" s="160">
        <f t="shared" si="10"/>
        <v>31762</v>
      </c>
      <c r="AB37" s="160">
        <f t="shared" si="10"/>
        <v>31</v>
      </c>
      <c r="AC37" s="160">
        <f t="shared" si="10"/>
        <v>31762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376</v>
      </c>
      <c r="B3" s="84" t="s">
        <v>369</v>
      </c>
      <c r="C3" s="84" t="s">
        <v>4</v>
      </c>
      <c r="D3" s="220">
        <v>31762.0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1024.580645</v>
      </c>
      <c r="N3" s="84">
        <v>1.0</v>
      </c>
      <c r="O3" s="84">
        <f t="shared" ref="O3:O35" si="2">D3/31*N3</f>
        <v>1024.580645</v>
      </c>
      <c r="P3" s="84">
        <v>1.0</v>
      </c>
      <c r="Q3" s="84">
        <f t="shared" ref="Q3:Q32" si="3">D3/30*P3</f>
        <v>1058.733333</v>
      </c>
      <c r="R3" s="84">
        <v>1.0</v>
      </c>
      <c r="S3" s="84">
        <f t="shared" ref="S3:S33" si="4">D3/31*R3</f>
        <v>1024.580645</v>
      </c>
      <c r="T3" s="84">
        <v>1.0</v>
      </c>
      <c r="U3" s="84">
        <f t="shared" ref="U3:U32" si="5">D3/30*T3</f>
        <v>1058.733333</v>
      </c>
      <c r="V3" s="84">
        <v>1.0</v>
      </c>
      <c r="W3" s="84">
        <f t="shared" ref="W3:W33" si="6">D3/31*V3</f>
        <v>1024.580645</v>
      </c>
      <c r="X3" s="84">
        <v>1.0</v>
      </c>
      <c r="Y3" s="84">
        <f t="shared" ref="Y3:Y33" si="7">D3/31*X3</f>
        <v>1024.580645</v>
      </c>
      <c r="Z3" s="84">
        <v>1.0</v>
      </c>
      <c r="AA3" s="84">
        <f t="shared" ref="AA3:AA30" si="8">D3/28*Z3</f>
        <v>1134.357143</v>
      </c>
      <c r="AB3" s="84">
        <v>1.0</v>
      </c>
      <c r="AC3" s="84">
        <f t="shared" ref="AC3:AC33" si="9">D3/31*AB3</f>
        <v>1024.580645</v>
      </c>
    </row>
    <row r="4">
      <c r="A4" s="84"/>
      <c r="B4" s="84"/>
      <c r="C4" s="84"/>
      <c r="D4" s="220">
        <v>31762.0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1024.580645</v>
      </c>
      <c r="N4" s="181">
        <v>0.0</v>
      </c>
      <c r="O4" s="84">
        <f t="shared" si="2"/>
        <v>0</v>
      </c>
      <c r="P4" s="84">
        <v>1.0</v>
      </c>
      <c r="Q4" s="84">
        <f t="shared" si="3"/>
        <v>1058.733333</v>
      </c>
      <c r="R4" s="84">
        <v>1.0</v>
      </c>
      <c r="S4" s="84">
        <f t="shared" si="4"/>
        <v>1024.580645</v>
      </c>
      <c r="T4" s="84">
        <v>1.0</v>
      </c>
      <c r="U4" s="84">
        <f t="shared" si="5"/>
        <v>1058.733333</v>
      </c>
      <c r="V4" s="84">
        <v>1.0</v>
      </c>
      <c r="W4" s="84">
        <f t="shared" si="6"/>
        <v>1024.580645</v>
      </c>
      <c r="X4" s="84">
        <v>1.0</v>
      </c>
      <c r="Y4" s="84">
        <f t="shared" si="7"/>
        <v>1024.580645</v>
      </c>
      <c r="Z4" s="84">
        <v>1.0</v>
      </c>
      <c r="AA4" s="84">
        <f t="shared" si="8"/>
        <v>1134.357143</v>
      </c>
      <c r="AB4" s="84">
        <v>1.0</v>
      </c>
      <c r="AC4" s="84">
        <f t="shared" si="9"/>
        <v>1024.580645</v>
      </c>
    </row>
    <row r="5">
      <c r="A5" s="84"/>
      <c r="B5" s="84"/>
      <c r="C5" s="84"/>
      <c r="D5" s="220">
        <v>31762.0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1024.580645</v>
      </c>
      <c r="N5" s="84">
        <v>1.0</v>
      </c>
      <c r="O5" s="84">
        <f t="shared" si="2"/>
        <v>1024.580645</v>
      </c>
      <c r="P5" s="181">
        <v>1.0</v>
      </c>
      <c r="Q5" s="84">
        <f t="shared" si="3"/>
        <v>1058.733333</v>
      </c>
      <c r="R5" s="181">
        <v>0.0</v>
      </c>
      <c r="S5" s="84">
        <f t="shared" si="4"/>
        <v>0</v>
      </c>
      <c r="T5" s="84">
        <v>1.0</v>
      </c>
      <c r="U5" s="84">
        <f t="shared" si="5"/>
        <v>1058.733333</v>
      </c>
      <c r="V5" s="84">
        <v>1.0</v>
      </c>
      <c r="W5" s="84">
        <f t="shared" si="6"/>
        <v>1024.580645</v>
      </c>
      <c r="X5" s="84">
        <v>1.0</v>
      </c>
      <c r="Y5" s="84">
        <f t="shared" si="7"/>
        <v>1024.580645</v>
      </c>
      <c r="Z5" s="84">
        <v>1.0</v>
      </c>
      <c r="AA5" s="84">
        <f t="shared" si="8"/>
        <v>1134.357143</v>
      </c>
      <c r="AB5" s="84">
        <v>1.0</v>
      </c>
      <c r="AC5" s="84">
        <f t="shared" si="9"/>
        <v>1024.580645</v>
      </c>
    </row>
    <row r="6">
      <c r="A6" s="84"/>
      <c r="B6" s="84"/>
      <c r="C6" s="84"/>
      <c r="D6" s="220">
        <v>31762.0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1024.580645</v>
      </c>
      <c r="N6" s="84">
        <v>1.0</v>
      </c>
      <c r="O6" s="84">
        <f t="shared" si="2"/>
        <v>1024.580645</v>
      </c>
      <c r="P6" s="84">
        <v>1.0</v>
      </c>
      <c r="Q6" s="84">
        <f t="shared" si="3"/>
        <v>1058.733333</v>
      </c>
      <c r="R6" s="181">
        <v>0.0</v>
      </c>
      <c r="S6" s="84">
        <f t="shared" si="4"/>
        <v>0</v>
      </c>
      <c r="T6" s="84">
        <v>1.0</v>
      </c>
      <c r="U6" s="84">
        <f t="shared" si="5"/>
        <v>1058.733333</v>
      </c>
      <c r="V6" s="84">
        <v>1.0</v>
      </c>
      <c r="W6" s="84">
        <f t="shared" si="6"/>
        <v>1024.580645</v>
      </c>
      <c r="X6" s="84">
        <v>1.0</v>
      </c>
      <c r="Y6" s="84">
        <f t="shared" si="7"/>
        <v>1024.580645</v>
      </c>
      <c r="Z6" s="84">
        <v>1.0</v>
      </c>
      <c r="AA6" s="84">
        <f t="shared" si="8"/>
        <v>1134.357143</v>
      </c>
      <c r="AB6" s="84">
        <v>1.0</v>
      </c>
      <c r="AC6" s="84">
        <f t="shared" si="9"/>
        <v>1024.580645</v>
      </c>
    </row>
    <row r="7">
      <c r="A7" s="84"/>
      <c r="B7" s="84"/>
      <c r="C7" s="84"/>
      <c r="D7" s="220">
        <v>31762.0</v>
      </c>
      <c r="E7" s="216">
        <v>5.0</v>
      </c>
      <c r="F7" s="84"/>
      <c r="G7" s="84"/>
      <c r="H7" s="84"/>
      <c r="I7" s="84"/>
      <c r="J7" s="84"/>
      <c r="K7" s="84"/>
      <c r="L7" s="181">
        <v>0.0</v>
      </c>
      <c r="M7" s="84">
        <f t="shared" si="1"/>
        <v>0</v>
      </c>
      <c r="N7" s="84">
        <v>1.0</v>
      </c>
      <c r="O7" s="84">
        <f t="shared" si="2"/>
        <v>1024.580645</v>
      </c>
      <c r="P7" s="84">
        <v>1.0</v>
      </c>
      <c r="Q7" s="84">
        <f t="shared" si="3"/>
        <v>1058.733333</v>
      </c>
      <c r="R7" s="84">
        <v>1.0</v>
      </c>
      <c r="S7" s="84">
        <f t="shared" si="4"/>
        <v>1024.580645</v>
      </c>
      <c r="T7" s="84">
        <v>1.0</v>
      </c>
      <c r="U7" s="84">
        <f t="shared" si="5"/>
        <v>1058.733333</v>
      </c>
      <c r="V7" s="84">
        <v>1.0</v>
      </c>
      <c r="W7" s="84">
        <f t="shared" si="6"/>
        <v>1024.580645</v>
      </c>
      <c r="X7" s="84">
        <v>1.0</v>
      </c>
      <c r="Y7" s="84">
        <f t="shared" si="7"/>
        <v>1024.580645</v>
      </c>
      <c r="Z7" s="84">
        <v>1.0</v>
      </c>
      <c r="AA7" s="84">
        <f t="shared" si="8"/>
        <v>1134.357143</v>
      </c>
      <c r="AB7" s="84">
        <v>1.0</v>
      </c>
      <c r="AC7" s="84">
        <f t="shared" si="9"/>
        <v>1024.580645</v>
      </c>
    </row>
    <row r="8">
      <c r="A8" s="84"/>
      <c r="B8" s="84"/>
      <c r="C8" s="84"/>
      <c r="D8" s="220">
        <v>31762.0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1024.580645</v>
      </c>
      <c r="N8" s="84">
        <v>1.0</v>
      </c>
      <c r="O8" s="84">
        <f t="shared" si="2"/>
        <v>1024.580645</v>
      </c>
      <c r="P8" s="84">
        <v>1.0</v>
      </c>
      <c r="Q8" s="84">
        <f t="shared" si="3"/>
        <v>1058.733333</v>
      </c>
      <c r="R8" s="84">
        <v>1.0</v>
      </c>
      <c r="S8" s="84">
        <f t="shared" si="4"/>
        <v>1024.580645</v>
      </c>
      <c r="T8" s="84">
        <v>1.0</v>
      </c>
      <c r="U8" s="84">
        <f t="shared" si="5"/>
        <v>1058.733333</v>
      </c>
      <c r="V8" s="84">
        <v>1.0</v>
      </c>
      <c r="W8" s="84">
        <f t="shared" si="6"/>
        <v>1024.580645</v>
      </c>
      <c r="X8" s="84">
        <v>1.0</v>
      </c>
      <c r="Y8" s="84">
        <f t="shared" si="7"/>
        <v>1024.580645</v>
      </c>
      <c r="Z8" s="84">
        <v>1.0</v>
      </c>
      <c r="AA8" s="84">
        <f t="shared" si="8"/>
        <v>1134.357143</v>
      </c>
      <c r="AB8" s="84">
        <v>1.0</v>
      </c>
      <c r="AC8" s="84">
        <f t="shared" si="9"/>
        <v>1024.580645</v>
      </c>
    </row>
    <row r="9">
      <c r="A9" s="84"/>
      <c r="B9" s="84"/>
      <c r="C9" s="84"/>
      <c r="D9" s="220">
        <v>31762.0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1024.580645</v>
      </c>
      <c r="N9" s="84">
        <v>1.0</v>
      </c>
      <c r="O9" s="84">
        <f t="shared" si="2"/>
        <v>1024.580645</v>
      </c>
      <c r="P9" s="84">
        <v>1.0</v>
      </c>
      <c r="Q9" s="84">
        <f t="shared" si="3"/>
        <v>1058.733333</v>
      </c>
      <c r="R9" s="84">
        <v>1.0</v>
      </c>
      <c r="S9" s="84">
        <f t="shared" si="4"/>
        <v>1024.580645</v>
      </c>
      <c r="T9" s="84">
        <v>1.0</v>
      </c>
      <c r="U9" s="84">
        <f t="shared" si="5"/>
        <v>1058.733333</v>
      </c>
      <c r="V9" s="84">
        <v>1.0</v>
      </c>
      <c r="W9" s="84">
        <f t="shared" si="6"/>
        <v>1024.580645</v>
      </c>
      <c r="X9" s="84">
        <v>1.0</v>
      </c>
      <c r="Y9" s="84">
        <f t="shared" si="7"/>
        <v>1024.580645</v>
      </c>
      <c r="Z9" s="84">
        <v>1.0</v>
      </c>
      <c r="AA9" s="84">
        <f t="shared" si="8"/>
        <v>1134.357143</v>
      </c>
      <c r="AB9" s="84">
        <v>1.0</v>
      </c>
      <c r="AC9" s="84">
        <f t="shared" si="9"/>
        <v>1024.580645</v>
      </c>
    </row>
    <row r="10">
      <c r="A10" s="84"/>
      <c r="B10" s="84"/>
      <c r="C10" s="84"/>
      <c r="D10" s="220">
        <v>31762.0</v>
      </c>
      <c r="E10" s="217">
        <v>8.0</v>
      </c>
      <c r="F10" s="84"/>
      <c r="G10" s="84"/>
      <c r="H10" s="84"/>
      <c r="I10" s="84"/>
      <c r="J10" s="84"/>
      <c r="K10" s="84"/>
      <c r="L10" s="181">
        <v>0.0</v>
      </c>
      <c r="M10" s="84">
        <f t="shared" si="1"/>
        <v>0</v>
      </c>
      <c r="N10" s="84">
        <v>1.0</v>
      </c>
      <c r="O10" s="84">
        <f t="shared" si="2"/>
        <v>1024.580645</v>
      </c>
      <c r="P10" s="181">
        <v>0.5</v>
      </c>
      <c r="Q10" s="84">
        <f t="shared" si="3"/>
        <v>529.3666667</v>
      </c>
      <c r="R10" s="84">
        <v>1.0</v>
      </c>
      <c r="S10" s="84">
        <f t="shared" si="4"/>
        <v>1024.580645</v>
      </c>
      <c r="T10" s="84">
        <v>1.0</v>
      </c>
      <c r="U10" s="84">
        <f t="shared" si="5"/>
        <v>1058.733333</v>
      </c>
      <c r="V10" s="84">
        <v>1.0</v>
      </c>
      <c r="W10" s="84">
        <f t="shared" si="6"/>
        <v>1024.580645</v>
      </c>
      <c r="X10" s="84">
        <v>1.0</v>
      </c>
      <c r="Y10" s="84">
        <f t="shared" si="7"/>
        <v>1024.580645</v>
      </c>
      <c r="Z10" s="84">
        <v>1.0</v>
      </c>
      <c r="AA10" s="84">
        <f t="shared" si="8"/>
        <v>1134.357143</v>
      </c>
      <c r="AB10" s="84">
        <v>1.0</v>
      </c>
      <c r="AC10" s="84">
        <f t="shared" si="9"/>
        <v>1024.580645</v>
      </c>
    </row>
    <row r="11">
      <c r="A11" s="84"/>
      <c r="B11" s="84"/>
      <c r="C11" s="84"/>
      <c r="D11" s="220">
        <v>31762.0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1024.580645</v>
      </c>
      <c r="N11" s="84">
        <v>1.0</v>
      </c>
      <c r="O11" s="84">
        <f t="shared" si="2"/>
        <v>1024.580645</v>
      </c>
      <c r="P11" s="84">
        <v>1.0</v>
      </c>
      <c r="Q11" s="84">
        <f t="shared" si="3"/>
        <v>1058.733333</v>
      </c>
      <c r="R11" s="84">
        <v>1.0</v>
      </c>
      <c r="S11" s="84">
        <f t="shared" si="4"/>
        <v>1024.580645</v>
      </c>
      <c r="T11" s="84">
        <v>1.0</v>
      </c>
      <c r="U11" s="84">
        <f t="shared" si="5"/>
        <v>1058.733333</v>
      </c>
      <c r="V11" s="84">
        <v>1.0</v>
      </c>
      <c r="W11" s="84">
        <f t="shared" si="6"/>
        <v>1024.580645</v>
      </c>
      <c r="X11" s="84">
        <v>1.0</v>
      </c>
      <c r="Y11" s="84">
        <f t="shared" si="7"/>
        <v>1024.580645</v>
      </c>
      <c r="Z11" s="84">
        <v>1.0</v>
      </c>
      <c r="AA11" s="84">
        <f t="shared" si="8"/>
        <v>1134.357143</v>
      </c>
      <c r="AB11" s="84">
        <v>1.0</v>
      </c>
      <c r="AC11" s="84">
        <f t="shared" si="9"/>
        <v>1024.580645</v>
      </c>
    </row>
    <row r="12">
      <c r="A12" s="84"/>
      <c r="B12" s="84"/>
      <c r="C12" s="84"/>
      <c r="D12" s="220">
        <v>31762.0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1024.580645</v>
      </c>
      <c r="N12" s="84">
        <v>1.0</v>
      </c>
      <c r="O12" s="84">
        <f t="shared" si="2"/>
        <v>1024.580645</v>
      </c>
      <c r="P12" s="84">
        <v>1.0</v>
      </c>
      <c r="Q12" s="84">
        <f t="shared" si="3"/>
        <v>1058.733333</v>
      </c>
      <c r="R12" s="84">
        <v>1.0</v>
      </c>
      <c r="S12" s="84">
        <f t="shared" si="4"/>
        <v>1024.580645</v>
      </c>
      <c r="T12" s="84">
        <v>1.0</v>
      </c>
      <c r="U12" s="84">
        <f t="shared" si="5"/>
        <v>1058.733333</v>
      </c>
      <c r="V12" s="84">
        <v>1.0</v>
      </c>
      <c r="W12" s="84">
        <f t="shared" si="6"/>
        <v>1024.580645</v>
      </c>
      <c r="X12" s="84">
        <v>1.0</v>
      </c>
      <c r="Y12" s="84">
        <f t="shared" si="7"/>
        <v>1024.580645</v>
      </c>
      <c r="Z12" s="84">
        <v>1.0</v>
      </c>
      <c r="AA12" s="84">
        <f t="shared" si="8"/>
        <v>1134.357143</v>
      </c>
      <c r="AB12" s="84">
        <v>1.0</v>
      </c>
      <c r="AC12" s="84">
        <f t="shared" si="9"/>
        <v>1024.580645</v>
      </c>
    </row>
    <row r="13">
      <c r="A13" s="84"/>
      <c r="B13" s="84"/>
      <c r="C13" s="84"/>
      <c r="D13" s="220">
        <v>31762.0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1024.580645</v>
      </c>
      <c r="N13" s="181">
        <v>0.0</v>
      </c>
      <c r="O13" s="84">
        <f t="shared" si="2"/>
        <v>0</v>
      </c>
      <c r="P13" s="84">
        <v>1.0</v>
      </c>
      <c r="Q13" s="84">
        <f t="shared" si="3"/>
        <v>1058.733333</v>
      </c>
      <c r="R13" s="84">
        <v>1.0</v>
      </c>
      <c r="S13" s="84">
        <f t="shared" si="4"/>
        <v>1024.580645</v>
      </c>
      <c r="T13" s="84">
        <v>1.0</v>
      </c>
      <c r="U13" s="84">
        <f t="shared" si="5"/>
        <v>1058.733333</v>
      </c>
      <c r="V13" s="84">
        <v>1.0</v>
      </c>
      <c r="W13" s="84">
        <f t="shared" si="6"/>
        <v>1024.580645</v>
      </c>
      <c r="X13" s="84">
        <v>1.0</v>
      </c>
      <c r="Y13" s="84">
        <f t="shared" si="7"/>
        <v>1024.580645</v>
      </c>
      <c r="Z13" s="84">
        <v>1.0</v>
      </c>
      <c r="AA13" s="84">
        <f t="shared" si="8"/>
        <v>1134.357143</v>
      </c>
      <c r="AB13" s="84">
        <v>1.0</v>
      </c>
      <c r="AC13" s="84">
        <f t="shared" si="9"/>
        <v>1024.580645</v>
      </c>
    </row>
    <row r="14">
      <c r="A14" s="84"/>
      <c r="B14" s="84"/>
      <c r="C14" s="84"/>
      <c r="D14" s="220">
        <v>31762.0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1024.580645</v>
      </c>
      <c r="N14" s="84">
        <v>1.0</v>
      </c>
      <c r="O14" s="84">
        <f t="shared" si="2"/>
        <v>1024.580645</v>
      </c>
      <c r="P14" s="84">
        <v>1.0</v>
      </c>
      <c r="Q14" s="84">
        <f t="shared" si="3"/>
        <v>1058.733333</v>
      </c>
      <c r="R14" s="84">
        <v>1.0</v>
      </c>
      <c r="S14" s="84">
        <f t="shared" si="4"/>
        <v>1024.580645</v>
      </c>
      <c r="T14" s="84">
        <v>1.0</v>
      </c>
      <c r="U14" s="84">
        <f t="shared" si="5"/>
        <v>1058.733333</v>
      </c>
      <c r="V14" s="84">
        <v>1.0</v>
      </c>
      <c r="W14" s="84">
        <f t="shared" si="6"/>
        <v>1024.580645</v>
      </c>
      <c r="X14" s="84">
        <v>1.0</v>
      </c>
      <c r="Y14" s="84">
        <f t="shared" si="7"/>
        <v>1024.580645</v>
      </c>
      <c r="Z14" s="84">
        <v>1.0</v>
      </c>
      <c r="AA14" s="84">
        <f t="shared" si="8"/>
        <v>1134.357143</v>
      </c>
      <c r="AB14" s="84">
        <v>1.0</v>
      </c>
      <c r="AC14" s="84">
        <f t="shared" si="9"/>
        <v>1024.580645</v>
      </c>
    </row>
    <row r="15">
      <c r="A15" s="84"/>
      <c r="B15" s="84"/>
      <c r="C15" s="84"/>
      <c r="D15" s="220">
        <v>31762.0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1024.580645</v>
      </c>
      <c r="N15" s="84">
        <v>1.0</v>
      </c>
      <c r="O15" s="84">
        <f t="shared" si="2"/>
        <v>1024.580645</v>
      </c>
      <c r="P15" s="84">
        <v>1.0</v>
      </c>
      <c r="Q15" s="84">
        <f t="shared" si="3"/>
        <v>1058.733333</v>
      </c>
      <c r="R15" s="84">
        <v>1.0</v>
      </c>
      <c r="S15" s="84">
        <f t="shared" si="4"/>
        <v>1024.580645</v>
      </c>
      <c r="T15" s="84">
        <v>1.0</v>
      </c>
      <c r="U15" s="84">
        <f t="shared" si="5"/>
        <v>1058.733333</v>
      </c>
      <c r="V15" s="84">
        <v>1.0</v>
      </c>
      <c r="W15" s="84">
        <f t="shared" si="6"/>
        <v>1024.580645</v>
      </c>
      <c r="X15" s="84">
        <v>1.0</v>
      </c>
      <c r="Y15" s="84">
        <f t="shared" si="7"/>
        <v>1024.580645</v>
      </c>
      <c r="Z15" s="84">
        <v>1.0</v>
      </c>
      <c r="AA15" s="84">
        <f t="shared" si="8"/>
        <v>1134.357143</v>
      </c>
      <c r="AB15" s="84">
        <v>1.0</v>
      </c>
      <c r="AC15" s="84">
        <f t="shared" si="9"/>
        <v>1024.580645</v>
      </c>
    </row>
    <row r="16">
      <c r="A16" s="84"/>
      <c r="B16" s="84"/>
      <c r="C16" s="84"/>
      <c r="D16" s="220">
        <v>31762.0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1024.580645</v>
      </c>
      <c r="N16" s="84">
        <v>1.0</v>
      </c>
      <c r="O16" s="84">
        <f t="shared" si="2"/>
        <v>1024.580645</v>
      </c>
      <c r="P16" s="84">
        <v>1.0</v>
      </c>
      <c r="Q16" s="84">
        <f t="shared" si="3"/>
        <v>1058.733333</v>
      </c>
      <c r="R16" s="84">
        <v>1.0</v>
      </c>
      <c r="S16" s="84">
        <f t="shared" si="4"/>
        <v>1024.580645</v>
      </c>
      <c r="T16" s="84">
        <v>1.0</v>
      </c>
      <c r="U16" s="84">
        <f t="shared" si="5"/>
        <v>1058.733333</v>
      </c>
      <c r="V16" s="84">
        <v>1.0</v>
      </c>
      <c r="W16" s="84">
        <f t="shared" si="6"/>
        <v>1024.580645</v>
      </c>
      <c r="X16" s="84">
        <v>1.0</v>
      </c>
      <c r="Y16" s="84">
        <f t="shared" si="7"/>
        <v>1024.580645</v>
      </c>
      <c r="Z16" s="84">
        <v>1.0</v>
      </c>
      <c r="AA16" s="84">
        <f t="shared" si="8"/>
        <v>1134.357143</v>
      </c>
      <c r="AB16" s="84">
        <v>1.0</v>
      </c>
      <c r="AC16" s="84">
        <f t="shared" si="9"/>
        <v>1024.580645</v>
      </c>
    </row>
    <row r="17">
      <c r="A17" s="84"/>
      <c r="B17" s="84"/>
      <c r="C17" s="84"/>
      <c r="D17" s="220">
        <v>31762.0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1024.580645</v>
      </c>
      <c r="N17" s="84">
        <v>1.0</v>
      </c>
      <c r="O17" s="84">
        <f t="shared" si="2"/>
        <v>1024.580645</v>
      </c>
      <c r="P17" s="84">
        <v>1.0</v>
      </c>
      <c r="Q17" s="84">
        <f t="shared" si="3"/>
        <v>1058.733333</v>
      </c>
      <c r="R17" s="84">
        <v>1.0</v>
      </c>
      <c r="S17" s="84">
        <f t="shared" si="4"/>
        <v>1024.580645</v>
      </c>
      <c r="T17" s="84">
        <v>1.0</v>
      </c>
      <c r="U17" s="84">
        <f t="shared" si="5"/>
        <v>1058.733333</v>
      </c>
      <c r="V17" s="84">
        <v>1.0</v>
      </c>
      <c r="W17" s="84">
        <f t="shared" si="6"/>
        <v>1024.580645</v>
      </c>
      <c r="X17" s="84">
        <v>1.0</v>
      </c>
      <c r="Y17" s="84">
        <f t="shared" si="7"/>
        <v>1024.580645</v>
      </c>
      <c r="Z17" s="84">
        <v>1.0</v>
      </c>
      <c r="AA17" s="84">
        <f t="shared" si="8"/>
        <v>1134.357143</v>
      </c>
      <c r="AB17" s="84">
        <v>1.0</v>
      </c>
      <c r="AC17" s="84">
        <f t="shared" si="9"/>
        <v>1024.580645</v>
      </c>
    </row>
    <row r="18">
      <c r="A18" s="84"/>
      <c r="B18" s="84"/>
      <c r="C18" s="84"/>
      <c r="D18" s="220">
        <v>31762.0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1024.580645</v>
      </c>
      <c r="N18" s="84">
        <v>1.0</v>
      </c>
      <c r="O18" s="84">
        <f t="shared" si="2"/>
        <v>1024.580645</v>
      </c>
      <c r="P18" s="84">
        <v>1.0</v>
      </c>
      <c r="Q18" s="84">
        <f t="shared" si="3"/>
        <v>1058.733333</v>
      </c>
      <c r="R18" s="84">
        <v>1.0</v>
      </c>
      <c r="S18" s="84">
        <f t="shared" si="4"/>
        <v>1024.580645</v>
      </c>
      <c r="T18" s="84">
        <v>1.0</v>
      </c>
      <c r="U18" s="84">
        <f t="shared" si="5"/>
        <v>1058.733333</v>
      </c>
      <c r="V18" s="84">
        <v>1.0</v>
      </c>
      <c r="W18" s="84">
        <f t="shared" si="6"/>
        <v>1024.580645</v>
      </c>
      <c r="X18" s="84">
        <v>1.0</v>
      </c>
      <c r="Y18" s="84">
        <f t="shared" si="7"/>
        <v>1024.580645</v>
      </c>
      <c r="Z18" s="84">
        <v>1.0</v>
      </c>
      <c r="AA18" s="84">
        <f t="shared" si="8"/>
        <v>1134.357143</v>
      </c>
      <c r="AB18" s="84">
        <v>1.0</v>
      </c>
      <c r="AC18" s="84">
        <f t="shared" si="9"/>
        <v>1024.580645</v>
      </c>
    </row>
    <row r="19">
      <c r="A19" s="84"/>
      <c r="B19" s="84"/>
      <c r="C19" s="84"/>
      <c r="D19" s="220">
        <v>31762.0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1024.580645</v>
      </c>
      <c r="N19" s="84">
        <v>1.0</v>
      </c>
      <c r="O19" s="84">
        <f t="shared" si="2"/>
        <v>1024.580645</v>
      </c>
      <c r="P19" s="181">
        <v>0.5</v>
      </c>
      <c r="Q19" s="84">
        <f t="shared" si="3"/>
        <v>529.3666667</v>
      </c>
      <c r="R19" s="84">
        <v>1.0</v>
      </c>
      <c r="S19" s="84">
        <f t="shared" si="4"/>
        <v>1024.580645</v>
      </c>
      <c r="T19" s="84">
        <v>1.0</v>
      </c>
      <c r="U19" s="84">
        <f t="shared" si="5"/>
        <v>1058.733333</v>
      </c>
      <c r="V19" s="84">
        <v>1.0</v>
      </c>
      <c r="W19" s="84">
        <f t="shared" si="6"/>
        <v>1024.580645</v>
      </c>
      <c r="X19" s="84">
        <v>1.0</v>
      </c>
      <c r="Y19" s="84">
        <f t="shared" si="7"/>
        <v>1024.580645</v>
      </c>
      <c r="Z19" s="84">
        <v>1.0</v>
      </c>
      <c r="AA19" s="84">
        <f t="shared" si="8"/>
        <v>1134.357143</v>
      </c>
      <c r="AB19" s="84">
        <v>1.0</v>
      </c>
      <c r="AC19" s="84">
        <f t="shared" si="9"/>
        <v>1024.580645</v>
      </c>
    </row>
    <row r="20">
      <c r="A20" s="84"/>
      <c r="B20" s="84"/>
      <c r="C20" s="84"/>
      <c r="D20" s="220">
        <v>31762.0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1024.580645</v>
      </c>
      <c r="N20" s="84">
        <v>1.0</v>
      </c>
      <c r="O20" s="84">
        <f t="shared" si="2"/>
        <v>1024.580645</v>
      </c>
      <c r="P20" s="84">
        <v>1.0</v>
      </c>
      <c r="Q20" s="84">
        <f t="shared" si="3"/>
        <v>1058.733333</v>
      </c>
      <c r="R20" s="84">
        <v>1.0</v>
      </c>
      <c r="S20" s="84">
        <f t="shared" si="4"/>
        <v>1024.580645</v>
      </c>
      <c r="T20" s="84">
        <v>1.0</v>
      </c>
      <c r="U20" s="84">
        <f t="shared" si="5"/>
        <v>1058.733333</v>
      </c>
      <c r="V20" s="84">
        <v>1.0</v>
      </c>
      <c r="W20" s="84">
        <f t="shared" si="6"/>
        <v>1024.580645</v>
      </c>
      <c r="X20" s="84">
        <v>1.0</v>
      </c>
      <c r="Y20" s="84">
        <f t="shared" si="7"/>
        <v>1024.580645</v>
      </c>
      <c r="Z20" s="84">
        <v>1.0</v>
      </c>
      <c r="AA20" s="84">
        <f t="shared" si="8"/>
        <v>1134.357143</v>
      </c>
      <c r="AB20" s="84">
        <v>1.0</v>
      </c>
      <c r="AC20" s="84">
        <f t="shared" si="9"/>
        <v>1024.580645</v>
      </c>
    </row>
    <row r="21" ht="15.75" customHeight="1">
      <c r="A21" s="84"/>
      <c r="B21" s="84"/>
      <c r="C21" s="84"/>
      <c r="D21" s="220">
        <v>31762.0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84">
        <v>1.0</v>
      </c>
      <c r="O21" s="84">
        <f t="shared" si="2"/>
        <v>1024.580645</v>
      </c>
      <c r="P21" s="84">
        <v>1.0</v>
      </c>
      <c r="Q21" s="84">
        <f t="shared" si="3"/>
        <v>1058.733333</v>
      </c>
      <c r="R21" s="84">
        <v>1.0</v>
      </c>
      <c r="S21" s="84">
        <f t="shared" si="4"/>
        <v>1024.580645</v>
      </c>
      <c r="T21" s="84">
        <v>1.0</v>
      </c>
      <c r="U21" s="84">
        <f t="shared" si="5"/>
        <v>1058.733333</v>
      </c>
      <c r="V21" s="84">
        <v>1.0</v>
      </c>
      <c r="W21" s="84">
        <f t="shared" si="6"/>
        <v>1024.580645</v>
      </c>
      <c r="X21" s="84">
        <v>1.0</v>
      </c>
      <c r="Y21" s="84">
        <f t="shared" si="7"/>
        <v>1024.580645</v>
      </c>
      <c r="Z21" s="84">
        <v>1.0</v>
      </c>
      <c r="AA21" s="84">
        <f t="shared" si="8"/>
        <v>1134.357143</v>
      </c>
      <c r="AB21" s="84">
        <v>1.0</v>
      </c>
      <c r="AC21" s="84">
        <f t="shared" si="9"/>
        <v>1024.580645</v>
      </c>
    </row>
    <row r="22" ht="15.75" customHeight="1">
      <c r="A22" s="84"/>
      <c r="B22" s="84"/>
      <c r="C22" s="84"/>
      <c r="D22" s="220">
        <v>31762.0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1024.580645</v>
      </c>
      <c r="N22" s="84">
        <v>1.0</v>
      </c>
      <c r="O22" s="84">
        <f t="shared" si="2"/>
        <v>1024.580645</v>
      </c>
      <c r="P22" s="84">
        <v>1.0</v>
      </c>
      <c r="Q22" s="84">
        <f t="shared" si="3"/>
        <v>1058.733333</v>
      </c>
      <c r="R22" s="84">
        <v>1.0</v>
      </c>
      <c r="S22" s="84">
        <f t="shared" si="4"/>
        <v>1024.580645</v>
      </c>
      <c r="T22" s="84">
        <v>1.0</v>
      </c>
      <c r="U22" s="84">
        <f t="shared" si="5"/>
        <v>1058.733333</v>
      </c>
      <c r="V22" s="84">
        <v>1.0</v>
      </c>
      <c r="W22" s="84">
        <f t="shared" si="6"/>
        <v>1024.580645</v>
      </c>
      <c r="X22" s="84">
        <v>1.0</v>
      </c>
      <c r="Y22" s="84">
        <f t="shared" si="7"/>
        <v>1024.580645</v>
      </c>
      <c r="Z22" s="84">
        <v>1.0</v>
      </c>
      <c r="AA22" s="84">
        <f t="shared" si="8"/>
        <v>1134.357143</v>
      </c>
      <c r="AB22" s="84">
        <v>1.0</v>
      </c>
      <c r="AC22" s="84">
        <f t="shared" si="9"/>
        <v>1024.580645</v>
      </c>
    </row>
    <row r="23" ht="15.75" customHeight="1">
      <c r="A23" s="84"/>
      <c r="B23" s="84"/>
      <c r="C23" s="84"/>
      <c r="D23" s="220">
        <v>31762.0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1024.580645</v>
      </c>
      <c r="N23" s="84">
        <v>1.0</v>
      </c>
      <c r="O23" s="84">
        <f t="shared" si="2"/>
        <v>1024.580645</v>
      </c>
      <c r="P23" s="84">
        <v>1.0</v>
      </c>
      <c r="Q23" s="84">
        <f t="shared" si="3"/>
        <v>1058.733333</v>
      </c>
      <c r="R23" s="84">
        <v>1.0</v>
      </c>
      <c r="S23" s="84">
        <f t="shared" si="4"/>
        <v>1024.580645</v>
      </c>
      <c r="T23" s="84">
        <v>1.0</v>
      </c>
      <c r="U23" s="84">
        <f t="shared" si="5"/>
        <v>1058.733333</v>
      </c>
      <c r="V23" s="84">
        <v>1.0</v>
      </c>
      <c r="W23" s="84">
        <f t="shared" si="6"/>
        <v>1024.580645</v>
      </c>
      <c r="X23" s="84">
        <v>1.0</v>
      </c>
      <c r="Y23" s="84">
        <f t="shared" si="7"/>
        <v>1024.580645</v>
      </c>
      <c r="Z23" s="84">
        <v>1.0</v>
      </c>
      <c r="AA23" s="84">
        <f t="shared" si="8"/>
        <v>1134.357143</v>
      </c>
      <c r="AB23" s="84">
        <v>1.0</v>
      </c>
      <c r="AC23" s="84">
        <f t="shared" si="9"/>
        <v>1024.580645</v>
      </c>
    </row>
    <row r="24" ht="15.75" customHeight="1">
      <c r="A24" s="84"/>
      <c r="B24" s="84"/>
      <c r="C24" s="84"/>
      <c r="D24" s="220">
        <v>31762.0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1024.580645</v>
      </c>
      <c r="N24" s="84">
        <v>1.0</v>
      </c>
      <c r="O24" s="84">
        <f t="shared" si="2"/>
        <v>1024.580645</v>
      </c>
      <c r="P24" s="84">
        <v>1.0</v>
      </c>
      <c r="Q24" s="84">
        <f t="shared" si="3"/>
        <v>1058.733333</v>
      </c>
      <c r="R24" s="84">
        <v>1.0</v>
      </c>
      <c r="S24" s="84">
        <f t="shared" si="4"/>
        <v>1024.580645</v>
      </c>
      <c r="T24" s="84">
        <v>1.0</v>
      </c>
      <c r="U24" s="84">
        <f t="shared" si="5"/>
        <v>1058.733333</v>
      </c>
      <c r="V24" s="84">
        <v>1.0</v>
      </c>
      <c r="W24" s="84">
        <f t="shared" si="6"/>
        <v>1024.580645</v>
      </c>
      <c r="X24" s="84">
        <v>1.0</v>
      </c>
      <c r="Y24" s="84">
        <f t="shared" si="7"/>
        <v>1024.580645</v>
      </c>
      <c r="Z24" s="84">
        <v>1.0</v>
      </c>
      <c r="AA24" s="84">
        <f t="shared" si="8"/>
        <v>1134.357143</v>
      </c>
      <c r="AB24" s="84">
        <v>1.0</v>
      </c>
      <c r="AC24" s="84">
        <f t="shared" si="9"/>
        <v>1024.580645</v>
      </c>
    </row>
    <row r="25" ht="15.75" customHeight="1">
      <c r="A25" s="84"/>
      <c r="B25" s="84"/>
      <c r="C25" s="84"/>
      <c r="D25" s="220">
        <v>31762.0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1024.580645</v>
      </c>
      <c r="N25" s="84">
        <v>1.0</v>
      </c>
      <c r="O25" s="84">
        <f t="shared" si="2"/>
        <v>1024.580645</v>
      </c>
      <c r="P25" s="84">
        <v>1.0</v>
      </c>
      <c r="Q25" s="84">
        <f t="shared" si="3"/>
        <v>1058.733333</v>
      </c>
      <c r="R25" s="84">
        <v>1.0</v>
      </c>
      <c r="S25" s="84">
        <f t="shared" si="4"/>
        <v>1024.580645</v>
      </c>
      <c r="T25" s="84">
        <v>1.0</v>
      </c>
      <c r="U25" s="84">
        <f t="shared" si="5"/>
        <v>1058.733333</v>
      </c>
      <c r="V25" s="84">
        <v>1.0</v>
      </c>
      <c r="W25" s="84">
        <f t="shared" si="6"/>
        <v>1024.580645</v>
      </c>
      <c r="X25" s="84">
        <v>1.0</v>
      </c>
      <c r="Y25" s="84">
        <f t="shared" si="7"/>
        <v>1024.580645</v>
      </c>
      <c r="Z25" s="84">
        <v>1.0</v>
      </c>
      <c r="AA25" s="84">
        <f t="shared" si="8"/>
        <v>1134.357143</v>
      </c>
      <c r="AB25" s="84">
        <v>1.0</v>
      </c>
      <c r="AC25" s="84">
        <f t="shared" si="9"/>
        <v>1024.580645</v>
      </c>
    </row>
    <row r="26" ht="15.75" customHeight="1">
      <c r="A26" s="84"/>
      <c r="B26" s="84"/>
      <c r="C26" s="84"/>
      <c r="D26" s="220">
        <v>31762.0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1024.580645</v>
      </c>
      <c r="N26" s="84">
        <v>1.0</v>
      </c>
      <c r="O26" s="84">
        <f t="shared" si="2"/>
        <v>1024.580645</v>
      </c>
      <c r="P26" s="84">
        <v>1.0</v>
      </c>
      <c r="Q26" s="84">
        <f t="shared" si="3"/>
        <v>1058.733333</v>
      </c>
      <c r="R26" s="84">
        <v>1.0</v>
      </c>
      <c r="S26" s="84">
        <f t="shared" si="4"/>
        <v>1024.580645</v>
      </c>
      <c r="T26" s="84">
        <v>1.0</v>
      </c>
      <c r="U26" s="84">
        <f t="shared" si="5"/>
        <v>1058.733333</v>
      </c>
      <c r="V26" s="84">
        <v>1.0</v>
      </c>
      <c r="W26" s="84">
        <f t="shared" si="6"/>
        <v>1024.580645</v>
      </c>
      <c r="X26" s="84">
        <v>1.0</v>
      </c>
      <c r="Y26" s="84">
        <f t="shared" si="7"/>
        <v>1024.580645</v>
      </c>
      <c r="Z26" s="84">
        <v>1.0</v>
      </c>
      <c r="AA26" s="84">
        <f t="shared" si="8"/>
        <v>1134.357143</v>
      </c>
      <c r="AB26" s="84">
        <v>1.0</v>
      </c>
      <c r="AC26" s="84">
        <f t="shared" si="9"/>
        <v>1024.580645</v>
      </c>
    </row>
    <row r="27" ht="15.75" customHeight="1">
      <c r="A27" s="84"/>
      <c r="B27" s="84"/>
      <c r="C27" s="84"/>
      <c r="D27" s="220">
        <v>31762.0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1024.580645</v>
      </c>
      <c r="N27" s="84">
        <v>1.0</v>
      </c>
      <c r="O27" s="84">
        <f t="shared" si="2"/>
        <v>1024.580645</v>
      </c>
      <c r="P27" s="84">
        <v>1.0</v>
      </c>
      <c r="Q27" s="84">
        <f t="shared" si="3"/>
        <v>1058.733333</v>
      </c>
      <c r="R27" s="84">
        <v>1.0</v>
      </c>
      <c r="S27" s="84">
        <f t="shared" si="4"/>
        <v>1024.580645</v>
      </c>
      <c r="T27" s="84">
        <v>1.0</v>
      </c>
      <c r="U27" s="84">
        <f t="shared" si="5"/>
        <v>1058.733333</v>
      </c>
      <c r="V27" s="84">
        <v>1.0</v>
      </c>
      <c r="W27" s="84">
        <f t="shared" si="6"/>
        <v>1024.580645</v>
      </c>
      <c r="X27" s="84">
        <v>1.0</v>
      </c>
      <c r="Y27" s="84">
        <f t="shared" si="7"/>
        <v>1024.580645</v>
      </c>
      <c r="Z27" s="84">
        <v>1.0</v>
      </c>
      <c r="AA27" s="84">
        <f t="shared" si="8"/>
        <v>1134.357143</v>
      </c>
      <c r="AB27" s="84">
        <v>1.0</v>
      </c>
      <c r="AC27" s="84">
        <f t="shared" si="9"/>
        <v>1024.580645</v>
      </c>
    </row>
    <row r="28" ht="15.75" customHeight="1">
      <c r="A28" s="84"/>
      <c r="B28" s="84"/>
      <c r="C28" s="84"/>
      <c r="D28" s="220">
        <v>31762.0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1024.580645</v>
      </c>
      <c r="N28" s="84">
        <v>1.0</v>
      </c>
      <c r="O28" s="84">
        <f t="shared" si="2"/>
        <v>1024.580645</v>
      </c>
      <c r="P28" s="84">
        <v>1.0</v>
      </c>
      <c r="Q28" s="84">
        <f t="shared" si="3"/>
        <v>1058.733333</v>
      </c>
      <c r="R28" s="84">
        <v>1.0</v>
      </c>
      <c r="S28" s="84">
        <f t="shared" si="4"/>
        <v>1024.580645</v>
      </c>
      <c r="T28" s="84">
        <v>1.0</v>
      </c>
      <c r="U28" s="84">
        <f t="shared" si="5"/>
        <v>1058.733333</v>
      </c>
      <c r="V28" s="84">
        <v>1.0</v>
      </c>
      <c r="W28" s="84">
        <f t="shared" si="6"/>
        <v>1024.580645</v>
      </c>
      <c r="X28" s="84">
        <v>1.0</v>
      </c>
      <c r="Y28" s="84">
        <f t="shared" si="7"/>
        <v>1024.580645</v>
      </c>
      <c r="Z28" s="84">
        <v>1.0</v>
      </c>
      <c r="AA28" s="84">
        <f t="shared" si="8"/>
        <v>1134.357143</v>
      </c>
      <c r="AB28" s="84">
        <v>1.0</v>
      </c>
      <c r="AC28" s="84">
        <f t="shared" si="9"/>
        <v>1024.580645</v>
      </c>
    </row>
    <row r="29" ht="15.75" customHeight="1">
      <c r="A29" s="84"/>
      <c r="B29" s="84"/>
      <c r="C29" s="84"/>
      <c r="D29" s="220">
        <v>31762.0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1024.580645</v>
      </c>
      <c r="N29" s="84">
        <v>1.0</v>
      </c>
      <c r="O29" s="84">
        <f t="shared" si="2"/>
        <v>1024.580645</v>
      </c>
      <c r="P29" s="84">
        <v>1.0</v>
      </c>
      <c r="Q29" s="84">
        <f t="shared" si="3"/>
        <v>1058.733333</v>
      </c>
      <c r="R29" s="84">
        <v>1.0</v>
      </c>
      <c r="S29" s="84">
        <f t="shared" si="4"/>
        <v>1024.580645</v>
      </c>
      <c r="T29" s="84">
        <v>1.0</v>
      </c>
      <c r="U29" s="84">
        <f t="shared" si="5"/>
        <v>1058.733333</v>
      </c>
      <c r="V29" s="84">
        <v>1.0</v>
      </c>
      <c r="W29" s="84">
        <f t="shared" si="6"/>
        <v>1024.580645</v>
      </c>
      <c r="X29" s="84">
        <v>1.0</v>
      </c>
      <c r="Y29" s="84">
        <f t="shared" si="7"/>
        <v>1024.580645</v>
      </c>
      <c r="Z29" s="84">
        <v>1.0</v>
      </c>
      <c r="AA29" s="84">
        <f t="shared" si="8"/>
        <v>1134.357143</v>
      </c>
      <c r="AB29" s="84">
        <v>1.0</v>
      </c>
      <c r="AC29" s="84">
        <f t="shared" si="9"/>
        <v>1024.580645</v>
      </c>
    </row>
    <row r="30" ht="15.75" customHeight="1">
      <c r="A30" s="84"/>
      <c r="B30" s="84"/>
      <c r="C30" s="84"/>
      <c r="D30" s="220">
        <v>31762.0</v>
      </c>
      <c r="E30" s="217">
        <v>28.0</v>
      </c>
      <c r="F30" s="84"/>
      <c r="G30" s="84"/>
      <c r="H30" s="84"/>
      <c r="I30" s="84"/>
      <c r="J30" s="84"/>
      <c r="K30" s="84"/>
      <c r="L30" s="181">
        <v>0.0</v>
      </c>
      <c r="M30" s="84">
        <f t="shared" si="1"/>
        <v>0</v>
      </c>
      <c r="N30" s="181">
        <v>0.0</v>
      </c>
      <c r="O30" s="84">
        <f t="shared" si="2"/>
        <v>0</v>
      </c>
      <c r="P30" s="84">
        <v>1.0</v>
      </c>
      <c r="Q30" s="84">
        <f t="shared" si="3"/>
        <v>1058.733333</v>
      </c>
      <c r="R30" s="84">
        <v>1.0</v>
      </c>
      <c r="S30" s="84">
        <f t="shared" si="4"/>
        <v>1024.580645</v>
      </c>
      <c r="T30" s="84">
        <v>1.0</v>
      </c>
      <c r="U30" s="84">
        <f t="shared" si="5"/>
        <v>1058.733333</v>
      </c>
      <c r="V30" s="84">
        <v>1.0</v>
      </c>
      <c r="W30" s="84">
        <f t="shared" si="6"/>
        <v>1024.580645</v>
      </c>
      <c r="X30" s="84">
        <v>1.0</v>
      </c>
      <c r="Y30" s="84">
        <f t="shared" si="7"/>
        <v>1024.580645</v>
      </c>
      <c r="Z30" s="84">
        <v>1.0</v>
      </c>
      <c r="AA30" s="84">
        <f t="shared" si="8"/>
        <v>1134.357143</v>
      </c>
      <c r="AB30" s="84">
        <v>1.0</v>
      </c>
      <c r="AC30" s="84">
        <f t="shared" si="9"/>
        <v>1024.580645</v>
      </c>
    </row>
    <row r="31" ht="15.0" customHeight="1">
      <c r="A31" s="84"/>
      <c r="B31" s="84"/>
      <c r="C31" s="84"/>
      <c r="D31" s="220">
        <v>31762.0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1024.580645</v>
      </c>
      <c r="N31" s="84">
        <v>1.0</v>
      </c>
      <c r="O31" s="84">
        <f t="shared" si="2"/>
        <v>1024.580645</v>
      </c>
      <c r="P31" s="84">
        <v>1.0</v>
      </c>
      <c r="Q31" s="84">
        <f t="shared" si="3"/>
        <v>1058.733333</v>
      </c>
      <c r="R31" s="84">
        <v>1.0</v>
      </c>
      <c r="S31" s="84">
        <f t="shared" si="4"/>
        <v>1024.580645</v>
      </c>
      <c r="T31" s="84">
        <v>1.0</v>
      </c>
      <c r="U31" s="84">
        <f t="shared" si="5"/>
        <v>1058.733333</v>
      </c>
      <c r="V31" s="84">
        <v>1.0</v>
      </c>
      <c r="W31" s="84">
        <f t="shared" si="6"/>
        <v>1024.580645</v>
      </c>
      <c r="X31" s="84">
        <v>1.0</v>
      </c>
      <c r="Y31" s="84">
        <f t="shared" si="7"/>
        <v>1024.580645</v>
      </c>
      <c r="Z31" s="84"/>
      <c r="AA31" s="84"/>
      <c r="AB31" s="84">
        <v>1.0</v>
      </c>
      <c r="AC31" s="84">
        <f t="shared" si="9"/>
        <v>1024.580645</v>
      </c>
    </row>
    <row r="32" ht="15.75" customHeight="1">
      <c r="A32" s="84"/>
      <c r="B32" s="84"/>
      <c r="C32" s="84"/>
      <c r="D32" s="220">
        <v>31762.0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1024.580645</v>
      </c>
      <c r="N32" s="181">
        <v>0.5</v>
      </c>
      <c r="O32" s="84">
        <f t="shared" si="2"/>
        <v>512.2903226</v>
      </c>
      <c r="P32" s="84">
        <v>1.0</v>
      </c>
      <c r="Q32" s="84">
        <f t="shared" si="3"/>
        <v>1058.733333</v>
      </c>
      <c r="R32" s="84">
        <v>1.0</v>
      </c>
      <c r="S32" s="84">
        <f t="shared" si="4"/>
        <v>1024.580645</v>
      </c>
      <c r="T32" s="84">
        <v>1.0</v>
      </c>
      <c r="U32" s="84">
        <f t="shared" si="5"/>
        <v>1058.733333</v>
      </c>
      <c r="V32" s="84">
        <v>1.0</v>
      </c>
      <c r="W32" s="84">
        <f t="shared" si="6"/>
        <v>1024.580645</v>
      </c>
      <c r="X32" s="84">
        <v>1.0</v>
      </c>
      <c r="Y32" s="84">
        <f t="shared" si="7"/>
        <v>1024.580645</v>
      </c>
      <c r="Z32" s="84"/>
      <c r="AA32" s="84"/>
      <c r="AB32" s="84">
        <v>1.0</v>
      </c>
      <c r="AC32" s="84">
        <f t="shared" si="9"/>
        <v>1024.580645</v>
      </c>
    </row>
    <row r="33" ht="15.75" customHeight="1">
      <c r="A33" s="84"/>
      <c r="B33" s="84"/>
      <c r="C33" s="84"/>
      <c r="D33" s="220">
        <v>31762.0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1024.580645</v>
      </c>
      <c r="N33" s="84">
        <v>1.0</v>
      </c>
      <c r="O33" s="84">
        <f t="shared" si="2"/>
        <v>1024.580645</v>
      </c>
      <c r="P33" s="84"/>
      <c r="Q33" s="84"/>
      <c r="R33" s="84">
        <v>1.0</v>
      </c>
      <c r="S33" s="84">
        <f t="shared" si="4"/>
        <v>1024.580645</v>
      </c>
      <c r="T33" s="84"/>
      <c r="U33" s="84"/>
      <c r="V33" s="84">
        <v>1.0</v>
      </c>
      <c r="W33" s="84">
        <f t="shared" si="6"/>
        <v>1024.580645</v>
      </c>
      <c r="X33" s="84">
        <v>1.0</v>
      </c>
      <c r="Y33" s="84">
        <f t="shared" si="7"/>
        <v>1024.580645</v>
      </c>
      <c r="Z33" s="84"/>
      <c r="AA33" s="84"/>
      <c r="AB33" s="84">
        <v>1.0</v>
      </c>
      <c r="AC33" s="84">
        <f t="shared" si="9"/>
        <v>1024.580645</v>
      </c>
    </row>
    <row r="34" ht="15.75" customHeight="1">
      <c r="B34" s="160"/>
      <c r="C34" s="162" t="s">
        <v>316</v>
      </c>
      <c r="D34" s="220">
        <v>31762.0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2049.16129</v>
      </c>
      <c r="N34" s="165">
        <v>1.0</v>
      </c>
      <c r="O34" s="84">
        <f t="shared" si="2"/>
        <v>1024.580645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31762.0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1024.580645</v>
      </c>
      <c r="N35" s="165">
        <v>1.0</v>
      </c>
      <c r="O35" s="84">
        <f t="shared" si="2"/>
        <v>1024.580645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31762.0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30737.41935</v>
      </c>
      <c r="N37" s="160">
        <f t="shared" si="10"/>
        <v>29.5</v>
      </c>
      <c r="O37" s="160">
        <f t="shared" si="10"/>
        <v>30225.12903</v>
      </c>
      <c r="P37" s="160">
        <f t="shared" si="10"/>
        <v>29</v>
      </c>
      <c r="Q37" s="160">
        <f t="shared" si="10"/>
        <v>30703.26667</v>
      </c>
      <c r="R37" s="160">
        <f t="shared" si="10"/>
        <v>29</v>
      </c>
      <c r="S37" s="160">
        <f t="shared" si="10"/>
        <v>29712.83871</v>
      </c>
      <c r="T37" s="160">
        <f t="shared" si="10"/>
        <v>30</v>
      </c>
      <c r="U37" s="160">
        <f t="shared" si="10"/>
        <v>31762</v>
      </c>
      <c r="V37" s="160">
        <f t="shared" si="10"/>
        <v>31</v>
      </c>
      <c r="W37" s="160">
        <f t="shared" si="10"/>
        <v>31762</v>
      </c>
      <c r="X37" s="160">
        <f t="shared" si="10"/>
        <v>31</v>
      </c>
      <c r="Y37" s="160">
        <f t="shared" si="10"/>
        <v>31762</v>
      </c>
      <c r="Z37" s="160">
        <f t="shared" si="10"/>
        <v>28</v>
      </c>
      <c r="AA37" s="160">
        <f t="shared" si="10"/>
        <v>31762</v>
      </c>
      <c r="AB37" s="160">
        <f t="shared" si="10"/>
        <v>31</v>
      </c>
      <c r="AC37" s="160">
        <f t="shared" si="10"/>
        <v>31762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377</v>
      </c>
      <c r="B3" s="84" t="s">
        <v>369</v>
      </c>
      <c r="C3" s="84" t="s">
        <v>162</v>
      </c>
      <c r="D3" s="220">
        <v>32035.0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1033.387097</v>
      </c>
      <c r="N3" s="84">
        <v>1.0</v>
      </c>
      <c r="O3" s="84">
        <f t="shared" ref="O3:O33" si="2">D3/31*N3</f>
        <v>1033.387097</v>
      </c>
      <c r="P3" s="84">
        <v>1.0</v>
      </c>
      <c r="Q3" s="84">
        <f t="shared" ref="Q3:Q32" si="3">D3/30*P3</f>
        <v>1067.833333</v>
      </c>
      <c r="R3" s="84">
        <v>1.0</v>
      </c>
      <c r="S3" s="84">
        <f t="shared" ref="S3:S33" si="4">D3/31*R3</f>
        <v>1033.387097</v>
      </c>
      <c r="T3" s="84">
        <v>1.0</v>
      </c>
      <c r="U3" s="84">
        <f t="shared" ref="U3:U32" si="5">D3/30*T3</f>
        <v>1067.833333</v>
      </c>
      <c r="V3" s="84">
        <v>1.0</v>
      </c>
      <c r="W3" s="84">
        <f t="shared" ref="W3:W33" si="6">D3/31*V3</f>
        <v>1033.387097</v>
      </c>
      <c r="X3" s="84">
        <v>1.0</v>
      </c>
      <c r="Y3" s="84">
        <f t="shared" ref="Y3:Y33" si="7">D3/31*X3</f>
        <v>1033.387097</v>
      </c>
      <c r="Z3" s="84">
        <v>1.0</v>
      </c>
      <c r="AA3" s="84">
        <f t="shared" ref="AA3:AA30" si="8">D3/28*Z3</f>
        <v>1144.107143</v>
      </c>
      <c r="AB3" s="84">
        <v>1.0</v>
      </c>
      <c r="AC3" s="84">
        <f t="shared" ref="AC3:AC33" si="9">D3/31*AB3</f>
        <v>1033.387097</v>
      </c>
    </row>
    <row r="4">
      <c r="A4" s="84"/>
      <c r="B4" s="84"/>
      <c r="C4" s="84"/>
      <c r="D4" s="220">
        <v>32035.0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1033.387097</v>
      </c>
      <c r="N4" s="84">
        <v>1.0</v>
      </c>
      <c r="O4" s="84">
        <f t="shared" si="2"/>
        <v>1033.387097</v>
      </c>
      <c r="P4" s="84">
        <v>1.0</v>
      </c>
      <c r="Q4" s="84">
        <f t="shared" si="3"/>
        <v>1067.833333</v>
      </c>
      <c r="R4" s="84">
        <v>1.0</v>
      </c>
      <c r="S4" s="84">
        <f t="shared" si="4"/>
        <v>1033.387097</v>
      </c>
      <c r="T4" s="84">
        <v>1.0</v>
      </c>
      <c r="U4" s="84">
        <f t="shared" si="5"/>
        <v>1067.833333</v>
      </c>
      <c r="V4" s="84">
        <v>1.0</v>
      </c>
      <c r="W4" s="84">
        <f t="shared" si="6"/>
        <v>1033.387097</v>
      </c>
      <c r="X4" s="84">
        <v>1.0</v>
      </c>
      <c r="Y4" s="84">
        <f t="shared" si="7"/>
        <v>1033.387097</v>
      </c>
      <c r="Z4" s="84">
        <v>1.0</v>
      </c>
      <c r="AA4" s="84">
        <f t="shared" si="8"/>
        <v>1144.107143</v>
      </c>
      <c r="AB4" s="84">
        <v>1.0</v>
      </c>
      <c r="AC4" s="84">
        <f t="shared" si="9"/>
        <v>1033.387097</v>
      </c>
    </row>
    <row r="5">
      <c r="A5" s="84"/>
      <c r="B5" s="84"/>
      <c r="C5" s="84"/>
      <c r="D5" s="220">
        <v>32035.0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1033.387097</v>
      </c>
      <c r="N5" s="84">
        <v>1.0</v>
      </c>
      <c r="O5" s="84">
        <f t="shared" si="2"/>
        <v>1033.387097</v>
      </c>
      <c r="P5" s="84">
        <v>1.0</v>
      </c>
      <c r="Q5" s="84">
        <f t="shared" si="3"/>
        <v>1067.833333</v>
      </c>
      <c r="R5" s="84">
        <v>1.0</v>
      </c>
      <c r="S5" s="84">
        <f t="shared" si="4"/>
        <v>1033.387097</v>
      </c>
      <c r="T5" s="84">
        <v>1.0</v>
      </c>
      <c r="U5" s="84">
        <f t="shared" si="5"/>
        <v>1067.833333</v>
      </c>
      <c r="V5" s="84">
        <v>1.0</v>
      </c>
      <c r="W5" s="84">
        <f t="shared" si="6"/>
        <v>1033.387097</v>
      </c>
      <c r="X5" s="84">
        <v>1.0</v>
      </c>
      <c r="Y5" s="84">
        <f t="shared" si="7"/>
        <v>1033.387097</v>
      </c>
      <c r="Z5" s="84">
        <v>1.0</v>
      </c>
      <c r="AA5" s="84">
        <f t="shared" si="8"/>
        <v>1144.107143</v>
      </c>
      <c r="AB5" s="84">
        <v>1.0</v>
      </c>
      <c r="AC5" s="84">
        <f t="shared" si="9"/>
        <v>1033.387097</v>
      </c>
    </row>
    <row r="6">
      <c r="A6" s="84"/>
      <c r="B6" s="84"/>
      <c r="C6" s="84"/>
      <c r="D6" s="220">
        <v>32035.0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1033.387097</v>
      </c>
      <c r="N6" s="84">
        <v>1.0</v>
      </c>
      <c r="O6" s="84">
        <f t="shared" si="2"/>
        <v>1033.387097</v>
      </c>
      <c r="P6" s="84">
        <v>1.0</v>
      </c>
      <c r="Q6" s="84">
        <f t="shared" si="3"/>
        <v>1067.833333</v>
      </c>
      <c r="R6" s="84">
        <v>1.0</v>
      </c>
      <c r="S6" s="84">
        <f t="shared" si="4"/>
        <v>1033.387097</v>
      </c>
      <c r="T6" s="84">
        <v>1.0</v>
      </c>
      <c r="U6" s="84">
        <f t="shared" si="5"/>
        <v>1067.833333</v>
      </c>
      <c r="V6" s="84">
        <v>1.0</v>
      </c>
      <c r="W6" s="84">
        <f t="shared" si="6"/>
        <v>1033.387097</v>
      </c>
      <c r="X6" s="84">
        <v>1.0</v>
      </c>
      <c r="Y6" s="84">
        <f t="shared" si="7"/>
        <v>1033.387097</v>
      </c>
      <c r="Z6" s="84">
        <v>1.0</v>
      </c>
      <c r="AA6" s="84">
        <f t="shared" si="8"/>
        <v>1144.107143</v>
      </c>
      <c r="AB6" s="84">
        <v>1.0</v>
      </c>
      <c r="AC6" s="84">
        <f t="shared" si="9"/>
        <v>1033.387097</v>
      </c>
    </row>
    <row r="7">
      <c r="A7" s="84"/>
      <c r="B7" s="84"/>
      <c r="C7" s="84"/>
      <c r="D7" s="220">
        <v>32035.0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1033.387097</v>
      </c>
      <c r="N7" s="84">
        <v>1.0</v>
      </c>
      <c r="O7" s="84">
        <f t="shared" si="2"/>
        <v>1033.387097</v>
      </c>
      <c r="P7" s="84">
        <v>1.0</v>
      </c>
      <c r="Q7" s="84">
        <f t="shared" si="3"/>
        <v>1067.833333</v>
      </c>
      <c r="R7" s="84">
        <v>1.0</v>
      </c>
      <c r="S7" s="84">
        <f t="shared" si="4"/>
        <v>1033.387097</v>
      </c>
      <c r="T7" s="84">
        <v>1.0</v>
      </c>
      <c r="U7" s="84">
        <f t="shared" si="5"/>
        <v>1067.833333</v>
      </c>
      <c r="V7" s="84">
        <v>1.0</v>
      </c>
      <c r="W7" s="84">
        <f t="shared" si="6"/>
        <v>1033.387097</v>
      </c>
      <c r="X7" s="84">
        <v>1.0</v>
      </c>
      <c r="Y7" s="84">
        <f t="shared" si="7"/>
        <v>1033.387097</v>
      </c>
      <c r="Z7" s="84">
        <v>1.0</v>
      </c>
      <c r="AA7" s="84">
        <f t="shared" si="8"/>
        <v>1144.107143</v>
      </c>
      <c r="AB7" s="84">
        <v>1.0</v>
      </c>
      <c r="AC7" s="84">
        <f t="shared" si="9"/>
        <v>1033.387097</v>
      </c>
    </row>
    <row r="8">
      <c r="A8" s="84"/>
      <c r="B8" s="84"/>
      <c r="C8" s="84"/>
      <c r="D8" s="220">
        <v>32035.0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1033.387097</v>
      </c>
      <c r="N8" s="84">
        <v>1.0</v>
      </c>
      <c r="O8" s="84">
        <f t="shared" si="2"/>
        <v>1033.387097</v>
      </c>
      <c r="P8" s="84">
        <v>1.0</v>
      </c>
      <c r="Q8" s="84">
        <f t="shared" si="3"/>
        <v>1067.833333</v>
      </c>
      <c r="R8" s="181">
        <v>0.0</v>
      </c>
      <c r="S8" s="84">
        <f t="shared" si="4"/>
        <v>0</v>
      </c>
      <c r="T8" s="84">
        <v>1.0</v>
      </c>
      <c r="U8" s="84">
        <f t="shared" si="5"/>
        <v>1067.833333</v>
      </c>
      <c r="V8" s="84">
        <v>1.0</v>
      </c>
      <c r="W8" s="84">
        <f t="shared" si="6"/>
        <v>1033.387097</v>
      </c>
      <c r="X8" s="84">
        <v>1.0</v>
      </c>
      <c r="Y8" s="84">
        <f t="shared" si="7"/>
        <v>1033.387097</v>
      </c>
      <c r="Z8" s="84">
        <v>1.0</v>
      </c>
      <c r="AA8" s="84">
        <f t="shared" si="8"/>
        <v>1144.107143</v>
      </c>
      <c r="AB8" s="84">
        <v>1.0</v>
      </c>
      <c r="AC8" s="84">
        <f t="shared" si="9"/>
        <v>1033.387097</v>
      </c>
    </row>
    <row r="9">
      <c r="A9" s="84"/>
      <c r="B9" s="84"/>
      <c r="C9" s="84"/>
      <c r="D9" s="220">
        <v>32035.0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1033.387097</v>
      </c>
      <c r="N9" s="84">
        <v>1.0</v>
      </c>
      <c r="O9" s="84">
        <f t="shared" si="2"/>
        <v>1033.387097</v>
      </c>
      <c r="P9" s="84">
        <v>1.0</v>
      </c>
      <c r="Q9" s="84">
        <f t="shared" si="3"/>
        <v>1067.833333</v>
      </c>
      <c r="R9" s="181">
        <v>0.0</v>
      </c>
      <c r="S9" s="84">
        <f t="shared" si="4"/>
        <v>0</v>
      </c>
      <c r="T9" s="84">
        <v>1.0</v>
      </c>
      <c r="U9" s="84">
        <f t="shared" si="5"/>
        <v>1067.833333</v>
      </c>
      <c r="V9" s="84">
        <v>1.0</v>
      </c>
      <c r="W9" s="84">
        <f t="shared" si="6"/>
        <v>1033.387097</v>
      </c>
      <c r="X9" s="84">
        <v>1.0</v>
      </c>
      <c r="Y9" s="84">
        <f t="shared" si="7"/>
        <v>1033.387097</v>
      </c>
      <c r="Z9" s="84">
        <v>1.0</v>
      </c>
      <c r="AA9" s="84">
        <f t="shared" si="8"/>
        <v>1144.107143</v>
      </c>
      <c r="AB9" s="84">
        <v>1.0</v>
      </c>
      <c r="AC9" s="84">
        <f t="shared" si="9"/>
        <v>1033.387097</v>
      </c>
    </row>
    <row r="10">
      <c r="A10" s="84"/>
      <c r="B10" s="84"/>
      <c r="C10" s="84"/>
      <c r="D10" s="220">
        <v>32035.0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1033.387097</v>
      </c>
      <c r="N10" s="84">
        <v>1.0</v>
      </c>
      <c r="O10" s="84">
        <f t="shared" si="2"/>
        <v>1033.387097</v>
      </c>
      <c r="P10" s="84">
        <v>1.0</v>
      </c>
      <c r="Q10" s="84">
        <f t="shared" si="3"/>
        <v>1067.833333</v>
      </c>
      <c r="R10" s="84">
        <v>1.0</v>
      </c>
      <c r="S10" s="84">
        <f t="shared" si="4"/>
        <v>1033.387097</v>
      </c>
      <c r="T10" s="84">
        <v>1.0</v>
      </c>
      <c r="U10" s="84">
        <f t="shared" si="5"/>
        <v>1067.833333</v>
      </c>
      <c r="V10" s="84">
        <v>1.0</v>
      </c>
      <c r="W10" s="84">
        <f t="shared" si="6"/>
        <v>1033.387097</v>
      </c>
      <c r="X10" s="84">
        <v>1.0</v>
      </c>
      <c r="Y10" s="84">
        <f t="shared" si="7"/>
        <v>1033.387097</v>
      </c>
      <c r="Z10" s="84">
        <v>1.0</v>
      </c>
      <c r="AA10" s="84">
        <f t="shared" si="8"/>
        <v>1144.107143</v>
      </c>
      <c r="AB10" s="84">
        <v>1.0</v>
      </c>
      <c r="AC10" s="84">
        <f t="shared" si="9"/>
        <v>1033.387097</v>
      </c>
    </row>
    <row r="11">
      <c r="A11" s="84"/>
      <c r="B11" s="84"/>
      <c r="C11" s="84"/>
      <c r="D11" s="220">
        <v>32035.0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1033.387097</v>
      </c>
      <c r="N11" s="84">
        <v>1.0</v>
      </c>
      <c r="O11" s="84">
        <f t="shared" si="2"/>
        <v>1033.387097</v>
      </c>
      <c r="P11" s="84">
        <v>1.0</v>
      </c>
      <c r="Q11" s="84">
        <f t="shared" si="3"/>
        <v>1067.833333</v>
      </c>
      <c r="R11" s="84">
        <v>1.0</v>
      </c>
      <c r="S11" s="84">
        <f t="shared" si="4"/>
        <v>1033.387097</v>
      </c>
      <c r="T11" s="84">
        <v>1.0</v>
      </c>
      <c r="U11" s="84">
        <f t="shared" si="5"/>
        <v>1067.833333</v>
      </c>
      <c r="V11" s="84">
        <v>1.0</v>
      </c>
      <c r="W11" s="84">
        <f t="shared" si="6"/>
        <v>1033.387097</v>
      </c>
      <c r="X11" s="84">
        <v>1.0</v>
      </c>
      <c r="Y11" s="84">
        <f t="shared" si="7"/>
        <v>1033.387097</v>
      </c>
      <c r="Z11" s="84">
        <v>1.0</v>
      </c>
      <c r="AA11" s="84">
        <f t="shared" si="8"/>
        <v>1144.107143</v>
      </c>
      <c r="AB11" s="84">
        <v>1.0</v>
      </c>
      <c r="AC11" s="84">
        <f t="shared" si="9"/>
        <v>1033.387097</v>
      </c>
    </row>
    <row r="12">
      <c r="A12" s="84"/>
      <c r="B12" s="84"/>
      <c r="C12" s="84"/>
      <c r="D12" s="220">
        <v>32035.0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1033.387097</v>
      </c>
      <c r="N12" s="84">
        <v>1.0</v>
      </c>
      <c r="O12" s="84">
        <f t="shared" si="2"/>
        <v>1033.387097</v>
      </c>
      <c r="P12" s="84">
        <v>1.0</v>
      </c>
      <c r="Q12" s="84">
        <f t="shared" si="3"/>
        <v>1067.833333</v>
      </c>
      <c r="R12" s="84">
        <v>1.0</v>
      </c>
      <c r="S12" s="84">
        <f t="shared" si="4"/>
        <v>1033.387097</v>
      </c>
      <c r="T12" s="84">
        <v>1.0</v>
      </c>
      <c r="U12" s="84">
        <f t="shared" si="5"/>
        <v>1067.833333</v>
      </c>
      <c r="V12" s="84">
        <v>1.0</v>
      </c>
      <c r="W12" s="84">
        <f t="shared" si="6"/>
        <v>1033.387097</v>
      </c>
      <c r="X12" s="84">
        <v>1.0</v>
      </c>
      <c r="Y12" s="84">
        <f t="shared" si="7"/>
        <v>1033.387097</v>
      </c>
      <c r="Z12" s="84">
        <v>1.0</v>
      </c>
      <c r="AA12" s="84">
        <f t="shared" si="8"/>
        <v>1144.107143</v>
      </c>
      <c r="AB12" s="84">
        <v>1.0</v>
      </c>
      <c r="AC12" s="84">
        <f t="shared" si="9"/>
        <v>1033.387097</v>
      </c>
    </row>
    <row r="13">
      <c r="A13" s="84"/>
      <c r="B13" s="84"/>
      <c r="C13" s="84"/>
      <c r="D13" s="220">
        <v>32035.0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1033.387097</v>
      </c>
      <c r="N13" s="84">
        <v>1.0</v>
      </c>
      <c r="O13" s="84">
        <f t="shared" si="2"/>
        <v>1033.387097</v>
      </c>
      <c r="P13" s="84">
        <v>1.0</v>
      </c>
      <c r="Q13" s="84">
        <f t="shared" si="3"/>
        <v>1067.833333</v>
      </c>
      <c r="R13" s="84">
        <v>1.0</v>
      </c>
      <c r="S13" s="84">
        <f t="shared" si="4"/>
        <v>1033.387097</v>
      </c>
      <c r="T13" s="84">
        <v>1.0</v>
      </c>
      <c r="U13" s="84">
        <f t="shared" si="5"/>
        <v>1067.833333</v>
      </c>
      <c r="V13" s="84">
        <v>1.0</v>
      </c>
      <c r="W13" s="84">
        <f t="shared" si="6"/>
        <v>1033.387097</v>
      </c>
      <c r="X13" s="84">
        <v>1.0</v>
      </c>
      <c r="Y13" s="84">
        <f t="shared" si="7"/>
        <v>1033.387097</v>
      </c>
      <c r="Z13" s="84">
        <v>1.0</v>
      </c>
      <c r="AA13" s="84">
        <f t="shared" si="8"/>
        <v>1144.107143</v>
      </c>
      <c r="AB13" s="84">
        <v>1.0</v>
      </c>
      <c r="AC13" s="84">
        <f t="shared" si="9"/>
        <v>1033.387097</v>
      </c>
    </row>
    <row r="14">
      <c r="A14" s="84"/>
      <c r="B14" s="84"/>
      <c r="C14" s="84"/>
      <c r="D14" s="220">
        <v>32035.0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1033.387097</v>
      </c>
      <c r="N14" s="84">
        <v>1.0</v>
      </c>
      <c r="O14" s="84">
        <f t="shared" si="2"/>
        <v>1033.387097</v>
      </c>
      <c r="P14" s="84">
        <v>1.0</v>
      </c>
      <c r="Q14" s="84">
        <f t="shared" si="3"/>
        <v>1067.833333</v>
      </c>
      <c r="R14" s="84">
        <v>1.0</v>
      </c>
      <c r="S14" s="84">
        <f t="shared" si="4"/>
        <v>1033.387097</v>
      </c>
      <c r="T14" s="84">
        <v>1.0</v>
      </c>
      <c r="U14" s="84">
        <f t="shared" si="5"/>
        <v>1067.833333</v>
      </c>
      <c r="V14" s="84">
        <v>1.0</v>
      </c>
      <c r="W14" s="84">
        <f t="shared" si="6"/>
        <v>1033.387097</v>
      </c>
      <c r="X14" s="84">
        <v>1.0</v>
      </c>
      <c r="Y14" s="84">
        <f t="shared" si="7"/>
        <v>1033.387097</v>
      </c>
      <c r="Z14" s="84">
        <v>1.0</v>
      </c>
      <c r="AA14" s="84">
        <f t="shared" si="8"/>
        <v>1144.107143</v>
      </c>
      <c r="AB14" s="84">
        <v>1.0</v>
      </c>
      <c r="AC14" s="84">
        <f t="shared" si="9"/>
        <v>1033.387097</v>
      </c>
    </row>
    <row r="15">
      <c r="A15" s="84"/>
      <c r="B15" s="84"/>
      <c r="C15" s="84"/>
      <c r="D15" s="220">
        <v>32035.0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1033.387097</v>
      </c>
      <c r="N15" s="84">
        <v>1.0</v>
      </c>
      <c r="O15" s="84">
        <f t="shared" si="2"/>
        <v>1033.387097</v>
      </c>
      <c r="P15" s="84">
        <v>1.0</v>
      </c>
      <c r="Q15" s="84">
        <f t="shared" si="3"/>
        <v>1067.833333</v>
      </c>
      <c r="R15" s="84">
        <v>1.0</v>
      </c>
      <c r="S15" s="84">
        <f t="shared" si="4"/>
        <v>1033.387097</v>
      </c>
      <c r="T15" s="84">
        <v>1.0</v>
      </c>
      <c r="U15" s="84">
        <f t="shared" si="5"/>
        <v>1067.833333</v>
      </c>
      <c r="V15" s="84">
        <v>1.0</v>
      </c>
      <c r="W15" s="84">
        <f t="shared" si="6"/>
        <v>1033.387097</v>
      </c>
      <c r="X15" s="84">
        <v>1.0</v>
      </c>
      <c r="Y15" s="84">
        <f t="shared" si="7"/>
        <v>1033.387097</v>
      </c>
      <c r="Z15" s="84">
        <v>1.0</v>
      </c>
      <c r="AA15" s="84">
        <f t="shared" si="8"/>
        <v>1144.107143</v>
      </c>
      <c r="AB15" s="84">
        <v>1.0</v>
      </c>
      <c r="AC15" s="84">
        <f t="shared" si="9"/>
        <v>1033.387097</v>
      </c>
    </row>
    <row r="16">
      <c r="A16" s="84"/>
      <c r="B16" s="84"/>
      <c r="C16" s="84"/>
      <c r="D16" s="220">
        <v>32035.0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1033.387097</v>
      </c>
      <c r="N16" s="84">
        <v>1.0</v>
      </c>
      <c r="O16" s="84">
        <f t="shared" si="2"/>
        <v>1033.387097</v>
      </c>
      <c r="P16" s="84">
        <v>1.0</v>
      </c>
      <c r="Q16" s="84">
        <f t="shared" si="3"/>
        <v>1067.833333</v>
      </c>
      <c r="R16" s="84">
        <v>1.0</v>
      </c>
      <c r="S16" s="84">
        <f t="shared" si="4"/>
        <v>1033.387097</v>
      </c>
      <c r="T16" s="84">
        <v>1.0</v>
      </c>
      <c r="U16" s="84">
        <f t="shared" si="5"/>
        <v>1067.833333</v>
      </c>
      <c r="V16" s="84">
        <v>1.0</v>
      </c>
      <c r="W16" s="84">
        <f t="shared" si="6"/>
        <v>1033.387097</v>
      </c>
      <c r="X16" s="84">
        <v>1.0</v>
      </c>
      <c r="Y16" s="84">
        <f t="shared" si="7"/>
        <v>1033.387097</v>
      </c>
      <c r="Z16" s="84">
        <v>1.0</v>
      </c>
      <c r="AA16" s="84">
        <f t="shared" si="8"/>
        <v>1144.107143</v>
      </c>
      <c r="AB16" s="84">
        <v>1.0</v>
      </c>
      <c r="AC16" s="84">
        <f t="shared" si="9"/>
        <v>1033.387097</v>
      </c>
    </row>
    <row r="17">
      <c r="A17" s="84"/>
      <c r="B17" s="84"/>
      <c r="C17" s="84"/>
      <c r="D17" s="220">
        <v>32035.0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1033.387097</v>
      </c>
      <c r="N17" s="84">
        <v>1.0</v>
      </c>
      <c r="O17" s="84">
        <f t="shared" si="2"/>
        <v>1033.387097</v>
      </c>
      <c r="P17" s="84">
        <v>1.0</v>
      </c>
      <c r="Q17" s="84">
        <f t="shared" si="3"/>
        <v>1067.833333</v>
      </c>
      <c r="R17" s="84">
        <v>1.0</v>
      </c>
      <c r="S17" s="84">
        <f t="shared" si="4"/>
        <v>1033.387097</v>
      </c>
      <c r="T17" s="84">
        <v>1.0</v>
      </c>
      <c r="U17" s="84">
        <f t="shared" si="5"/>
        <v>1067.833333</v>
      </c>
      <c r="V17" s="84">
        <v>1.0</v>
      </c>
      <c r="W17" s="84">
        <f t="shared" si="6"/>
        <v>1033.387097</v>
      </c>
      <c r="X17" s="84">
        <v>1.0</v>
      </c>
      <c r="Y17" s="84">
        <f t="shared" si="7"/>
        <v>1033.387097</v>
      </c>
      <c r="Z17" s="84">
        <v>1.0</v>
      </c>
      <c r="AA17" s="84">
        <f t="shared" si="8"/>
        <v>1144.107143</v>
      </c>
      <c r="AB17" s="84">
        <v>1.0</v>
      </c>
      <c r="AC17" s="84">
        <f t="shared" si="9"/>
        <v>1033.387097</v>
      </c>
    </row>
    <row r="18">
      <c r="A18" s="84"/>
      <c r="B18" s="84"/>
      <c r="C18" s="84"/>
      <c r="D18" s="220">
        <v>32035.0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1033.387097</v>
      </c>
      <c r="N18" s="84">
        <v>1.0</v>
      </c>
      <c r="O18" s="84">
        <f t="shared" si="2"/>
        <v>1033.387097</v>
      </c>
      <c r="P18" s="84">
        <v>1.0</v>
      </c>
      <c r="Q18" s="84">
        <f t="shared" si="3"/>
        <v>1067.833333</v>
      </c>
      <c r="R18" s="84">
        <v>1.0</v>
      </c>
      <c r="S18" s="84">
        <f t="shared" si="4"/>
        <v>1033.387097</v>
      </c>
      <c r="T18" s="84">
        <v>1.0</v>
      </c>
      <c r="U18" s="84">
        <f t="shared" si="5"/>
        <v>1067.833333</v>
      </c>
      <c r="V18" s="84">
        <v>1.0</v>
      </c>
      <c r="W18" s="84">
        <f t="shared" si="6"/>
        <v>1033.387097</v>
      </c>
      <c r="X18" s="84">
        <v>1.0</v>
      </c>
      <c r="Y18" s="84">
        <f t="shared" si="7"/>
        <v>1033.387097</v>
      </c>
      <c r="Z18" s="84">
        <v>1.0</v>
      </c>
      <c r="AA18" s="84">
        <f t="shared" si="8"/>
        <v>1144.107143</v>
      </c>
      <c r="AB18" s="84">
        <v>1.0</v>
      </c>
      <c r="AC18" s="84">
        <f t="shared" si="9"/>
        <v>1033.387097</v>
      </c>
    </row>
    <row r="19">
      <c r="A19" s="84"/>
      <c r="B19" s="84"/>
      <c r="C19" s="84"/>
      <c r="D19" s="220">
        <v>32035.0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1033.387097</v>
      </c>
      <c r="N19" s="84">
        <v>1.0</v>
      </c>
      <c r="O19" s="84">
        <f t="shared" si="2"/>
        <v>1033.387097</v>
      </c>
      <c r="P19" s="84">
        <v>1.0</v>
      </c>
      <c r="Q19" s="84">
        <f t="shared" si="3"/>
        <v>1067.833333</v>
      </c>
      <c r="R19" s="84">
        <v>1.0</v>
      </c>
      <c r="S19" s="84">
        <f t="shared" si="4"/>
        <v>1033.387097</v>
      </c>
      <c r="T19" s="84">
        <v>1.0</v>
      </c>
      <c r="U19" s="84">
        <f t="shared" si="5"/>
        <v>1067.833333</v>
      </c>
      <c r="V19" s="84">
        <v>1.0</v>
      </c>
      <c r="W19" s="84">
        <f t="shared" si="6"/>
        <v>1033.387097</v>
      </c>
      <c r="X19" s="84">
        <v>1.0</v>
      </c>
      <c r="Y19" s="84">
        <f t="shared" si="7"/>
        <v>1033.387097</v>
      </c>
      <c r="Z19" s="84">
        <v>1.0</v>
      </c>
      <c r="AA19" s="84">
        <f t="shared" si="8"/>
        <v>1144.107143</v>
      </c>
      <c r="AB19" s="84">
        <v>1.0</v>
      </c>
      <c r="AC19" s="84">
        <f t="shared" si="9"/>
        <v>1033.387097</v>
      </c>
    </row>
    <row r="20">
      <c r="A20" s="84"/>
      <c r="B20" s="84"/>
      <c r="C20" s="84"/>
      <c r="D20" s="220">
        <v>32035.0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1033.387097</v>
      </c>
      <c r="N20" s="84">
        <v>1.0</v>
      </c>
      <c r="O20" s="84">
        <f t="shared" si="2"/>
        <v>1033.387097</v>
      </c>
      <c r="P20" s="84">
        <v>1.0</v>
      </c>
      <c r="Q20" s="84">
        <f t="shared" si="3"/>
        <v>1067.833333</v>
      </c>
      <c r="R20" s="84">
        <v>1.0</v>
      </c>
      <c r="S20" s="84">
        <f t="shared" si="4"/>
        <v>1033.387097</v>
      </c>
      <c r="T20" s="84">
        <v>1.0</v>
      </c>
      <c r="U20" s="84">
        <f t="shared" si="5"/>
        <v>1067.833333</v>
      </c>
      <c r="V20" s="84">
        <v>1.0</v>
      </c>
      <c r="W20" s="84">
        <f t="shared" si="6"/>
        <v>1033.387097</v>
      </c>
      <c r="X20" s="84">
        <v>1.0</v>
      </c>
      <c r="Y20" s="84">
        <f t="shared" si="7"/>
        <v>1033.387097</v>
      </c>
      <c r="Z20" s="84">
        <v>1.0</v>
      </c>
      <c r="AA20" s="84">
        <f t="shared" si="8"/>
        <v>1144.107143</v>
      </c>
      <c r="AB20" s="84">
        <v>1.0</v>
      </c>
      <c r="AC20" s="84">
        <f t="shared" si="9"/>
        <v>1033.387097</v>
      </c>
    </row>
    <row r="21" ht="15.75" customHeight="1">
      <c r="A21" s="84"/>
      <c r="B21" s="84"/>
      <c r="C21" s="84"/>
      <c r="D21" s="220">
        <v>32035.0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1033.387097</v>
      </c>
      <c r="N21" s="84">
        <v>1.0</v>
      </c>
      <c r="O21" s="84">
        <f t="shared" si="2"/>
        <v>1033.387097</v>
      </c>
      <c r="P21" s="84">
        <v>1.0</v>
      </c>
      <c r="Q21" s="84">
        <f t="shared" si="3"/>
        <v>1067.833333</v>
      </c>
      <c r="R21" s="84">
        <v>1.0</v>
      </c>
      <c r="S21" s="84">
        <f t="shared" si="4"/>
        <v>1033.387097</v>
      </c>
      <c r="T21" s="84">
        <v>1.0</v>
      </c>
      <c r="U21" s="84">
        <f t="shared" si="5"/>
        <v>1067.833333</v>
      </c>
      <c r="V21" s="84">
        <v>1.0</v>
      </c>
      <c r="W21" s="84">
        <f t="shared" si="6"/>
        <v>1033.387097</v>
      </c>
      <c r="X21" s="84">
        <v>1.0</v>
      </c>
      <c r="Y21" s="84">
        <f t="shared" si="7"/>
        <v>1033.387097</v>
      </c>
      <c r="Z21" s="84">
        <v>1.0</v>
      </c>
      <c r="AA21" s="84">
        <f t="shared" si="8"/>
        <v>1144.107143</v>
      </c>
      <c r="AB21" s="84">
        <v>1.0</v>
      </c>
      <c r="AC21" s="84">
        <f t="shared" si="9"/>
        <v>1033.387097</v>
      </c>
    </row>
    <row r="22" ht="15.75" customHeight="1">
      <c r="A22" s="84"/>
      <c r="B22" s="84"/>
      <c r="C22" s="84"/>
      <c r="D22" s="220">
        <v>32035.0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1033.387097</v>
      </c>
      <c r="N22" s="84">
        <v>1.0</v>
      </c>
      <c r="O22" s="84">
        <f t="shared" si="2"/>
        <v>1033.387097</v>
      </c>
      <c r="P22" s="84">
        <v>1.0</v>
      </c>
      <c r="Q22" s="84">
        <f t="shared" si="3"/>
        <v>1067.833333</v>
      </c>
      <c r="R22" s="84">
        <v>1.0</v>
      </c>
      <c r="S22" s="84">
        <f t="shared" si="4"/>
        <v>1033.387097</v>
      </c>
      <c r="T22" s="84">
        <v>1.0</v>
      </c>
      <c r="U22" s="84">
        <f t="shared" si="5"/>
        <v>1067.833333</v>
      </c>
      <c r="V22" s="84">
        <v>1.0</v>
      </c>
      <c r="W22" s="84">
        <f t="shared" si="6"/>
        <v>1033.387097</v>
      </c>
      <c r="X22" s="84">
        <v>1.0</v>
      </c>
      <c r="Y22" s="84">
        <f t="shared" si="7"/>
        <v>1033.387097</v>
      </c>
      <c r="Z22" s="84">
        <v>1.0</v>
      </c>
      <c r="AA22" s="84">
        <f t="shared" si="8"/>
        <v>1144.107143</v>
      </c>
      <c r="AB22" s="84">
        <v>1.0</v>
      </c>
      <c r="AC22" s="84">
        <f t="shared" si="9"/>
        <v>1033.387097</v>
      </c>
    </row>
    <row r="23" ht="15.75" customHeight="1">
      <c r="A23" s="84"/>
      <c r="B23" s="84"/>
      <c r="C23" s="84"/>
      <c r="D23" s="220">
        <v>32035.0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1033.387097</v>
      </c>
      <c r="N23" s="84">
        <v>1.0</v>
      </c>
      <c r="O23" s="84">
        <f t="shared" si="2"/>
        <v>1033.387097</v>
      </c>
      <c r="P23" s="84">
        <v>1.0</v>
      </c>
      <c r="Q23" s="84">
        <f t="shared" si="3"/>
        <v>1067.833333</v>
      </c>
      <c r="R23" s="84">
        <v>1.0</v>
      </c>
      <c r="S23" s="84">
        <f t="shared" si="4"/>
        <v>1033.387097</v>
      </c>
      <c r="T23" s="84">
        <v>1.0</v>
      </c>
      <c r="U23" s="84">
        <f t="shared" si="5"/>
        <v>1067.833333</v>
      </c>
      <c r="V23" s="84">
        <v>1.0</v>
      </c>
      <c r="W23" s="84">
        <f t="shared" si="6"/>
        <v>1033.387097</v>
      </c>
      <c r="X23" s="84">
        <v>1.0</v>
      </c>
      <c r="Y23" s="84">
        <f t="shared" si="7"/>
        <v>1033.387097</v>
      </c>
      <c r="Z23" s="84">
        <v>1.0</v>
      </c>
      <c r="AA23" s="84">
        <f t="shared" si="8"/>
        <v>1144.107143</v>
      </c>
      <c r="AB23" s="84">
        <v>1.0</v>
      </c>
      <c r="AC23" s="84">
        <f t="shared" si="9"/>
        <v>1033.387097</v>
      </c>
    </row>
    <row r="24" ht="15.75" customHeight="1">
      <c r="A24" s="84"/>
      <c r="B24" s="84"/>
      <c r="C24" s="84"/>
      <c r="D24" s="220">
        <v>32035.0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1033.387097</v>
      </c>
      <c r="N24" s="84">
        <v>1.0</v>
      </c>
      <c r="O24" s="84">
        <f t="shared" si="2"/>
        <v>1033.387097</v>
      </c>
      <c r="P24" s="84">
        <v>1.0</v>
      </c>
      <c r="Q24" s="84">
        <f t="shared" si="3"/>
        <v>1067.833333</v>
      </c>
      <c r="R24" s="84">
        <v>1.0</v>
      </c>
      <c r="S24" s="84">
        <f t="shared" si="4"/>
        <v>1033.387097</v>
      </c>
      <c r="T24" s="84">
        <v>1.0</v>
      </c>
      <c r="U24" s="84">
        <f t="shared" si="5"/>
        <v>1067.833333</v>
      </c>
      <c r="V24" s="84">
        <v>1.0</v>
      </c>
      <c r="W24" s="84">
        <f t="shared" si="6"/>
        <v>1033.387097</v>
      </c>
      <c r="X24" s="84">
        <v>1.0</v>
      </c>
      <c r="Y24" s="84">
        <f t="shared" si="7"/>
        <v>1033.387097</v>
      </c>
      <c r="Z24" s="84">
        <v>1.0</v>
      </c>
      <c r="AA24" s="84">
        <f t="shared" si="8"/>
        <v>1144.107143</v>
      </c>
      <c r="AB24" s="84">
        <v>1.0</v>
      </c>
      <c r="AC24" s="84">
        <f t="shared" si="9"/>
        <v>1033.387097</v>
      </c>
    </row>
    <row r="25" ht="15.75" customHeight="1">
      <c r="A25" s="84"/>
      <c r="B25" s="84"/>
      <c r="C25" s="84"/>
      <c r="D25" s="220">
        <v>32035.0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1033.387097</v>
      </c>
      <c r="N25" s="84">
        <v>1.0</v>
      </c>
      <c r="O25" s="84">
        <f t="shared" si="2"/>
        <v>1033.387097</v>
      </c>
      <c r="P25" s="84">
        <v>1.0</v>
      </c>
      <c r="Q25" s="84">
        <f t="shared" si="3"/>
        <v>1067.833333</v>
      </c>
      <c r="R25" s="84">
        <v>1.0</v>
      </c>
      <c r="S25" s="84">
        <f t="shared" si="4"/>
        <v>1033.387097</v>
      </c>
      <c r="T25" s="84">
        <v>1.0</v>
      </c>
      <c r="U25" s="84">
        <f t="shared" si="5"/>
        <v>1067.833333</v>
      </c>
      <c r="V25" s="84">
        <v>1.0</v>
      </c>
      <c r="W25" s="84">
        <f t="shared" si="6"/>
        <v>1033.387097</v>
      </c>
      <c r="X25" s="84">
        <v>1.0</v>
      </c>
      <c r="Y25" s="84">
        <f t="shared" si="7"/>
        <v>1033.387097</v>
      </c>
      <c r="Z25" s="84">
        <v>1.0</v>
      </c>
      <c r="AA25" s="84">
        <f t="shared" si="8"/>
        <v>1144.107143</v>
      </c>
      <c r="AB25" s="84">
        <v>1.0</v>
      </c>
      <c r="AC25" s="84">
        <f t="shared" si="9"/>
        <v>1033.387097</v>
      </c>
    </row>
    <row r="26" ht="15.75" customHeight="1">
      <c r="A26" s="84"/>
      <c r="B26" s="84"/>
      <c r="C26" s="84"/>
      <c r="D26" s="220">
        <v>32035.0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1033.387097</v>
      </c>
      <c r="N26" s="84">
        <v>1.0</v>
      </c>
      <c r="O26" s="84">
        <f t="shared" si="2"/>
        <v>1033.387097</v>
      </c>
      <c r="P26" s="84">
        <v>1.0</v>
      </c>
      <c r="Q26" s="84">
        <f t="shared" si="3"/>
        <v>1067.833333</v>
      </c>
      <c r="R26" s="84">
        <v>1.0</v>
      </c>
      <c r="S26" s="84">
        <f t="shared" si="4"/>
        <v>1033.387097</v>
      </c>
      <c r="T26" s="84">
        <v>1.0</v>
      </c>
      <c r="U26" s="84">
        <f t="shared" si="5"/>
        <v>1067.833333</v>
      </c>
      <c r="V26" s="84">
        <v>1.0</v>
      </c>
      <c r="W26" s="84">
        <f t="shared" si="6"/>
        <v>1033.387097</v>
      </c>
      <c r="X26" s="84">
        <v>1.0</v>
      </c>
      <c r="Y26" s="84">
        <f t="shared" si="7"/>
        <v>1033.387097</v>
      </c>
      <c r="Z26" s="84">
        <v>1.0</v>
      </c>
      <c r="AA26" s="84">
        <f t="shared" si="8"/>
        <v>1144.107143</v>
      </c>
      <c r="AB26" s="84">
        <v>1.0</v>
      </c>
      <c r="AC26" s="84">
        <f t="shared" si="9"/>
        <v>1033.387097</v>
      </c>
    </row>
    <row r="27" ht="15.75" customHeight="1">
      <c r="A27" s="84"/>
      <c r="B27" s="84"/>
      <c r="C27" s="84"/>
      <c r="D27" s="220">
        <v>32035.0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1033.387097</v>
      </c>
      <c r="N27" s="84">
        <v>1.0</v>
      </c>
      <c r="O27" s="84">
        <f t="shared" si="2"/>
        <v>1033.387097</v>
      </c>
      <c r="P27" s="84">
        <v>1.0</v>
      </c>
      <c r="Q27" s="84">
        <f t="shared" si="3"/>
        <v>1067.833333</v>
      </c>
      <c r="R27" s="84">
        <v>1.0</v>
      </c>
      <c r="S27" s="84">
        <f t="shared" si="4"/>
        <v>1033.387097</v>
      </c>
      <c r="T27" s="84">
        <v>1.0</v>
      </c>
      <c r="U27" s="84">
        <f t="shared" si="5"/>
        <v>1067.833333</v>
      </c>
      <c r="V27" s="84">
        <v>1.0</v>
      </c>
      <c r="W27" s="84">
        <f t="shared" si="6"/>
        <v>1033.387097</v>
      </c>
      <c r="X27" s="84">
        <v>1.0</v>
      </c>
      <c r="Y27" s="84">
        <f t="shared" si="7"/>
        <v>1033.387097</v>
      </c>
      <c r="Z27" s="84">
        <v>1.0</v>
      </c>
      <c r="AA27" s="84">
        <f t="shared" si="8"/>
        <v>1144.107143</v>
      </c>
      <c r="AB27" s="84">
        <v>1.0</v>
      </c>
      <c r="AC27" s="84">
        <f t="shared" si="9"/>
        <v>1033.387097</v>
      </c>
    </row>
    <row r="28" ht="15.75" customHeight="1">
      <c r="A28" s="84"/>
      <c r="B28" s="84"/>
      <c r="C28" s="84"/>
      <c r="D28" s="220">
        <v>32035.0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1033.387097</v>
      </c>
      <c r="N28" s="84">
        <v>1.0</v>
      </c>
      <c r="O28" s="84">
        <f t="shared" si="2"/>
        <v>1033.387097</v>
      </c>
      <c r="P28" s="84">
        <v>1.0</v>
      </c>
      <c r="Q28" s="84">
        <f t="shared" si="3"/>
        <v>1067.833333</v>
      </c>
      <c r="R28" s="84">
        <v>1.0</v>
      </c>
      <c r="S28" s="84">
        <f t="shared" si="4"/>
        <v>1033.387097</v>
      </c>
      <c r="T28" s="84">
        <v>1.0</v>
      </c>
      <c r="U28" s="84">
        <f t="shared" si="5"/>
        <v>1067.833333</v>
      </c>
      <c r="V28" s="84">
        <v>1.0</v>
      </c>
      <c r="W28" s="84">
        <f t="shared" si="6"/>
        <v>1033.387097</v>
      </c>
      <c r="X28" s="84">
        <v>1.0</v>
      </c>
      <c r="Y28" s="84">
        <f t="shared" si="7"/>
        <v>1033.387097</v>
      </c>
      <c r="Z28" s="84">
        <v>1.0</v>
      </c>
      <c r="AA28" s="84">
        <f t="shared" si="8"/>
        <v>1144.107143</v>
      </c>
      <c r="AB28" s="84">
        <v>1.0</v>
      </c>
      <c r="AC28" s="84">
        <f t="shared" si="9"/>
        <v>1033.387097</v>
      </c>
    </row>
    <row r="29" ht="15.75" customHeight="1">
      <c r="A29" s="84"/>
      <c r="B29" s="84"/>
      <c r="C29" s="84"/>
      <c r="D29" s="220">
        <v>32035.0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1033.387097</v>
      </c>
      <c r="N29" s="84">
        <v>1.0</v>
      </c>
      <c r="O29" s="84">
        <f t="shared" si="2"/>
        <v>1033.387097</v>
      </c>
      <c r="P29" s="84">
        <v>1.0</v>
      </c>
      <c r="Q29" s="84">
        <f t="shared" si="3"/>
        <v>1067.833333</v>
      </c>
      <c r="R29" s="84">
        <v>1.0</v>
      </c>
      <c r="S29" s="84">
        <f t="shared" si="4"/>
        <v>1033.387097</v>
      </c>
      <c r="T29" s="84">
        <v>1.0</v>
      </c>
      <c r="U29" s="84">
        <f t="shared" si="5"/>
        <v>1067.833333</v>
      </c>
      <c r="V29" s="84">
        <v>1.0</v>
      </c>
      <c r="W29" s="84">
        <f t="shared" si="6"/>
        <v>1033.387097</v>
      </c>
      <c r="X29" s="84">
        <v>1.0</v>
      </c>
      <c r="Y29" s="84">
        <f t="shared" si="7"/>
        <v>1033.387097</v>
      </c>
      <c r="Z29" s="84">
        <v>1.0</v>
      </c>
      <c r="AA29" s="84">
        <f t="shared" si="8"/>
        <v>1144.107143</v>
      </c>
      <c r="AB29" s="84">
        <v>1.0</v>
      </c>
      <c r="AC29" s="84">
        <f t="shared" si="9"/>
        <v>1033.387097</v>
      </c>
    </row>
    <row r="30" ht="15.75" customHeight="1">
      <c r="A30" s="84"/>
      <c r="B30" s="84"/>
      <c r="C30" s="84"/>
      <c r="D30" s="220">
        <v>32035.0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1033.387097</v>
      </c>
      <c r="N30" s="84">
        <v>1.0</v>
      </c>
      <c r="O30" s="84">
        <f t="shared" si="2"/>
        <v>1033.387097</v>
      </c>
      <c r="P30" s="84">
        <v>1.0</v>
      </c>
      <c r="Q30" s="84">
        <f t="shared" si="3"/>
        <v>1067.833333</v>
      </c>
      <c r="R30" s="84">
        <v>1.0</v>
      </c>
      <c r="S30" s="84">
        <f t="shared" si="4"/>
        <v>1033.387097</v>
      </c>
      <c r="T30" s="84">
        <v>1.0</v>
      </c>
      <c r="U30" s="84">
        <f t="shared" si="5"/>
        <v>1067.833333</v>
      </c>
      <c r="V30" s="84">
        <v>1.0</v>
      </c>
      <c r="W30" s="84">
        <f t="shared" si="6"/>
        <v>1033.387097</v>
      </c>
      <c r="X30" s="84">
        <v>1.0</v>
      </c>
      <c r="Y30" s="84">
        <f t="shared" si="7"/>
        <v>1033.387097</v>
      </c>
      <c r="Z30" s="84">
        <v>1.0</v>
      </c>
      <c r="AA30" s="84">
        <f t="shared" si="8"/>
        <v>1144.107143</v>
      </c>
      <c r="AB30" s="84">
        <v>1.0</v>
      </c>
      <c r="AC30" s="84">
        <f t="shared" si="9"/>
        <v>1033.387097</v>
      </c>
    </row>
    <row r="31" ht="15.75" customHeight="1">
      <c r="A31" s="84"/>
      <c r="B31" s="84"/>
      <c r="C31" s="84"/>
      <c r="D31" s="220">
        <v>32035.0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1033.387097</v>
      </c>
      <c r="N31" s="84">
        <v>1.0</v>
      </c>
      <c r="O31" s="84">
        <f t="shared" si="2"/>
        <v>1033.387097</v>
      </c>
      <c r="P31" s="181">
        <v>0.0</v>
      </c>
      <c r="Q31" s="84">
        <f t="shared" si="3"/>
        <v>0</v>
      </c>
      <c r="R31" s="84">
        <v>1.0</v>
      </c>
      <c r="S31" s="84">
        <f t="shared" si="4"/>
        <v>1033.387097</v>
      </c>
      <c r="T31" s="84">
        <v>1.0</v>
      </c>
      <c r="U31" s="84">
        <f t="shared" si="5"/>
        <v>1067.833333</v>
      </c>
      <c r="V31" s="84">
        <v>1.0</v>
      </c>
      <c r="W31" s="84">
        <f t="shared" si="6"/>
        <v>1033.387097</v>
      </c>
      <c r="X31" s="84">
        <v>1.0</v>
      </c>
      <c r="Y31" s="84">
        <f t="shared" si="7"/>
        <v>1033.387097</v>
      </c>
      <c r="Z31" s="84"/>
      <c r="AA31" s="84"/>
      <c r="AB31" s="84">
        <v>1.0</v>
      </c>
      <c r="AC31" s="84">
        <f t="shared" si="9"/>
        <v>1033.387097</v>
      </c>
    </row>
    <row r="32" ht="15.75" customHeight="1">
      <c r="A32" s="84"/>
      <c r="B32" s="84"/>
      <c r="C32" s="84"/>
      <c r="D32" s="220">
        <v>32035.0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1033.387097</v>
      </c>
      <c r="N32" s="84">
        <v>1.0</v>
      </c>
      <c r="O32" s="84">
        <f t="shared" si="2"/>
        <v>1033.387097</v>
      </c>
      <c r="P32" s="181">
        <v>0.0</v>
      </c>
      <c r="Q32" s="84">
        <f t="shared" si="3"/>
        <v>0</v>
      </c>
      <c r="R32" s="84">
        <v>1.0</v>
      </c>
      <c r="S32" s="84">
        <f t="shared" si="4"/>
        <v>1033.387097</v>
      </c>
      <c r="T32" s="84">
        <v>1.0</v>
      </c>
      <c r="U32" s="84">
        <f t="shared" si="5"/>
        <v>1067.833333</v>
      </c>
      <c r="V32" s="84">
        <v>1.0</v>
      </c>
      <c r="W32" s="84">
        <f t="shared" si="6"/>
        <v>1033.387097</v>
      </c>
      <c r="X32" s="84">
        <v>1.0</v>
      </c>
      <c r="Y32" s="84">
        <f t="shared" si="7"/>
        <v>1033.387097</v>
      </c>
      <c r="Z32" s="84"/>
      <c r="AA32" s="84"/>
      <c r="AB32" s="84">
        <v>1.0</v>
      </c>
      <c r="AC32" s="84">
        <f t="shared" si="9"/>
        <v>1033.387097</v>
      </c>
    </row>
    <row r="33" ht="15.75" customHeight="1">
      <c r="A33" s="84"/>
      <c r="B33" s="84"/>
      <c r="C33" s="84"/>
      <c r="D33" s="220">
        <v>32035.0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1033.387097</v>
      </c>
      <c r="N33" s="84">
        <v>1.0</v>
      </c>
      <c r="O33" s="84">
        <f t="shared" si="2"/>
        <v>1033.387097</v>
      </c>
      <c r="P33" s="84"/>
      <c r="Q33" s="84"/>
      <c r="R33" s="84">
        <v>1.0</v>
      </c>
      <c r="S33" s="84">
        <f t="shared" si="4"/>
        <v>1033.387097</v>
      </c>
      <c r="T33" s="84"/>
      <c r="U33" s="84"/>
      <c r="V33" s="84">
        <v>1.0</v>
      </c>
      <c r="W33" s="84">
        <f t="shared" si="6"/>
        <v>1033.387097</v>
      </c>
      <c r="X33" s="84">
        <v>1.0</v>
      </c>
      <c r="Y33" s="84">
        <f t="shared" si="7"/>
        <v>1033.387097</v>
      </c>
      <c r="Z33" s="84"/>
      <c r="AA33" s="84"/>
      <c r="AB33" s="84">
        <v>1.0</v>
      </c>
      <c r="AC33" s="84">
        <f t="shared" si="9"/>
        <v>1033.387097</v>
      </c>
    </row>
    <row r="34" ht="15.75" customHeight="1">
      <c r="B34" s="160"/>
      <c r="C34" s="162" t="s">
        <v>316</v>
      </c>
      <c r="D34" s="220">
        <v>32035.0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32035.0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32035.0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32035</v>
      </c>
      <c r="N37" s="160">
        <f t="shared" si="10"/>
        <v>31</v>
      </c>
      <c r="O37" s="160">
        <f t="shared" si="10"/>
        <v>32035</v>
      </c>
      <c r="P37" s="160">
        <f t="shared" si="10"/>
        <v>28</v>
      </c>
      <c r="Q37" s="160">
        <f t="shared" si="10"/>
        <v>29899.33333</v>
      </c>
      <c r="R37" s="160">
        <f t="shared" si="10"/>
        <v>29</v>
      </c>
      <c r="S37" s="160">
        <f t="shared" si="10"/>
        <v>29968.22581</v>
      </c>
      <c r="T37" s="160">
        <f t="shared" si="10"/>
        <v>30</v>
      </c>
      <c r="U37" s="160">
        <f t="shared" si="10"/>
        <v>32035</v>
      </c>
      <c r="V37" s="160">
        <f t="shared" si="10"/>
        <v>31</v>
      </c>
      <c r="W37" s="160">
        <f t="shared" si="10"/>
        <v>32035</v>
      </c>
      <c r="X37" s="160">
        <f t="shared" si="10"/>
        <v>31</v>
      </c>
      <c r="Y37" s="160">
        <f t="shared" si="10"/>
        <v>32035</v>
      </c>
      <c r="Z37" s="160">
        <f t="shared" si="10"/>
        <v>28</v>
      </c>
      <c r="AA37" s="160">
        <f t="shared" si="10"/>
        <v>32035</v>
      </c>
      <c r="AB37" s="160">
        <f t="shared" si="10"/>
        <v>31</v>
      </c>
      <c r="AC37" s="160">
        <f t="shared" si="10"/>
        <v>32035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378</v>
      </c>
      <c r="B3" s="84" t="s">
        <v>369</v>
      </c>
      <c r="C3" s="84" t="s">
        <v>162</v>
      </c>
      <c r="D3" s="215">
        <v>33862.0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1092.322581</v>
      </c>
      <c r="N3" s="181">
        <v>0.5</v>
      </c>
      <c r="O3" s="84">
        <f t="shared" ref="O3:O36" si="2">D3/31*N3</f>
        <v>546.1612903</v>
      </c>
      <c r="P3" s="84">
        <v>1.0</v>
      </c>
      <c r="Q3" s="84">
        <f t="shared" ref="Q3:Q32" si="3">D3/30*P3</f>
        <v>1128.733333</v>
      </c>
      <c r="R3" s="84">
        <v>1.0</v>
      </c>
      <c r="S3" s="84">
        <f t="shared" ref="S3:S33" si="4">D3/31*R3</f>
        <v>1092.322581</v>
      </c>
      <c r="T3" s="84">
        <v>1.0</v>
      </c>
      <c r="U3" s="84">
        <f t="shared" ref="U3:U32" si="5">D3/30*T3</f>
        <v>1128.733333</v>
      </c>
      <c r="V3" s="84">
        <v>1.0</v>
      </c>
      <c r="W3" s="84">
        <f t="shared" ref="W3:W33" si="6">D3/31*V3</f>
        <v>1092.322581</v>
      </c>
      <c r="X3" s="84">
        <v>1.0</v>
      </c>
      <c r="Y3" s="84">
        <f t="shared" ref="Y3:Y33" si="7">D3/31*X3</f>
        <v>1092.322581</v>
      </c>
      <c r="Z3" s="84">
        <v>1.0</v>
      </c>
      <c r="AA3" s="84">
        <f t="shared" ref="AA3:AA30" si="8">D3/28*Z3</f>
        <v>1209.357143</v>
      </c>
      <c r="AB3" s="84">
        <v>1.0</v>
      </c>
      <c r="AC3" s="84">
        <f t="shared" ref="AC3:AC33" si="9">D3/31*AB3</f>
        <v>1092.322581</v>
      </c>
    </row>
    <row r="4">
      <c r="A4" s="84"/>
      <c r="B4" s="84"/>
      <c r="C4" s="84"/>
      <c r="D4" s="215">
        <v>33862.0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1092.322581</v>
      </c>
      <c r="N4" s="84">
        <v>1.0</v>
      </c>
      <c r="O4" s="84">
        <f t="shared" si="2"/>
        <v>1092.322581</v>
      </c>
      <c r="P4" s="84">
        <v>1.0</v>
      </c>
      <c r="Q4" s="84">
        <f t="shared" si="3"/>
        <v>1128.733333</v>
      </c>
      <c r="R4" s="84">
        <v>1.0</v>
      </c>
      <c r="S4" s="84">
        <f t="shared" si="4"/>
        <v>1092.322581</v>
      </c>
      <c r="T4" s="84">
        <v>1.0</v>
      </c>
      <c r="U4" s="84">
        <f t="shared" si="5"/>
        <v>1128.733333</v>
      </c>
      <c r="V4" s="84">
        <v>1.0</v>
      </c>
      <c r="W4" s="84">
        <f t="shared" si="6"/>
        <v>1092.322581</v>
      </c>
      <c r="X4" s="84">
        <v>1.0</v>
      </c>
      <c r="Y4" s="84">
        <f t="shared" si="7"/>
        <v>1092.322581</v>
      </c>
      <c r="Z4" s="84">
        <v>1.0</v>
      </c>
      <c r="AA4" s="84">
        <f t="shared" si="8"/>
        <v>1209.357143</v>
      </c>
      <c r="AB4" s="84">
        <v>1.0</v>
      </c>
      <c r="AC4" s="84">
        <f t="shared" si="9"/>
        <v>1092.322581</v>
      </c>
    </row>
    <row r="5">
      <c r="A5" s="84"/>
      <c r="B5" s="84"/>
      <c r="C5" s="84"/>
      <c r="D5" s="215">
        <v>33862.0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1092.322581</v>
      </c>
      <c r="N5" s="84">
        <v>1.0</v>
      </c>
      <c r="O5" s="84">
        <f t="shared" si="2"/>
        <v>1092.322581</v>
      </c>
      <c r="P5" s="84">
        <v>1.0</v>
      </c>
      <c r="Q5" s="84">
        <f t="shared" si="3"/>
        <v>1128.733333</v>
      </c>
      <c r="R5" s="181">
        <v>0.0</v>
      </c>
      <c r="S5" s="84">
        <f t="shared" si="4"/>
        <v>0</v>
      </c>
      <c r="T5" s="84">
        <v>1.0</v>
      </c>
      <c r="U5" s="84">
        <f t="shared" si="5"/>
        <v>1128.733333</v>
      </c>
      <c r="V5" s="84">
        <v>1.0</v>
      </c>
      <c r="W5" s="84">
        <f t="shared" si="6"/>
        <v>1092.322581</v>
      </c>
      <c r="X5" s="84">
        <v>1.0</v>
      </c>
      <c r="Y5" s="84">
        <f t="shared" si="7"/>
        <v>1092.322581</v>
      </c>
      <c r="Z5" s="84">
        <v>1.0</v>
      </c>
      <c r="AA5" s="84">
        <f t="shared" si="8"/>
        <v>1209.357143</v>
      </c>
      <c r="AB5" s="84">
        <v>1.0</v>
      </c>
      <c r="AC5" s="84">
        <f t="shared" si="9"/>
        <v>1092.322581</v>
      </c>
    </row>
    <row r="6">
      <c r="A6" s="84"/>
      <c r="B6" s="84"/>
      <c r="C6" s="84"/>
      <c r="D6" s="215">
        <v>33862.0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1092.322581</v>
      </c>
      <c r="N6" s="84">
        <v>1.0</v>
      </c>
      <c r="O6" s="84">
        <f t="shared" si="2"/>
        <v>1092.322581</v>
      </c>
      <c r="P6" s="84">
        <v>1.0</v>
      </c>
      <c r="Q6" s="84">
        <f t="shared" si="3"/>
        <v>1128.733333</v>
      </c>
      <c r="R6" s="84">
        <v>1.0</v>
      </c>
      <c r="S6" s="84">
        <f t="shared" si="4"/>
        <v>1092.322581</v>
      </c>
      <c r="T6" s="84">
        <v>1.0</v>
      </c>
      <c r="U6" s="84">
        <f t="shared" si="5"/>
        <v>1128.733333</v>
      </c>
      <c r="V6" s="84">
        <v>1.0</v>
      </c>
      <c r="W6" s="84">
        <f t="shared" si="6"/>
        <v>1092.322581</v>
      </c>
      <c r="X6" s="84">
        <v>1.0</v>
      </c>
      <c r="Y6" s="84">
        <f t="shared" si="7"/>
        <v>1092.322581</v>
      </c>
      <c r="Z6" s="84">
        <v>1.0</v>
      </c>
      <c r="AA6" s="84">
        <f t="shared" si="8"/>
        <v>1209.357143</v>
      </c>
      <c r="AB6" s="84">
        <v>1.0</v>
      </c>
      <c r="AC6" s="84">
        <f t="shared" si="9"/>
        <v>1092.322581</v>
      </c>
    </row>
    <row r="7">
      <c r="A7" s="84"/>
      <c r="B7" s="84"/>
      <c r="C7" s="84"/>
      <c r="D7" s="215">
        <v>33862.0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1092.322581</v>
      </c>
      <c r="N7" s="84">
        <v>1.0</v>
      </c>
      <c r="O7" s="84">
        <f t="shared" si="2"/>
        <v>1092.322581</v>
      </c>
      <c r="P7" s="84">
        <v>1.0</v>
      </c>
      <c r="Q7" s="84">
        <f t="shared" si="3"/>
        <v>1128.733333</v>
      </c>
      <c r="R7" s="84">
        <v>1.0</v>
      </c>
      <c r="S7" s="84">
        <f t="shared" si="4"/>
        <v>1092.322581</v>
      </c>
      <c r="T7" s="84">
        <v>1.0</v>
      </c>
      <c r="U7" s="84">
        <f t="shared" si="5"/>
        <v>1128.733333</v>
      </c>
      <c r="V7" s="84">
        <v>1.0</v>
      </c>
      <c r="W7" s="84">
        <f t="shared" si="6"/>
        <v>1092.322581</v>
      </c>
      <c r="X7" s="84">
        <v>1.0</v>
      </c>
      <c r="Y7" s="84">
        <f t="shared" si="7"/>
        <v>1092.322581</v>
      </c>
      <c r="Z7" s="84">
        <v>1.0</v>
      </c>
      <c r="AA7" s="84">
        <f t="shared" si="8"/>
        <v>1209.357143</v>
      </c>
      <c r="AB7" s="84">
        <v>1.0</v>
      </c>
      <c r="AC7" s="84">
        <f t="shared" si="9"/>
        <v>1092.322581</v>
      </c>
    </row>
    <row r="8">
      <c r="A8" s="84"/>
      <c r="B8" s="84"/>
      <c r="C8" s="84"/>
      <c r="D8" s="215">
        <v>33862.0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1092.322581</v>
      </c>
      <c r="N8" s="84">
        <v>1.0</v>
      </c>
      <c r="O8" s="84">
        <f t="shared" si="2"/>
        <v>1092.322581</v>
      </c>
      <c r="P8" s="84">
        <v>1.0</v>
      </c>
      <c r="Q8" s="84">
        <f t="shared" si="3"/>
        <v>1128.733333</v>
      </c>
      <c r="R8" s="181">
        <v>0.5</v>
      </c>
      <c r="S8" s="84">
        <f t="shared" si="4"/>
        <v>546.1612903</v>
      </c>
      <c r="T8" s="84">
        <v>1.0</v>
      </c>
      <c r="U8" s="84">
        <f t="shared" si="5"/>
        <v>1128.733333</v>
      </c>
      <c r="V8" s="84">
        <v>1.0</v>
      </c>
      <c r="W8" s="84">
        <f t="shared" si="6"/>
        <v>1092.322581</v>
      </c>
      <c r="X8" s="84">
        <v>1.0</v>
      </c>
      <c r="Y8" s="84">
        <f t="shared" si="7"/>
        <v>1092.322581</v>
      </c>
      <c r="Z8" s="84">
        <v>1.0</v>
      </c>
      <c r="AA8" s="84">
        <f t="shared" si="8"/>
        <v>1209.357143</v>
      </c>
      <c r="AB8" s="84">
        <v>1.0</v>
      </c>
      <c r="AC8" s="84">
        <f t="shared" si="9"/>
        <v>1092.322581</v>
      </c>
    </row>
    <row r="9">
      <c r="A9" s="84"/>
      <c r="B9" s="84"/>
      <c r="C9" s="84"/>
      <c r="D9" s="215">
        <v>33862.0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1092.322581</v>
      </c>
      <c r="N9" s="84">
        <v>1.0</v>
      </c>
      <c r="O9" s="84">
        <f t="shared" si="2"/>
        <v>1092.322581</v>
      </c>
      <c r="P9" s="84">
        <v>1.0</v>
      </c>
      <c r="Q9" s="84">
        <f t="shared" si="3"/>
        <v>1128.733333</v>
      </c>
      <c r="R9" s="84">
        <v>1.0</v>
      </c>
      <c r="S9" s="84">
        <f t="shared" si="4"/>
        <v>1092.322581</v>
      </c>
      <c r="T9" s="84">
        <v>1.0</v>
      </c>
      <c r="U9" s="84">
        <f t="shared" si="5"/>
        <v>1128.733333</v>
      </c>
      <c r="V9" s="84">
        <v>1.0</v>
      </c>
      <c r="W9" s="84">
        <f t="shared" si="6"/>
        <v>1092.322581</v>
      </c>
      <c r="X9" s="84">
        <v>1.0</v>
      </c>
      <c r="Y9" s="84">
        <f t="shared" si="7"/>
        <v>1092.322581</v>
      </c>
      <c r="Z9" s="84">
        <v>1.0</v>
      </c>
      <c r="AA9" s="84">
        <f t="shared" si="8"/>
        <v>1209.357143</v>
      </c>
      <c r="AB9" s="84">
        <v>1.0</v>
      </c>
      <c r="AC9" s="84">
        <f t="shared" si="9"/>
        <v>1092.322581</v>
      </c>
    </row>
    <row r="10">
      <c r="A10" s="84"/>
      <c r="B10" s="84"/>
      <c r="C10" s="84"/>
      <c r="D10" s="215">
        <v>33862.0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1092.322581</v>
      </c>
      <c r="N10" s="181">
        <v>0.0</v>
      </c>
      <c r="O10" s="84">
        <f t="shared" si="2"/>
        <v>0</v>
      </c>
      <c r="P10" s="181">
        <v>0.0</v>
      </c>
      <c r="Q10" s="84">
        <f t="shared" si="3"/>
        <v>0</v>
      </c>
      <c r="R10" s="84">
        <v>1.0</v>
      </c>
      <c r="S10" s="84">
        <f t="shared" si="4"/>
        <v>1092.322581</v>
      </c>
      <c r="T10" s="84">
        <v>1.0</v>
      </c>
      <c r="U10" s="84">
        <f t="shared" si="5"/>
        <v>1128.733333</v>
      </c>
      <c r="V10" s="84">
        <v>1.0</v>
      </c>
      <c r="W10" s="84">
        <f t="shared" si="6"/>
        <v>1092.322581</v>
      </c>
      <c r="X10" s="84">
        <v>1.0</v>
      </c>
      <c r="Y10" s="84">
        <f t="shared" si="7"/>
        <v>1092.322581</v>
      </c>
      <c r="Z10" s="84">
        <v>1.0</v>
      </c>
      <c r="AA10" s="84">
        <f t="shared" si="8"/>
        <v>1209.357143</v>
      </c>
      <c r="AB10" s="84">
        <v>1.0</v>
      </c>
      <c r="AC10" s="84">
        <f t="shared" si="9"/>
        <v>1092.322581</v>
      </c>
    </row>
    <row r="11">
      <c r="A11" s="84"/>
      <c r="B11" s="84"/>
      <c r="C11" s="84"/>
      <c r="D11" s="215">
        <v>33862.0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1092.322581</v>
      </c>
      <c r="N11" s="84">
        <v>1.0</v>
      </c>
      <c r="O11" s="84">
        <f t="shared" si="2"/>
        <v>1092.322581</v>
      </c>
      <c r="P11" s="84">
        <v>1.0</v>
      </c>
      <c r="Q11" s="84">
        <f t="shared" si="3"/>
        <v>1128.733333</v>
      </c>
      <c r="R11" s="84">
        <v>1.0</v>
      </c>
      <c r="S11" s="84">
        <f t="shared" si="4"/>
        <v>1092.322581</v>
      </c>
      <c r="T11" s="84">
        <v>1.0</v>
      </c>
      <c r="U11" s="84">
        <f t="shared" si="5"/>
        <v>1128.733333</v>
      </c>
      <c r="V11" s="84">
        <v>1.0</v>
      </c>
      <c r="W11" s="84">
        <f t="shared" si="6"/>
        <v>1092.322581</v>
      </c>
      <c r="X11" s="84">
        <v>1.0</v>
      </c>
      <c r="Y11" s="84">
        <f t="shared" si="7"/>
        <v>1092.322581</v>
      </c>
      <c r="Z11" s="84">
        <v>1.0</v>
      </c>
      <c r="AA11" s="84">
        <f t="shared" si="8"/>
        <v>1209.357143</v>
      </c>
      <c r="AB11" s="84">
        <v>1.0</v>
      </c>
      <c r="AC11" s="84">
        <f t="shared" si="9"/>
        <v>1092.322581</v>
      </c>
    </row>
    <row r="12">
      <c r="A12" s="84"/>
      <c r="B12" s="84"/>
      <c r="C12" s="84"/>
      <c r="D12" s="215">
        <v>33862.0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1092.322581</v>
      </c>
      <c r="N12" s="84">
        <v>1.0</v>
      </c>
      <c r="O12" s="84">
        <f t="shared" si="2"/>
        <v>1092.322581</v>
      </c>
      <c r="P12" s="84">
        <v>1.0</v>
      </c>
      <c r="Q12" s="84">
        <f t="shared" si="3"/>
        <v>1128.733333</v>
      </c>
      <c r="R12" s="84">
        <v>1.0</v>
      </c>
      <c r="S12" s="84">
        <f t="shared" si="4"/>
        <v>1092.322581</v>
      </c>
      <c r="T12" s="84">
        <v>1.0</v>
      </c>
      <c r="U12" s="84">
        <f t="shared" si="5"/>
        <v>1128.733333</v>
      </c>
      <c r="V12" s="84">
        <v>1.0</v>
      </c>
      <c r="W12" s="84">
        <f t="shared" si="6"/>
        <v>1092.322581</v>
      </c>
      <c r="X12" s="84">
        <v>1.0</v>
      </c>
      <c r="Y12" s="84">
        <f t="shared" si="7"/>
        <v>1092.322581</v>
      </c>
      <c r="Z12" s="84">
        <v>1.0</v>
      </c>
      <c r="AA12" s="84">
        <f t="shared" si="8"/>
        <v>1209.357143</v>
      </c>
      <c r="AB12" s="84">
        <v>1.0</v>
      </c>
      <c r="AC12" s="84">
        <f t="shared" si="9"/>
        <v>1092.322581</v>
      </c>
    </row>
    <row r="13">
      <c r="A13" s="84"/>
      <c r="B13" s="84"/>
      <c r="C13" s="84"/>
      <c r="D13" s="215">
        <v>33862.0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1092.322581</v>
      </c>
      <c r="N13" s="181">
        <v>0.0</v>
      </c>
      <c r="O13" s="84">
        <f t="shared" si="2"/>
        <v>0</v>
      </c>
      <c r="P13" s="84">
        <v>1.0</v>
      </c>
      <c r="Q13" s="84">
        <f t="shared" si="3"/>
        <v>1128.733333</v>
      </c>
      <c r="R13" s="84">
        <v>1.0</v>
      </c>
      <c r="S13" s="84">
        <f t="shared" si="4"/>
        <v>1092.322581</v>
      </c>
      <c r="T13" s="84">
        <v>1.0</v>
      </c>
      <c r="U13" s="84">
        <f t="shared" si="5"/>
        <v>1128.733333</v>
      </c>
      <c r="V13" s="84">
        <v>1.0</v>
      </c>
      <c r="W13" s="84">
        <f t="shared" si="6"/>
        <v>1092.322581</v>
      </c>
      <c r="X13" s="84">
        <v>1.0</v>
      </c>
      <c r="Y13" s="84">
        <f t="shared" si="7"/>
        <v>1092.322581</v>
      </c>
      <c r="Z13" s="84">
        <v>1.0</v>
      </c>
      <c r="AA13" s="84">
        <f t="shared" si="8"/>
        <v>1209.357143</v>
      </c>
      <c r="AB13" s="84">
        <v>1.0</v>
      </c>
      <c r="AC13" s="84">
        <f t="shared" si="9"/>
        <v>1092.322581</v>
      </c>
    </row>
    <row r="14">
      <c r="A14" s="84"/>
      <c r="B14" s="84"/>
      <c r="C14" s="84"/>
      <c r="D14" s="215">
        <v>33862.0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1092.322581</v>
      </c>
      <c r="N14" s="181">
        <v>0.0</v>
      </c>
      <c r="O14" s="84">
        <f t="shared" si="2"/>
        <v>0</v>
      </c>
      <c r="P14" s="84">
        <v>1.0</v>
      </c>
      <c r="Q14" s="84">
        <f t="shared" si="3"/>
        <v>1128.733333</v>
      </c>
      <c r="R14" s="84">
        <v>1.0</v>
      </c>
      <c r="S14" s="84">
        <f t="shared" si="4"/>
        <v>1092.322581</v>
      </c>
      <c r="T14" s="84">
        <v>1.0</v>
      </c>
      <c r="U14" s="84">
        <f t="shared" si="5"/>
        <v>1128.733333</v>
      </c>
      <c r="V14" s="84">
        <v>1.0</v>
      </c>
      <c r="W14" s="84">
        <f t="shared" si="6"/>
        <v>1092.322581</v>
      </c>
      <c r="X14" s="84">
        <v>1.0</v>
      </c>
      <c r="Y14" s="84">
        <f t="shared" si="7"/>
        <v>1092.322581</v>
      </c>
      <c r="Z14" s="84">
        <v>1.0</v>
      </c>
      <c r="AA14" s="84">
        <f t="shared" si="8"/>
        <v>1209.357143</v>
      </c>
      <c r="AB14" s="84">
        <v>1.0</v>
      </c>
      <c r="AC14" s="84">
        <f t="shared" si="9"/>
        <v>1092.322581</v>
      </c>
    </row>
    <row r="15">
      <c r="A15" s="84"/>
      <c r="B15" s="84"/>
      <c r="C15" s="84"/>
      <c r="D15" s="215">
        <v>33862.0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1092.322581</v>
      </c>
      <c r="N15" s="181">
        <v>0.0</v>
      </c>
      <c r="O15" s="84">
        <f t="shared" si="2"/>
        <v>0</v>
      </c>
      <c r="P15" s="84">
        <v>1.0</v>
      </c>
      <c r="Q15" s="84">
        <f t="shared" si="3"/>
        <v>1128.733333</v>
      </c>
      <c r="R15" s="84">
        <v>1.0</v>
      </c>
      <c r="S15" s="84">
        <f t="shared" si="4"/>
        <v>1092.322581</v>
      </c>
      <c r="T15" s="84">
        <v>1.0</v>
      </c>
      <c r="U15" s="84">
        <f t="shared" si="5"/>
        <v>1128.733333</v>
      </c>
      <c r="V15" s="84">
        <v>1.0</v>
      </c>
      <c r="W15" s="84">
        <f t="shared" si="6"/>
        <v>1092.322581</v>
      </c>
      <c r="X15" s="84">
        <v>1.0</v>
      </c>
      <c r="Y15" s="84">
        <f t="shared" si="7"/>
        <v>1092.322581</v>
      </c>
      <c r="Z15" s="84">
        <v>1.0</v>
      </c>
      <c r="AA15" s="84">
        <f t="shared" si="8"/>
        <v>1209.357143</v>
      </c>
      <c r="AB15" s="84">
        <v>1.0</v>
      </c>
      <c r="AC15" s="84">
        <f t="shared" si="9"/>
        <v>1092.322581</v>
      </c>
    </row>
    <row r="16">
      <c r="A16" s="84"/>
      <c r="B16" s="84"/>
      <c r="C16" s="84"/>
      <c r="D16" s="215">
        <v>33862.0</v>
      </c>
      <c r="E16" s="217">
        <v>14.0</v>
      </c>
      <c r="F16" s="84"/>
      <c r="G16" s="84"/>
      <c r="H16" s="84"/>
      <c r="I16" s="84"/>
      <c r="J16" s="84"/>
      <c r="K16" s="84"/>
      <c r="L16" s="181">
        <v>0.0</v>
      </c>
      <c r="M16" s="84">
        <f t="shared" si="1"/>
        <v>0</v>
      </c>
      <c r="N16" s="181">
        <v>0.0</v>
      </c>
      <c r="O16" s="84">
        <f t="shared" si="2"/>
        <v>0</v>
      </c>
      <c r="P16" s="84">
        <v>1.0</v>
      </c>
      <c r="Q16" s="84">
        <f t="shared" si="3"/>
        <v>1128.733333</v>
      </c>
      <c r="R16" s="84">
        <v>1.0</v>
      </c>
      <c r="S16" s="84">
        <f t="shared" si="4"/>
        <v>1092.322581</v>
      </c>
      <c r="T16" s="84">
        <v>1.0</v>
      </c>
      <c r="U16" s="84">
        <f t="shared" si="5"/>
        <v>1128.733333</v>
      </c>
      <c r="V16" s="84">
        <v>1.0</v>
      </c>
      <c r="W16" s="84">
        <f t="shared" si="6"/>
        <v>1092.322581</v>
      </c>
      <c r="X16" s="84">
        <v>1.0</v>
      </c>
      <c r="Y16" s="84">
        <f t="shared" si="7"/>
        <v>1092.322581</v>
      </c>
      <c r="Z16" s="84">
        <v>1.0</v>
      </c>
      <c r="AA16" s="84">
        <f t="shared" si="8"/>
        <v>1209.357143</v>
      </c>
      <c r="AB16" s="84">
        <v>1.0</v>
      </c>
      <c r="AC16" s="84">
        <f t="shared" si="9"/>
        <v>1092.322581</v>
      </c>
    </row>
    <row r="17">
      <c r="A17" s="84"/>
      <c r="B17" s="84"/>
      <c r="C17" s="84"/>
      <c r="D17" s="215">
        <v>33862.0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1092.322581</v>
      </c>
      <c r="N17" s="84">
        <v>1.0</v>
      </c>
      <c r="O17" s="84">
        <f t="shared" si="2"/>
        <v>1092.322581</v>
      </c>
      <c r="P17" s="181">
        <v>0.5</v>
      </c>
      <c r="Q17" s="84">
        <f t="shared" si="3"/>
        <v>564.3666667</v>
      </c>
      <c r="R17" s="84">
        <v>1.0</v>
      </c>
      <c r="S17" s="84">
        <f t="shared" si="4"/>
        <v>1092.322581</v>
      </c>
      <c r="T17" s="84">
        <v>1.0</v>
      </c>
      <c r="U17" s="84">
        <f t="shared" si="5"/>
        <v>1128.733333</v>
      </c>
      <c r="V17" s="84">
        <v>1.0</v>
      </c>
      <c r="W17" s="84">
        <f t="shared" si="6"/>
        <v>1092.322581</v>
      </c>
      <c r="X17" s="84">
        <v>1.0</v>
      </c>
      <c r="Y17" s="84">
        <f t="shared" si="7"/>
        <v>1092.322581</v>
      </c>
      <c r="Z17" s="84">
        <v>1.0</v>
      </c>
      <c r="AA17" s="84">
        <f t="shared" si="8"/>
        <v>1209.357143</v>
      </c>
      <c r="AB17" s="84">
        <v>1.0</v>
      </c>
      <c r="AC17" s="84">
        <f t="shared" si="9"/>
        <v>1092.322581</v>
      </c>
    </row>
    <row r="18">
      <c r="A18" s="84"/>
      <c r="B18" s="84"/>
      <c r="C18" s="84"/>
      <c r="D18" s="215">
        <v>33862.0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1092.322581</v>
      </c>
      <c r="N18" s="181">
        <v>0.0</v>
      </c>
      <c r="O18" s="84">
        <f t="shared" si="2"/>
        <v>0</v>
      </c>
      <c r="P18" s="84">
        <v>1.0</v>
      </c>
      <c r="Q18" s="84">
        <f t="shared" si="3"/>
        <v>1128.733333</v>
      </c>
      <c r="R18" s="84">
        <v>1.0</v>
      </c>
      <c r="S18" s="84">
        <f t="shared" si="4"/>
        <v>1092.322581</v>
      </c>
      <c r="T18" s="84">
        <v>1.0</v>
      </c>
      <c r="U18" s="84">
        <f t="shared" si="5"/>
        <v>1128.733333</v>
      </c>
      <c r="V18" s="84">
        <v>1.0</v>
      </c>
      <c r="W18" s="84">
        <f t="shared" si="6"/>
        <v>1092.322581</v>
      </c>
      <c r="X18" s="84">
        <v>1.0</v>
      </c>
      <c r="Y18" s="84">
        <f t="shared" si="7"/>
        <v>1092.322581</v>
      </c>
      <c r="Z18" s="84">
        <v>1.0</v>
      </c>
      <c r="AA18" s="84">
        <f t="shared" si="8"/>
        <v>1209.357143</v>
      </c>
      <c r="AB18" s="84">
        <v>1.0</v>
      </c>
      <c r="AC18" s="84">
        <f t="shared" si="9"/>
        <v>1092.322581</v>
      </c>
    </row>
    <row r="19">
      <c r="A19" s="84"/>
      <c r="B19" s="84"/>
      <c r="C19" s="84"/>
      <c r="D19" s="215">
        <v>33862.0</v>
      </c>
      <c r="E19" s="216">
        <v>17.0</v>
      </c>
      <c r="F19" s="84"/>
      <c r="G19" s="84"/>
      <c r="H19" s="84"/>
      <c r="I19" s="84"/>
      <c r="J19" s="84"/>
      <c r="K19" s="84"/>
      <c r="L19" s="181">
        <v>0.5</v>
      </c>
      <c r="M19" s="84">
        <f t="shared" si="1"/>
        <v>546.1612903</v>
      </c>
      <c r="N19" s="84">
        <v>1.0</v>
      </c>
      <c r="O19" s="84">
        <f t="shared" si="2"/>
        <v>1092.322581</v>
      </c>
      <c r="P19" s="84">
        <v>1.0</v>
      </c>
      <c r="Q19" s="84">
        <f t="shared" si="3"/>
        <v>1128.733333</v>
      </c>
      <c r="R19" s="84">
        <v>1.0</v>
      </c>
      <c r="S19" s="84">
        <f t="shared" si="4"/>
        <v>1092.322581</v>
      </c>
      <c r="T19" s="84">
        <v>1.0</v>
      </c>
      <c r="U19" s="84">
        <f t="shared" si="5"/>
        <v>1128.733333</v>
      </c>
      <c r="V19" s="84">
        <v>1.0</v>
      </c>
      <c r="W19" s="84">
        <f t="shared" si="6"/>
        <v>1092.322581</v>
      </c>
      <c r="X19" s="84">
        <v>1.0</v>
      </c>
      <c r="Y19" s="84">
        <f t="shared" si="7"/>
        <v>1092.322581</v>
      </c>
      <c r="Z19" s="84">
        <v>1.0</v>
      </c>
      <c r="AA19" s="84">
        <f t="shared" si="8"/>
        <v>1209.357143</v>
      </c>
      <c r="AB19" s="84">
        <v>1.0</v>
      </c>
      <c r="AC19" s="84">
        <f t="shared" si="9"/>
        <v>1092.322581</v>
      </c>
    </row>
    <row r="20">
      <c r="A20" s="84"/>
      <c r="B20" s="84"/>
      <c r="C20" s="84"/>
      <c r="D20" s="215">
        <v>33862.0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1092.322581</v>
      </c>
      <c r="N20" s="84">
        <v>1.0</v>
      </c>
      <c r="O20" s="84">
        <f t="shared" si="2"/>
        <v>1092.322581</v>
      </c>
      <c r="P20" s="84">
        <v>1.0</v>
      </c>
      <c r="Q20" s="84">
        <f t="shared" si="3"/>
        <v>1128.733333</v>
      </c>
      <c r="R20" s="84">
        <v>1.0</v>
      </c>
      <c r="S20" s="84">
        <f t="shared" si="4"/>
        <v>1092.322581</v>
      </c>
      <c r="T20" s="84">
        <v>1.0</v>
      </c>
      <c r="U20" s="84">
        <f t="shared" si="5"/>
        <v>1128.733333</v>
      </c>
      <c r="V20" s="84">
        <v>1.0</v>
      </c>
      <c r="W20" s="84">
        <f t="shared" si="6"/>
        <v>1092.322581</v>
      </c>
      <c r="X20" s="84">
        <v>1.0</v>
      </c>
      <c r="Y20" s="84">
        <f t="shared" si="7"/>
        <v>1092.322581</v>
      </c>
      <c r="Z20" s="84">
        <v>1.0</v>
      </c>
      <c r="AA20" s="84">
        <f t="shared" si="8"/>
        <v>1209.357143</v>
      </c>
      <c r="AB20" s="84">
        <v>1.0</v>
      </c>
      <c r="AC20" s="84">
        <f t="shared" si="9"/>
        <v>1092.322581</v>
      </c>
    </row>
    <row r="21" ht="15.75" customHeight="1">
      <c r="A21" s="84"/>
      <c r="B21" s="84"/>
      <c r="C21" s="84"/>
      <c r="D21" s="215">
        <v>33862.0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1092.322581</v>
      </c>
      <c r="N21" s="84">
        <v>1.0</v>
      </c>
      <c r="O21" s="84">
        <f t="shared" si="2"/>
        <v>1092.322581</v>
      </c>
      <c r="P21" s="84">
        <v>1.0</v>
      </c>
      <c r="Q21" s="84">
        <f t="shared" si="3"/>
        <v>1128.733333</v>
      </c>
      <c r="R21" s="84">
        <v>1.0</v>
      </c>
      <c r="S21" s="84">
        <f t="shared" si="4"/>
        <v>1092.322581</v>
      </c>
      <c r="T21" s="84">
        <v>1.0</v>
      </c>
      <c r="U21" s="84">
        <f t="shared" si="5"/>
        <v>1128.733333</v>
      </c>
      <c r="V21" s="84">
        <v>1.0</v>
      </c>
      <c r="W21" s="84">
        <f t="shared" si="6"/>
        <v>1092.322581</v>
      </c>
      <c r="X21" s="84">
        <v>1.0</v>
      </c>
      <c r="Y21" s="84">
        <f t="shared" si="7"/>
        <v>1092.322581</v>
      </c>
      <c r="Z21" s="84">
        <v>1.0</v>
      </c>
      <c r="AA21" s="84">
        <f t="shared" si="8"/>
        <v>1209.357143</v>
      </c>
      <c r="AB21" s="84">
        <v>1.0</v>
      </c>
      <c r="AC21" s="84">
        <f t="shared" si="9"/>
        <v>1092.322581</v>
      </c>
    </row>
    <row r="22" ht="15.75" customHeight="1">
      <c r="A22" s="84"/>
      <c r="B22" s="84"/>
      <c r="C22" s="84"/>
      <c r="D22" s="215">
        <v>33862.0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1092.322581</v>
      </c>
      <c r="N22" s="84">
        <v>1.0</v>
      </c>
      <c r="O22" s="84">
        <f t="shared" si="2"/>
        <v>1092.322581</v>
      </c>
      <c r="P22" s="84">
        <v>1.0</v>
      </c>
      <c r="Q22" s="84">
        <f t="shared" si="3"/>
        <v>1128.733333</v>
      </c>
      <c r="R22" s="84">
        <v>1.0</v>
      </c>
      <c r="S22" s="84">
        <f t="shared" si="4"/>
        <v>1092.322581</v>
      </c>
      <c r="T22" s="84">
        <v>1.0</v>
      </c>
      <c r="U22" s="84">
        <f t="shared" si="5"/>
        <v>1128.733333</v>
      </c>
      <c r="V22" s="84">
        <v>1.0</v>
      </c>
      <c r="W22" s="84">
        <f t="shared" si="6"/>
        <v>1092.322581</v>
      </c>
      <c r="X22" s="84">
        <v>1.0</v>
      </c>
      <c r="Y22" s="84">
        <f t="shared" si="7"/>
        <v>1092.322581</v>
      </c>
      <c r="Z22" s="84">
        <v>1.0</v>
      </c>
      <c r="AA22" s="84">
        <f t="shared" si="8"/>
        <v>1209.357143</v>
      </c>
      <c r="AB22" s="84">
        <v>1.0</v>
      </c>
      <c r="AC22" s="84">
        <f t="shared" si="9"/>
        <v>1092.322581</v>
      </c>
    </row>
    <row r="23" ht="15.75" customHeight="1">
      <c r="A23" s="84"/>
      <c r="B23" s="84"/>
      <c r="C23" s="84"/>
      <c r="D23" s="215">
        <v>33862.0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1092.322581</v>
      </c>
      <c r="N23" s="84">
        <v>1.0</v>
      </c>
      <c r="O23" s="84">
        <f t="shared" si="2"/>
        <v>1092.322581</v>
      </c>
      <c r="P23" s="84">
        <v>1.0</v>
      </c>
      <c r="Q23" s="84">
        <f t="shared" si="3"/>
        <v>1128.733333</v>
      </c>
      <c r="R23" s="84">
        <v>1.0</v>
      </c>
      <c r="S23" s="84">
        <f t="shared" si="4"/>
        <v>1092.322581</v>
      </c>
      <c r="T23" s="84">
        <v>1.0</v>
      </c>
      <c r="U23" s="84">
        <f t="shared" si="5"/>
        <v>1128.733333</v>
      </c>
      <c r="V23" s="84">
        <v>1.0</v>
      </c>
      <c r="W23" s="84">
        <f t="shared" si="6"/>
        <v>1092.322581</v>
      </c>
      <c r="X23" s="84">
        <v>1.0</v>
      </c>
      <c r="Y23" s="84">
        <f t="shared" si="7"/>
        <v>1092.322581</v>
      </c>
      <c r="Z23" s="84">
        <v>1.0</v>
      </c>
      <c r="AA23" s="84">
        <f t="shared" si="8"/>
        <v>1209.357143</v>
      </c>
      <c r="AB23" s="84">
        <v>1.0</v>
      </c>
      <c r="AC23" s="84">
        <f t="shared" si="9"/>
        <v>1092.322581</v>
      </c>
    </row>
    <row r="24" ht="15.75" customHeight="1">
      <c r="A24" s="84"/>
      <c r="B24" s="84"/>
      <c r="C24" s="84"/>
      <c r="D24" s="215">
        <v>33862.0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1092.322581</v>
      </c>
      <c r="N24" s="84">
        <v>1.0</v>
      </c>
      <c r="O24" s="84">
        <f t="shared" si="2"/>
        <v>1092.322581</v>
      </c>
      <c r="P24" s="181">
        <v>0.5</v>
      </c>
      <c r="Q24" s="84">
        <f t="shared" si="3"/>
        <v>564.3666667</v>
      </c>
      <c r="R24" s="84">
        <v>1.0</v>
      </c>
      <c r="S24" s="84">
        <f t="shared" si="4"/>
        <v>1092.322581</v>
      </c>
      <c r="T24" s="84">
        <v>1.0</v>
      </c>
      <c r="U24" s="84">
        <f t="shared" si="5"/>
        <v>1128.733333</v>
      </c>
      <c r="V24" s="84">
        <v>1.0</v>
      </c>
      <c r="W24" s="84">
        <f t="shared" si="6"/>
        <v>1092.322581</v>
      </c>
      <c r="X24" s="84">
        <v>1.0</v>
      </c>
      <c r="Y24" s="84">
        <f t="shared" si="7"/>
        <v>1092.322581</v>
      </c>
      <c r="Z24" s="84">
        <v>1.0</v>
      </c>
      <c r="AA24" s="84">
        <f t="shared" si="8"/>
        <v>1209.357143</v>
      </c>
      <c r="AB24" s="84">
        <v>1.0</v>
      </c>
      <c r="AC24" s="84">
        <f t="shared" si="9"/>
        <v>1092.322581</v>
      </c>
    </row>
    <row r="25" ht="15.75" customHeight="1">
      <c r="A25" s="84"/>
      <c r="B25" s="84"/>
      <c r="C25" s="84"/>
      <c r="D25" s="215">
        <v>33862.0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1092.322581</v>
      </c>
      <c r="N25" s="84">
        <v>1.0</v>
      </c>
      <c r="O25" s="84">
        <f t="shared" si="2"/>
        <v>1092.322581</v>
      </c>
      <c r="P25" s="84">
        <v>1.0</v>
      </c>
      <c r="Q25" s="84">
        <f t="shared" si="3"/>
        <v>1128.733333</v>
      </c>
      <c r="R25" s="181">
        <v>0.0</v>
      </c>
      <c r="S25" s="84">
        <f t="shared" si="4"/>
        <v>0</v>
      </c>
      <c r="T25" s="84">
        <v>1.0</v>
      </c>
      <c r="U25" s="84">
        <f t="shared" si="5"/>
        <v>1128.733333</v>
      </c>
      <c r="V25" s="84">
        <v>1.0</v>
      </c>
      <c r="W25" s="84">
        <f t="shared" si="6"/>
        <v>1092.322581</v>
      </c>
      <c r="X25" s="84">
        <v>1.0</v>
      </c>
      <c r="Y25" s="84">
        <f t="shared" si="7"/>
        <v>1092.322581</v>
      </c>
      <c r="Z25" s="84">
        <v>1.0</v>
      </c>
      <c r="AA25" s="84">
        <f t="shared" si="8"/>
        <v>1209.357143</v>
      </c>
      <c r="AB25" s="84">
        <v>1.0</v>
      </c>
      <c r="AC25" s="84">
        <f t="shared" si="9"/>
        <v>1092.322581</v>
      </c>
    </row>
    <row r="26" ht="15.75" customHeight="1">
      <c r="A26" s="84"/>
      <c r="B26" s="84"/>
      <c r="C26" s="84"/>
      <c r="D26" s="215">
        <v>33862.0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1092.322581</v>
      </c>
      <c r="N26" s="84">
        <v>1.0</v>
      </c>
      <c r="O26" s="84">
        <f t="shared" si="2"/>
        <v>1092.322581</v>
      </c>
      <c r="P26" s="84">
        <v>1.0</v>
      </c>
      <c r="Q26" s="84">
        <f t="shared" si="3"/>
        <v>1128.733333</v>
      </c>
      <c r="R26" s="84">
        <v>1.0</v>
      </c>
      <c r="S26" s="84">
        <f t="shared" si="4"/>
        <v>1092.322581</v>
      </c>
      <c r="T26" s="84">
        <v>1.0</v>
      </c>
      <c r="U26" s="84">
        <f t="shared" si="5"/>
        <v>1128.733333</v>
      </c>
      <c r="V26" s="84">
        <v>1.0</v>
      </c>
      <c r="W26" s="84">
        <f t="shared" si="6"/>
        <v>1092.322581</v>
      </c>
      <c r="X26" s="84">
        <v>1.0</v>
      </c>
      <c r="Y26" s="84">
        <f t="shared" si="7"/>
        <v>1092.322581</v>
      </c>
      <c r="Z26" s="84">
        <v>1.0</v>
      </c>
      <c r="AA26" s="84">
        <f t="shared" si="8"/>
        <v>1209.357143</v>
      </c>
      <c r="AB26" s="84">
        <v>1.0</v>
      </c>
      <c r="AC26" s="84">
        <f t="shared" si="9"/>
        <v>1092.322581</v>
      </c>
    </row>
    <row r="27" ht="15.75" customHeight="1">
      <c r="A27" s="84"/>
      <c r="B27" s="84"/>
      <c r="C27" s="84"/>
      <c r="D27" s="215">
        <v>33862.0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1092.322581</v>
      </c>
      <c r="N27" s="84">
        <v>1.0</v>
      </c>
      <c r="O27" s="84">
        <f t="shared" si="2"/>
        <v>1092.322581</v>
      </c>
      <c r="P27" s="84">
        <v>1.0</v>
      </c>
      <c r="Q27" s="84">
        <f t="shared" si="3"/>
        <v>1128.733333</v>
      </c>
      <c r="R27" s="84">
        <v>1.0</v>
      </c>
      <c r="S27" s="84">
        <f t="shared" si="4"/>
        <v>1092.322581</v>
      </c>
      <c r="T27" s="84">
        <v>1.0</v>
      </c>
      <c r="U27" s="84">
        <f t="shared" si="5"/>
        <v>1128.733333</v>
      </c>
      <c r="V27" s="84">
        <v>1.0</v>
      </c>
      <c r="W27" s="84">
        <f t="shared" si="6"/>
        <v>1092.322581</v>
      </c>
      <c r="X27" s="84">
        <v>1.0</v>
      </c>
      <c r="Y27" s="84">
        <f t="shared" si="7"/>
        <v>1092.322581</v>
      </c>
      <c r="Z27" s="84">
        <v>1.0</v>
      </c>
      <c r="AA27" s="84">
        <f t="shared" si="8"/>
        <v>1209.357143</v>
      </c>
      <c r="AB27" s="84">
        <v>1.0</v>
      </c>
      <c r="AC27" s="84">
        <f t="shared" si="9"/>
        <v>1092.322581</v>
      </c>
    </row>
    <row r="28" ht="15.75" customHeight="1">
      <c r="A28" s="84"/>
      <c r="B28" s="84"/>
      <c r="C28" s="84"/>
      <c r="D28" s="215">
        <v>33862.0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1092.322581</v>
      </c>
      <c r="N28" s="84">
        <v>1.0</v>
      </c>
      <c r="O28" s="84">
        <f t="shared" si="2"/>
        <v>1092.322581</v>
      </c>
      <c r="P28" s="84">
        <v>1.0</v>
      </c>
      <c r="Q28" s="84">
        <f t="shared" si="3"/>
        <v>1128.733333</v>
      </c>
      <c r="R28" s="84">
        <v>1.0</v>
      </c>
      <c r="S28" s="84">
        <f t="shared" si="4"/>
        <v>1092.322581</v>
      </c>
      <c r="T28" s="84">
        <v>1.0</v>
      </c>
      <c r="U28" s="84">
        <f t="shared" si="5"/>
        <v>1128.733333</v>
      </c>
      <c r="V28" s="84">
        <v>1.0</v>
      </c>
      <c r="W28" s="84">
        <f t="shared" si="6"/>
        <v>1092.322581</v>
      </c>
      <c r="X28" s="84">
        <v>1.0</v>
      </c>
      <c r="Y28" s="84">
        <f t="shared" si="7"/>
        <v>1092.322581</v>
      </c>
      <c r="Z28" s="84">
        <v>1.0</v>
      </c>
      <c r="AA28" s="84">
        <f t="shared" si="8"/>
        <v>1209.357143</v>
      </c>
      <c r="AB28" s="84">
        <v>1.0</v>
      </c>
      <c r="AC28" s="84">
        <f t="shared" si="9"/>
        <v>1092.322581</v>
      </c>
    </row>
    <row r="29" ht="15.75" customHeight="1">
      <c r="A29" s="84"/>
      <c r="B29" s="84"/>
      <c r="C29" s="84"/>
      <c r="D29" s="215">
        <v>33862.0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1092.322581</v>
      </c>
      <c r="N29" s="84">
        <v>1.0</v>
      </c>
      <c r="O29" s="84">
        <f t="shared" si="2"/>
        <v>1092.322581</v>
      </c>
      <c r="P29" s="84">
        <v>1.0</v>
      </c>
      <c r="Q29" s="84">
        <f t="shared" si="3"/>
        <v>1128.733333</v>
      </c>
      <c r="R29" s="84">
        <v>1.0</v>
      </c>
      <c r="S29" s="84">
        <f t="shared" si="4"/>
        <v>1092.322581</v>
      </c>
      <c r="T29" s="84">
        <v>1.0</v>
      </c>
      <c r="U29" s="84">
        <f t="shared" si="5"/>
        <v>1128.733333</v>
      </c>
      <c r="V29" s="84">
        <v>1.0</v>
      </c>
      <c r="W29" s="84">
        <f t="shared" si="6"/>
        <v>1092.322581</v>
      </c>
      <c r="X29" s="84">
        <v>1.0</v>
      </c>
      <c r="Y29" s="84">
        <f t="shared" si="7"/>
        <v>1092.322581</v>
      </c>
      <c r="Z29" s="84">
        <v>1.0</v>
      </c>
      <c r="AA29" s="84">
        <f t="shared" si="8"/>
        <v>1209.357143</v>
      </c>
      <c r="AB29" s="84">
        <v>1.0</v>
      </c>
      <c r="AC29" s="84">
        <f t="shared" si="9"/>
        <v>1092.322581</v>
      </c>
    </row>
    <row r="30" ht="15.75" customHeight="1">
      <c r="A30" s="84"/>
      <c r="B30" s="84"/>
      <c r="C30" s="84"/>
      <c r="D30" s="215">
        <v>33862.0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1092.322581</v>
      </c>
      <c r="N30" s="84">
        <v>1.0</v>
      </c>
      <c r="O30" s="84">
        <f t="shared" si="2"/>
        <v>1092.322581</v>
      </c>
      <c r="P30" s="84">
        <v>1.0</v>
      </c>
      <c r="Q30" s="84">
        <f t="shared" si="3"/>
        <v>1128.733333</v>
      </c>
      <c r="R30" s="84">
        <v>1.0</v>
      </c>
      <c r="S30" s="84">
        <f t="shared" si="4"/>
        <v>1092.322581</v>
      </c>
      <c r="T30" s="84">
        <v>1.0</v>
      </c>
      <c r="U30" s="84">
        <f t="shared" si="5"/>
        <v>1128.733333</v>
      </c>
      <c r="V30" s="84">
        <v>1.0</v>
      </c>
      <c r="W30" s="84">
        <f t="shared" si="6"/>
        <v>1092.322581</v>
      </c>
      <c r="X30" s="84">
        <v>1.0</v>
      </c>
      <c r="Y30" s="84">
        <f t="shared" si="7"/>
        <v>1092.322581</v>
      </c>
      <c r="Z30" s="84">
        <v>1.0</v>
      </c>
      <c r="AA30" s="84">
        <f t="shared" si="8"/>
        <v>1209.357143</v>
      </c>
      <c r="AB30" s="84">
        <v>1.0</v>
      </c>
      <c r="AC30" s="84">
        <f t="shared" si="9"/>
        <v>1092.322581</v>
      </c>
    </row>
    <row r="31" ht="15.75" customHeight="1">
      <c r="A31" s="84"/>
      <c r="B31" s="84"/>
      <c r="C31" s="84"/>
      <c r="D31" s="215">
        <v>33862.0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1092.322581</v>
      </c>
      <c r="N31" s="84">
        <v>1.0</v>
      </c>
      <c r="O31" s="84">
        <f t="shared" si="2"/>
        <v>1092.322581</v>
      </c>
      <c r="P31" s="84">
        <v>1.0</v>
      </c>
      <c r="Q31" s="84">
        <f t="shared" si="3"/>
        <v>1128.733333</v>
      </c>
      <c r="R31" s="84">
        <v>1.0</v>
      </c>
      <c r="S31" s="84">
        <f t="shared" si="4"/>
        <v>1092.322581</v>
      </c>
      <c r="T31" s="84">
        <v>1.0</v>
      </c>
      <c r="U31" s="84">
        <f t="shared" si="5"/>
        <v>1128.733333</v>
      </c>
      <c r="V31" s="84">
        <v>1.0</v>
      </c>
      <c r="W31" s="84">
        <f t="shared" si="6"/>
        <v>1092.322581</v>
      </c>
      <c r="X31" s="84">
        <v>1.0</v>
      </c>
      <c r="Y31" s="84">
        <f t="shared" si="7"/>
        <v>1092.322581</v>
      </c>
      <c r="Z31" s="84"/>
      <c r="AA31" s="84"/>
      <c r="AB31" s="84">
        <v>1.0</v>
      </c>
      <c r="AC31" s="84">
        <f t="shared" si="9"/>
        <v>1092.322581</v>
      </c>
    </row>
    <row r="32" ht="15.75" customHeight="1">
      <c r="A32" s="84"/>
      <c r="B32" s="84"/>
      <c r="C32" s="84"/>
      <c r="D32" s="215">
        <v>33862.0</v>
      </c>
      <c r="E32" s="217">
        <v>30.0</v>
      </c>
      <c r="F32" s="84"/>
      <c r="G32" s="84"/>
      <c r="H32" s="84"/>
      <c r="I32" s="84"/>
      <c r="J32" s="84"/>
      <c r="K32" s="84"/>
      <c r="L32" s="181">
        <v>0.5</v>
      </c>
      <c r="M32" s="84">
        <f t="shared" si="1"/>
        <v>546.1612903</v>
      </c>
      <c r="N32" s="84">
        <v>1.0</v>
      </c>
      <c r="O32" s="84">
        <f t="shared" si="2"/>
        <v>1092.322581</v>
      </c>
      <c r="P32" s="84">
        <v>1.0</v>
      </c>
      <c r="Q32" s="84">
        <f t="shared" si="3"/>
        <v>1128.733333</v>
      </c>
      <c r="R32" s="84">
        <v>1.0</v>
      </c>
      <c r="S32" s="84">
        <f t="shared" si="4"/>
        <v>1092.322581</v>
      </c>
      <c r="T32" s="84">
        <v>1.0</v>
      </c>
      <c r="U32" s="84">
        <f t="shared" si="5"/>
        <v>1128.733333</v>
      </c>
      <c r="V32" s="84">
        <v>1.0</v>
      </c>
      <c r="W32" s="84">
        <f t="shared" si="6"/>
        <v>1092.322581</v>
      </c>
      <c r="X32" s="84">
        <v>1.0</v>
      </c>
      <c r="Y32" s="84">
        <f t="shared" si="7"/>
        <v>1092.322581</v>
      </c>
      <c r="Z32" s="84"/>
      <c r="AA32" s="84"/>
      <c r="AB32" s="84">
        <v>1.0</v>
      </c>
      <c r="AC32" s="84">
        <f t="shared" si="9"/>
        <v>1092.322581</v>
      </c>
    </row>
    <row r="33" ht="15.75" customHeight="1">
      <c r="A33" s="84"/>
      <c r="B33" s="84"/>
      <c r="C33" s="84"/>
      <c r="D33" s="215">
        <v>33862.0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1092.322581</v>
      </c>
      <c r="N33" s="84">
        <v>1.0</v>
      </c>
      <c r="O33" s="84">
        <f t="shared" si="2"/>
        <v>1092.322581</v>
      </c>
      <c r="P33" s="84"/>
      <c r="Q33" s="84"/>
      <c r="R33" s="84">
        <v>1.0</v>
      </c>
      <c r="S33" s="84">
        <f t="shared" si="4"/>
        <v>1092.322581</v>
      </c>
      <c r="T33" s="84"/>
      <c r="U33" s="84"/>
      <c r="V33" s="84">
        <v>1.0</v>
      </c>
      <c r="W33" s="84">
        <f t="shared" si="6"/>
        <v>1092.322581</v>
      </c>
      <c r="X33" s="84">
        <v>1.0</v>
      </c>
      <c r="Y33" s="84">
        <f t="shared" si="7"/>
        <v>1092.322581</v>
      </c>
      <c r="Z33" s="84"/>
      <c r="AA33" s="84"/>
      <c r="AB33" s="84">
        <v>1.0</v>
      </c>
      <c r="AC33" s="84">
        <f t="shared" si="9"/>
        <v>1092.322581</v>
      </c>
    </row>
    <row r="34" ht="15.75" customHeight="1">
      <c r="B34" s="160"/>
      <c r="C34" s="162" t="s">
        <v>316</v>
      </c>
      <c r="D34" s="215">
        <v>33862.0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1092.322581</v>
      </c>
      <c r="N34" s="165">
        <v>1.0</v>
      </c>
      <c r="O34" s="84">
        <f t="shared" si="2"/>
        <v>1092.322581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33862.0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1092.322581</v>
      </c>
      <c r="N35" s="165">
        <v>1.0</v>
      </c>
      <c r="O35" s="84">
        <f t="shared" si="2"/>
        <v>1092.322581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33862.0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84">
        <f t="shared" si="2"/>
        <v>0</v>
      </c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33862</v>
      </c>
      <c r="N37" s="160">
        <f t="shared" si="10"/>
        <v>26.5</v>
      </c>
      <c r="O37" s="160">
        <f t="shared" si="10"/>
        <v>28946.54839</v>
      </c>
      <c r="P37" s="160">
        <f t="shared" si="10"/>
        <v>28</v>
      </c>
      <c r="Q37" s="160">
        <f t="shared" si="10"/>
        <v>31604.53333</v>
      </c>
      <c r="R37" s="160">
        <f t="shared" si="10"/>
        <v>28.5</v>
      </c>
      <c r="S37" s="160">
        <f t="shared" si="10"/>
        <v>31131.19355</v>
      </c>
      <c r="T37" s="160">
        <f t="shared" si="10"/>
        <v>30</v>
      </c>
      <c r="U37" s="160">
        <f t="shared" si="10"/>
        <v>33862</v>
      </c>
      <c r="V37" s="160">
        <f t="shared" si="10"/>
        <v>31</v>
      </c>
      <c r="W37" s="160">
        <f t="shared" si="10"/>
        <v>33862</v>
      </c>
      <c r="X37" s="160">
        <f t="shared" si="10"/>
        <v>31</v>
      </c>
      <c r="Y37" s="160">
        <f t="shared" si="10"/>
        <v>33862</v>
      </c>
      <c r="Z37" s="160">
        <f t="shared" si="10"/>
        <v>28</v>
      </c>
      <c r="AA37" s="160">
        <f t="shared" si="10"/>
        <v>33862</v>
      </c>
      <c r="AB37" s="160">
        <f t="shared" si="10"/>
        <v>31</v>
      </c>
      <c r="AC37" s="160">
        <f t="shared" si="10"/>
        <v>33862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379</v>
      </c>
      <c r="B3" s="84" t="s">
        <v>369</v>
      </c>
      <c r="C3" s="84" t="s">
        <v>4</v>
      </c>
      <c r="D3" s="215">
        <v>33862.0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1092.322581</v>
      </c>
      <c r="N3" s="84">
        <v>1.0</v>
      </c>
      <c r="O3" s="84">
        <f t="shared" ref="O3:O35" si="2">D3/31*N3</f>
        <v>1092.322581</v>
      </c>
      <c r="P3" s="84">
        <v>1.0</v>
      </c>
      <c r="Q3" s="84">
        <f t="shared" ref="Q3:Q32" si="3">D3/30*P3</f>
        <v>1128.733333</v>
      </c>
      <c r="R3" s="84">
        <v>1.0</v>
      </c>
      <c r="S3" s="84">
        <f t="shared" ref="S3:S33" si="4">D3/31*R3</f>
        <v>1092.322581</v>
      </c>
      <c r="T3" s="84">
        <v>1.0</v>
      </c>
      <c r="U3" s="84">
        <f t="shared" ref="U3:U32" si="5">D3/30*T3</f>
        <v>1128.733333</v>
      </c>
      <c r="V3" s="84">
        <v>1.0</v>
      </c>
      <c r="W3" s="84">
        <f t="shared" ref="W3:W33" si="6">D3/31*V3</f>
        <v>1092.322581</v>
      </c>
      <c r="X3" s="84">
        <v>1.0</v>
      </c>
      <c r="Y3" s="84">
        <f t="shared" ref="Y3:Y33" si="7">D3/31*X3</f>
        <v>1092.322581</v>
      </c>
      <c r="Z3" s="84">
        <v>1.0</v>
      </c>
      <c r="AA3" s="84">
        <f t="shared" ref="AA3:AA30" si="8">D3/28*Z3</f>
        <v>1209.357143</v>
      </c>
      <c r="AB3" s="84">
        <v>1.0</v>
      </c>
      <c r="AC3" s="84">
        <f t="shared" ref="AC3:AC33" si="9">D3/31*AB3</f>
        <v>1092.322581</v>
      </c>
    </row>
    <row r="4">
      <c r="A4" s="84"/>
      <c r="B4" s="84"/>
      <c r="C4" s="84"/>
      <c r="D4" s="215">
        <v>33862.0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1092.322581</v>
      </c>
      <c r="N4" s="84">
        <v>1.0</v>
      </c>
      <c r="O4" s="84">
        <f t="shared" si="2"/>
        <v>1092.322581</v>
      </c>
      <c r="P4" s="84">
        <v>1.0</v>
      </c>
      <c r="Q4" s="84">
        <f t="shared" si="3"/>
        <v>1128.733333</v>
      </c>
      <c r="R4" s="84">
        <v>1.0</v>
      </c>
      <c r="S4" s="84">
        <f t="shared" si="4"/>
        <v>1092.322581</v>
      </c>
      <c r="T4" s="84">
        <v>1.0</v>
      </c>
      <c r="U4" s="84">
        <f t="shared" si="5"/>
        <v>1128.733333</v>
      </c>
      <c r="V4" s="84">
        <v>1.0</v>
      </c>
      <c r="W4" s="84">
        <f t="shared" si="6"/>
        <v>1092.322581</v>
      </c>
      <c r="X4" s="84">
        <v>1.0</v>
      </c>
      <c r="Y4" s="84">
        <f t="shared" si="7"/>
        <v>1092.322581</v>
      </c>
      <c r="Z4" s="84">
        <v>1.0</v>
      </c>
      <c r="AA4" s="84">
        <f t="shared" si="8"/>
        <v>1209.357143</v>
      </c>
      <c r="AB4" s="84">
        <v>1.0</v>
      </c>
      <c r="AC4" s="84">
        <f t="shared" si="9"/>
        <v>1092.322581</v>
      </c>
    </row>
    <row r="5">
      <c r="A5" s="84"/>
      <c r="B5" s="84"/>
      <c r="C5" s="84"/>
      <c r="D5" s="215">
        <v>33862.0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1092.322581</v>
      </c>
      <c r="N5" s="84">
        <v>1.0</v>
      </c>
      <c r="O5" s="84">
        <f t="shared" si="2"/>
        <v>1092.322581</v>
      </c>
      <c r="P5" s="84">
        <v>1.0</v>
      </c>
      <c r="Q5" s="84">
        <f t="shared" si="3"/>
        <v>1128.733333</v>
      </c>
      <c r="R5" s="84">
        <v>1.0</v>
      </c>
      <c r="S5" s="84">
        <f t="shared" si="4"/>
        <v>1092.322581</v>
      </c>
      <c r="T5" s="84">
        <v>1.0</v>
      </c>
      <c r="U5" s="84">
        <f t="shared" si="5"/>
        <v>1128.733333</v>
      </c>
      <c r="V5" s="84">
        <v>1.0</v>
      </c>
      <c r="W5" s="84">
        <f t="shared" si="6"/>
        <v>1092.322581</v>
      </c>
      <c r="X5" s="84">
        <v>1.0</v>
      </c>
      <c r="Y5" s="84">
        <f t="shared" si="7"/>
        <v>1092.322581</v>
      </c>
      <c r="Z5" s="84">
        <v>1.0</v>
      </c>
      <c r="AA5" s="84">
        <f t="shared" si="8"/>
        <v>1209.357143</v>
      </c>
      <c r="AB5" s="84">
        <v>1.0</v>
      </c>
      <c r="AC5" s="84">
        <f t="shared" si="9"/>
        <v>1092.322581</v>
      </c>
    </row>
    <row r="6">
      <c r="A6" s="84"/>
      <c r="B6" s="84"/>
      <c r="C6" s="84"/>
      <c r="D6" s="215">
        <v>33862.0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1092.322581</v>
      </c>
      <c r="N6" s="84">
        <v>1.0</v>
      </c>
      <c r="O6" s="84">
        <f t="shared" si="2"/>
        <v>1092.322581</v>
      </c>
      <c r="P6" s="84">
        <v>1.0</v>
      </c>
      <c r="Q6" s="84">
        <f t="shared" si="3"/>
        <v>1128.733333</v>
      </c>
      <c r="R6" s="84">
        <v>1.0</v>
      </c>
      <c r="S6" s="84">
        <f t="shared" si="4"/>
        <v>1092.322581</v>
      </c>
      <c r="T6" s="84">
        <v>1.0</v>
      </c>
      <c r="U6" s="84">
        <f t="shared" si="5"/>
        <v>1128.733333</v>
      </c>
      <c r="V6" s="84">
        <v>1.0</v>
      </c>
      <c r="W6" s="84">
        <f t="shared" si="6"/>
        <v>1092.322581</v>
      </c>
      <c r="X6" s="84">
        <v>1.0</v>
      </c>
      <c r="Y6" s="84">
        <f t="shared" si="7"/>
        <v>1092.322581</v>
      </c>
      <c r="Z6" s="84">
        <v>1.0</v>
      </c>
      <c r="AA6" s="84">
        <f t="shared" si="8"/>
        <v>1209.357143</v>
      </c>
      <c r="AB6" s="84">
        <v>1.0</v>
      </c>
      <c r="AC6" s="84">
        <f t="shared" si="9"/>
        <v>1092.322581</v>
      </c>
    </row>
    <row r="7">
      <c r="A7" s="84"/>
      <c r="B7" s="84"/>
      <c r="C7" s="84"/>
      <c r="D7" s="215">
        <v>33862.0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1092.322581</v>
      </c>
      <c r="N7" s="84">
        <v>1.0</v>
      </c>
      <c r="O7" s="84">
        <f t="shared" si="2"/>
        <v>1092.322581</v>
      </c>
      <c r="P7" s="84">
        <v>1.0</v>
      </c>
      <c r="Q7" s="84">
        <f t="shared" si="3"/>
        <v>1128.733333</v>
      </c>
      <c r="R7" s="84">
        <v>1.0</v>
      </c>
      <c r="S7" s="84">
        <f t="shared" si="4"/>
        <v>1092.322581</v>
      </c>
      <c r="T7" s="84">
        <v>1.0</v>
      </c>
      <c r="U7" s="84">
        <f t="shared" si="5"/>
        <v>1128.733333</v>
      </c>
      <c r="V7" s="84">
        <v>1.0</v>
      </c>
      <c r="W7" s="84">
        <f t="shared" si="6"/>
        <v>1092.322581</v>
      </c>
      <c r="X7" s="84">
        <v>1.0</v>
      </c>
      <c r="Y7" s="84">
        <f t="shared" si="7"/>
        <v>1092.322581</v>
      </c>
      <c r="Z7" s="84">
        <v>1.0</v>
      </c>
      <c r="AA7" s="84">
        <f t="shared" si="8"/>
        <v>1209.357143</v>
      </c>
      <c r="AB7" s="84">
        <v>1.0</v>
      </c>
      <c r="AC7" s="84">
        <f t="shared" si="9"/>
        <v>1092.322581</v>
      </c>
    </row>
    <row r="8">
      <c r="A8" s="84"/>
      <c r="B8" s="84"/>
      <c r="C8" s="84"/>
      <c r="D8" s="215">
        <v>33862.0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1092.322581</v>
      </c>
      <c r="N8" s="84">
        <v>1.0</v>
      </c>
      <c r="O8" s="84">
        <f t="shared" si="2"/>
        <v>1092.322581</v>
      </c>
      <c r="P8" s="84">
        <v>1.0</v>
      </c>
      <c r="Q8" s="84">
        <f t="shared" si="3"/>
        <v>1128.733333</v>
      </c>
      <c r="R8" s="84">
        <v>1.0</v>
      </c>
      <c r="S8" s="84">
        <f t="shared" si="4"/>
        <v>1092.322581</v>
      </c>
      <c r="T8" s="84">
        <v>1.0</v>
      </c>
      <c r="U8" s="84">
        <f t="shared" si="5"/>
        <v>1128.733333</v>
      </c>
      <c r="V8" s="84">
        <v>1.0</v>
      </c>
      <c r="W8" s="84">
        <f t="shared" si="6"/>
        <v>1092.322581</v>
      </c>
      <c r="X8" s="84">
        <v>1.0</v>
      </c>
      <c r="Y8" s="84">
        <f t="shared" si="7"/>
        <v>1092.322581</v>
      </c>
      <c r="Z8" s="84">
        <v>1.0</v>
      </c>
      <c r="AA8" s="84">
        <f t="shared" si="8"/>
        <v>1209.357143</v>
      </c>
      <c r="AB8" s="84">
        <v>1.0</v>
      </c>
      <c r="AC8" s="84">
        <f t="shared" si="9"/>
        <v>1092.322581</v>
      </c>
    </row>
    <row r="9">
      <c r="A9" s="84"/>
      <c r="B9" s="84"/>
      <c r="C9" s="84"/>
      <c r="D9" s="215">
        <v>33862.0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1092.322581</v>
      </c>
      <c r="N9" s="84">
        <v>1.0</v>
      </c>
      <c r="O9" s="84">
        <f t="shared" si="2"/>
        <v>1092.322581</v>
      </c>
      <c r="P9" s="84">
        <v>1.0</v>
      </c>
      <c r="Q9" s="84">
        <f t="shared" si="3"/>
        <v>1128.733333</v>
      </c>
      <c r="R9" s="84">
        <v>1.0</v>
      </c>
      <c r="S9" s="84">
        <f t="shared" si="4"/>
        <v>1092.322581</v>
      </c>
      <c r="T9" s="84">
        <v>1.0</v>
      </c>
      <c r="U9" s="84">
        <f t="shared" si="5"/>
        <v>1128.733333</v>
      </c>
      <c r="V9" s="84">
        <v>1.0</v>
      </c>
      <c r="W9" s="84">
        <f t="shared" si="6"/>
        <v>1092.322581</v>
      </c>
      <c r="X9" s="84">
        <v>1.0</v>
      </c>
      <c r="Y9" s="84">
        <f t="shared" si="7"/>
        <v>1092.322581</v>
      </c>
      <c r="Z9" s="84">
        <v>1.0</v>
      </c>
      <c r="AA9" s="84">
        <f t="shared" si="8"/>
        <v>1209.357143</v>
      </c>
      <c r="AB9" s="84">
        <v>1.0</v>
      </c>
      <c r="AC9" s="84">
        <f t="shared" si="9"/>
        <v>1092.322581</v>
      </c>
    </row>
    <row r="10">
      <c r="A10" s="84"/>
      <c r="B10" s="84"/>
      <c r="C10" s="84"/>
      <c r="D10" s="215">
        <v>33862.0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1092.322581</v>
      </c>
      <c r="N10" s="84">
        <v>1.0</v>
      </c>
      <c r="O10" s="84">
        <f t="shared" si="2"/>
        <v>1092.322581</v>
      </c>
      <c r="P10" s="84">
        <v>1.0</v>
      </c>
      <c r="Q10" s="84">
        <f t="shared" si="3"/>
        <v>1128.733333</v>
      </c>
      <c r="R10" s="84">
        <v>1.0</v>
      </c>
      <c r="S10" s="84">
        <f t="shared" si="4"/>
        <v>1092.322581</v>
      </c>
      <c r="T10" s="84">
        <v>1.0</v>
      </c>
      <c r="U10" s="84">
        <f t="shared" si="5"/>
        <v>1128.733333</v>
      </c>
      <c r="V10" s="84">
        <v>1.0</v>
      </c>
      <c r="W10" s="84">
        <f t="shared" si="6"/>
        <v>1092.322581</v>
      </c>
      <c r="X10" s="84">
        <v>1.0</v>
      </c>
      <c r="Y10" s="84">
        <f t="shared" si="7"/>
        <v>1092.322581</v>
      </c>
      <c r="Z10" s="84">
        <v>1.0</v>
      </c>
      <c r="AA10" s="84">
        <f t="shared" si="8"/>
        <v>1209.357143</v>
      </c>
      <c r="AB10" s="84">
        <v>1.0</v>
      </c>
      <c r="AC10" s="84">
        <f t="shared" si="9"/>
        <v>1092.322581</v>
      </c>
    </row>
    <row r="11">
      <c r="A11" s="84"/>
      <c r="B11" s="84"/>
      <c r="C11" s="84"/>
      <c r="D11" s="215">
        <v>33862.0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1092.322581</v>
      </c>
      <c r="N11" s="84">
        <v>1.0</v>
      </c>
      <c r="O11" s="84">
        <f t="shared" si="2"/>
        <v>1092.322581</v>
      </c>
      <c r="P11" s="84">
        <v>1.0</v>
      </c>
      <c r="Q11" s="84">
        <f t="shared" si="3"/>
        <v>1128.733333</v>
      </c>
      <c r="R11" s="84">
        <v>1.0</v>
      </c>
      <c r="S11" s="84">
        <f t="shared" si="4"/>
        <v>1092.322581</v>
      </c>
      <c r="T11" s="84">
        <v>1.0</v>
      </c>
      <c r="U11" s="84">
        <f t="shared" si="5"/>
        <v>1128.733333</v>
      </c>
      <c r="V11" s="84">
        <v>1.0</v>
      </c>
      <c r="W11" s="84">
        <f t="shared" si="6"/>
        <v>1092.322581</v>
      </c>
      <c r="X11" s="84">
        <v>1.0</v>
      </c>
      <c r="Y11" s="84">
        <f t="shared" si="7"/>
        <v>1092.322581</v>
      </c>
      <c r="Z11" s="84">
        <v>1.0</v>
      </c>
      <c r="AA11" s="84">
        <f t="shared" si="8"/>
        <v>1209.357143</v>
      </c>
      <c r="AB11" s="84">
        <v>1.0</v>
      </c>
      <c r="AC11" s="84">
        <f t="shared" si="9"/>
        <v>1092.322581</v>
      </c>
    </row>
    <row r="12">
      <c r="A12" s="84"/>
      <c r="B12" s="84"/>
      <c r="C12" s="84"/>
      <c r="D12" s="215">
        <v>33862.0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1092.322581</v>
      </c>
      <c r="N12" s="84">
        <v>1.0</v>
      </c>
      <c r="O12" s="84">
        <f t="shared" si="2"/>
        <v>1092.322581</v>
      </c>
      <c r="P12" s="84">
        <v>1.0</v>
      </c>
      <c r="Q12" s="84">
        <f t="shared" si="3"/>
        <v>1128.733333</v>
      </c>
      <c r="R12" s="84">
        <v>1.0</v>
      </c>
      <c r="S12" s="84">
        <f t="shared" si="4"/>
        <v>1092.322581</v>
      </c>
      <c r="T12" s="84">
        <v>1.0</v>
      </c>
      <c r="U12" s="84">
        <f t="shared" si="5"/>
        <v>1128.733333</v>
      </c>
      <c r="V12" s="84">
        <v>1.0</v>
      </c>
      <c r="W12" s="84">
        <f t="shared" si="6"/>
        <v>1092.322581</v>
      </c>
      <c r="X12" s="84">
        <v>1.0</v>
      </c>
      <c r="Y12" s="84">
        <f t="shared" si="7"/>
        <v>1092.322581</v>
      </c>
      <c r="Z12" s="84">
        <v>1.0</v>
      </c>
      <c r="AA12" s="84">
        <f t="shared" si="8"/>
        <v>1209.357143</v>
      </c>
      <c r="AB12" s="84">
        <v>1.0</v>
      </c>
      <c r="AC12" s="84">
        <f t="shared" si="9"/>
        <v>1092.322581</v>
      </c>
    </row>
    <row r="13">
      <c r="A13" s="84"/>
      <c r="B13" s="84"/>
      <c r="C13" s="84"/>
      <c r="D13" s="215">
        <v>33862.0</v>
      </c>
      <c r="E13" s="216">
        <v>11.0</v>
      </c>
      <c r="F13" s="84"/>
      <c r="G13" s="84"/>
      <c r="H13" s="84"/>
      <c r="I13" s="84"/>
      <c r="J13" s="84"/>
      <c r="K13" s="84"/>
      <c r="L13" s="181">
        <v>0.0</v>
      </c>
      <c r="M13" s="84">
        <f t="shared" si="1"/>
        <v>0</v>
      </c>
      <c r="N13" s="84">
        <v>1.0</v>
      </c>
      <c r="O13" s="84">
        <f t="shared" si="2"/>
        <v>1092.322581</v>
      </c>
      <c r="P13" s="84">
        <v>1.0</v>
      </c>
      <c r="Q13" s="84">
        <f t="shared" si="3"/>
        <v>1128.733333</v>
      </c>
      <c r="R13" s="84">
        <v>1.0</v>
      </c>
      <c r="S13" s="84">
        <f t="shared" si="4"/>
        <v>1092.322581</v>
      </c>
      <c r="T13" s="84">
        <v>1.0</v>
      </c>
      <c r="U13" s="84">
        <f t="shared" si="5"/>
        <v>1128.733333</v>
      </c>
      <c r="V13" s="84">
        <v>1.0</v>
      </c>
      <c r="W13" s="84">
        <f t="shared" si="6"/>
        <v>1092.322581</v>
      </c>
      <c r="X13" s="84">
        <v>1.0</v>
      </c>
      <c r="Y13" s="84">
        <f t="shared" si="7"/>
        <v>1092.322581</v>
      </c>
      <c r="Z13" s="84">
        <v>1.0</v>
      </c>
      <c r="AA13" s="84">
        <f t="shared" si="8"/>
        <v>1209.357143</v>
      </c>
      <c r="AB13" s="84">
        <v>1.0</v>
      </c>
      <c r="AC13" s="84">
        <f t="shared" si="9"/>
        <v>1092.322581</v>
      </c>
    </row>
    <row r="14">
      <c r="A14" s="84"/>
      <c r="B14" s="84"/>
      <c r="C14" s="84"/>
      <c r="D14" s="215">
        <v>33862.0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1092.322581</v>
      </c>
      <c r="N14" s="84">
        <v>1.0</v>
      </c>
      <c r="O14" s="84">
        <f t="shared" si="2"/>
        <v>1092.322581</v>
      </c>
      <c r="P14" s="84">
        <v>1.0</v>
      </c>
      <c r="Q14" s="84">
        <f t="shared" si="3"/>
        <v>1128.733333</v>
      </c>
      <c r="R14" s="84">
        <v>1.0</v>
      </c>
      <c r="S14" s="84">
        <f t="shared" si="4"/>
        <v>1092.322581</v>
      </c>
      <c r="T14" s="84">
        <v>1.0</v>
      </c>
      <c r="U14" s="84">
        <f t="shared" si="5"/>
        <v>1128.733333</v>
      </c>
      <c r="V14" s="84">
        <v>1.0</v>
      </c>
      <c r="W14" s="84">
        <f t="shared" si="6"/>
        <v>1092.322581</v>
      </c>
      <c r="X14" s="84">
        <v>1.0</v>
      </c>
      <c r="Y14" s="84">
        <f t="shared" si="7"/>
        <v>1092.322581</v>
      </c>
      <c r="Z14" s="84">
        <v>1.0</v>
      </c>
      <c r="AA14" s="84">
        <f t="shared" si="8"/>
        <v>1209.357143</v>
      </c>
      <c r="AB14" s="84">
        <v>1.0</v>
      </c>
      <c r="AC14" s="84">
        <f t="shared" si="9"/>
        <v>1092.322581</v>
      </c>
    </row>
    <row r="15">
      <c r="A15" s="84"/>
      <c r="B15" s="84"/>
      <c r="C15" s="84"/>
      <c r="D15" s="215">
        <v>33862.0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1092.322581</v>
      </c>
      <c r="N15" s="84">
        <v>1.0</v>
      </c>
      <c r="O15" s="84">
        <f t="shared" si="2"/>
        <v>1092.322581</v>
      </c>
      <c r="P15" s="84">
        <v>1.0</v>
      </c>
      <c r="Q15" s="84">
        <f t="shared" si="3"/>
        <v>1128.733333</v>
      </c>
      <c r="R15" s="84">
        <v>1.0</v>
      </c>
      <c r="S15" s="84">
        <f t="shared" si="4"/>
        <v>1092.322581</v>
      </c>
      <c r="T15" s="84">
        <v>1.0</v>
      </c>
      <c r="U15" s="84">
        <f t="shared" si="5"/>
        <v>1128.733333</v>
      </c>
      <c r="V15" s="84">
        <v>1.0</v>
      </c>
      <c r="W15" s="84">
        <f t="shared" si="6"/>
        <v>1092.322581</v>
      </c>
      <c r="X15" s="84">
        <v>1.0</v>
      </c>
      <c r="Y15" s="84">
        <f t="shared" si="7"/>
        <v>1092.322581</v>
      </c>
      <c r="Z15" s="84">
        <v>1.0</v>
      </c>
      <c r="AA15" s="84">
        <f t="shared" si="8"/>
        <v>1209.357143</v>
      </c>
      <c r="AB15" s="84">
        <v>1.0</v>
      </c>
      <c r="AC15" s="84">
        <f t="shared" si="9"/>
        <v>1092.322581</v>
      </c>
    </row>
    <row r="16">
      <c r="A16" s="84"/>
      <c r="B16" s="84"/>
      <c r="C16" s="84"/>
      <c r="D16" s="215">
        <v>33862.0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1092.322581</v>
      </c>
      <c r="N16" s="84">
        <v>1.0</v>
      </c>
      <c r="O16" s="84">
        <f t="shared" si="2"/>
        <v>1092.322581</v>
      </c>
      <c r="P16" s="84">
        <v>1.0</v>
      </c>
      <c r="Q16" s="84">
        <f t="shared" si="3"/>
        <v>1128.733333</v>
      </c>
      <c r="R16" s="84">
        <v>1.0</v>
      </c>
      <c r="S16" s="84">
        <f t="shared" si="4"/>
        <v>1092.322581</v>
      </c>
      <c r="T16" s="84">
        <v>1.0</v>
      </c>
      <c r="U16" s="84">
        <f t="shared" si="5"/>
        <v>1128.733333</v>
      </c>
      <c r="V16" s="84">
        <v>1.0</v>
      </c>
      <c r="W16" s="84">
        <f t="shared" si="6"/>
        <v>1092.322581</v>
      </c>
      <c r="X16" s="84">
        <v>1.0</v>
      </c>
      <c r="Y16" s="84">
        <f t="shared" si="7"/>
        <v>1092.322581</v>
      </c>
      <c r="Z16" s="84">
        <v>1.0</v>
      </c>
      <c r="AA16" s="84">
        <f t="shared" si="8"/>
        <v>1209.357143</v>
      </c>
      <c r="AB16" s="84">
        <v>1.0</v>
      </c>
      <c r="AC16" s="84">
        <f t="shared" si="9"/>
        <v>1092.322581</v>
      </c>
    </row>
    <row r="17">
      <c r="A17" s="84"/>
      <c r="B17" s="84"/>
      <c r="C17" s="84"/>
      <c r="D17" s="215">
        <v>33862.0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1092.322581</v>
      </c>
      <c r="N17" s="84">
        <v>1.0</v>
      </c>
      <c r="O17" s="84">
        <f t="shared" si="2"/>
        <v>1092.322581</v>
      </c>
      <c r="P17" s="84">
        <v>1.0</v>
      </c>
      <c r="Q17" s="84">
        <f t="shared" si="3"/>
        <v>1128.733333</v>
      </c>
      <c r="R17" s="84">
        <v>1.0</v>
      </c>
      <c r="S17" s="84">
        <f t="shared" si="4"/>
        <v>1092.322581</v>
      </c>
      <c r="T17" s="84">
        <v>1.0</v>
      </c>
      <c r="U17" s="84">
        <f t="shared" si="5"/>
        <v>1128.733333</v>
      </c>
      <c r="V17" s="84">
        <v>1.0</v>
      </c>
      <c r="W17" s="84">
        <f t="shared" si="6"/>
        <v>1092.322581</v>
      </c>
      <c r="X17" s="84">
        <v>1.0</v>
      </c>
      <c r="Y17" s="84">
        <f t="shared" si="7"/>
        <v>1092.322581</v>
      </c>
      <c r="Z17" s="84">
        <v>1.0</v>
      </c>
      <c r="AA17" s="84">
        <f t="shared" si="8"/>
        <v>1209.357143</v>
      </c>
      <c r="AB17" s="84">
        <v>1.0</v>
      </c>
      <c r="AC17" s="84">
        <f t="shared" si="9"/>
        <v>1092.322581</v>
      </c>
    </row>
    <row r="18">
      <c r="A18" s="84"/>
      <c r="B18" s="84"/>
      <c r="C18" s="84"/>
      <c r="D18" s="215">
        <v>33862.0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1092.322581</v>
      </c>
      <c r="N18" s="84">
        <v>1.0</v>
      </c>
      <c r="O18" s="84">
        <f t="shared" si="2"/>
        <v>1092.322581</v>
      </c>
      <c r="P18" s="84">
        <v>1.0</v>
      </c>
      <c r="Q18" s="84">
        <f t="shared" si="3"/>
        <v>1128.733333</v>
      </c>
      <c r="R18" s="84">
        <v>1.0</v>
      </c>
      <c r="S18" s="84">
        <f t="shared" si="4"/>
        <v>1092.322581</v>
      </c>
      <c r="T18" s="84">
        <v>1.0</v>
      </c>
      <c r="U18" s="84">
        <f t="shared" si="5"/>
        <v>1128.733333</v>
      </c>
      <c r="V18" s="84">
        <v>1.0</v>
      </c>
      <c r="W18" s="84">
        <f t="shared" si="6"/>
        <v>1092.322581</v>
      </c>
      <c r="X18" s="84">
        <v>1.0</v>
      </c>
      <c r="Y18" s="84">
        <f t="shared" si="7"/>
        <v>1092.322581</v>
      </c>
      <c r="Z18" s="84">
        <v>1.0</v>
      </c>
      <c r="AA18" s="84">
        <f t="shared" si="8"/>
        <v>1209.357143</v>
      </c>
      <c r="AB18" s="84">
        <v>1.0</v>
      </c>
      <c r="AC18" s="84">
        <f t="shared" si="9"/>
        <v>1092.322581</v>
      </c>
    </row>
    <row r="19">
      <c r="A19" s="84"/>
      <c r="B19" s="84"/>
      <c r="C19" s="84"/>
      <c r="D19" s="215">
        <v>33862.0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1092.322581</v>
      </c>
      <c r="N19" s="84">
        <v>1.0</v>
      </c>
      <c r="O19" s="84">
        <f t="shared" si="2"/>
        <v>1092.322581</v>
      </c>
      <c r="P19" s="84">
        <v>1.0</v>
      </c>
      <c r="Q19" s="84">
        <f t="shared" si="3"/>
        <v>1128.733333</v>
      </c>
      <c r="R19" s="84">
        <v>1.0</v>
      </c>
      <c r="S19" s="84">
        <f t="shared" si="4"/>
        <v>1092.322581</v>
      </c>
      <c r="T19" s="84">
        <v>1.0</v>
      </c>
      <c r="U19" s="84">
        <f t="shared" si="5"/>
        <v>1128.733333</v>
      </c>
      <c r="V19" s="84">
        <v>1.0</v>
      </c>
      <c r="W19" s="84">
        <f t="shared" si="6"/>
        <v>1092.322581</v>
      </c>
      <c r="X19" s="84">
        <v>1.0</v>
      </c>
      <c r="Y19" s="84">
        <f t="shared" si="7"/>
        <v>1092.322581</v>
      </c>
      <c r="Z19" s="84">
        <v>1.0</v>
      </c>
      <c r="AA19" s="84">
        <f t="shared" si="8"/>
        <v>1209.357143</v>
      </c>
      <c r="AB19" s="84">
        <v>1.0</v>
      </c>
      <c r="AC19" s="84">
        <f t="shared" si="9"/>
        <v>1092.322581</v>
      </c>
    </row>
    <row r="20">
      <c r="A20" s="84"/>
      <c r="B20" s="84"/>
      <c r="C20" s="84"/>
      <c r="D20" s="215">
        <v>33862.0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1092.322581</v>
      </c>
      <c r="N20" s="84">
        <v>1.0</v>
      </c>
      <c r="O20" s="84">
        <f t="shared" si="2"/>
        <v>1092.322581</v>
      </c>
      <c r="P20" s="84">
        <v>1.0</v>
      </c>
      <c r="Q20" s="84">
        <f t="shared" si="3"/>
        <v>1128.733333</v>
      </c>
      <c r="R20" s="84">
        <v>1.0</v>
      </c>
      <c r="S20" s="84">
        <f t="shared" si="4"/>
        <v>1092.322581</v>
      </c>
      <c r="T20" s="84">
        <v>1.0</v>
      </c>
      <c r="U20" s="84">
        <f t="shared" si="5"/>
        <v>1128.733333</v>
      </c>
      <c r="V20" s="84">
        <v>1.0</v>
      </c>
      <c r="W20" s="84">
        <f t="shared" si="6"/>
        <v>1092.322581</v>
      </c>
      <c r="X20" s="84">
        <v>1.0</v>
      </c>
      <c r="Y20" s="84">
        <f t="shared" si="7"/>
        <v>1092.322581</v>
      </c>
      <c r="Z20" s="84">
        <v>1.0</v>
      </c>
      <c r="AA20" s="84">
        <f t="shared" si="8"/>
        <v>1209.357143</v>
      </c>
      <c r="AB20" s="84">
        <v>1.0</v>
      </c>
      <c r="AC20" s="84">
        <f t="shared" si="9"/>
        <v>1092.322581</v>
      </c>
    </row>
    <row r="21" ht="15.75" customHeight="1">
      <c r="A21" s="84"/>
      <c r="B21" s="84"/>
      <c r="C21" s="84"/>
      <c r="D21" s="215">
        <v>33862.0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1092.322581</v>
      </c>
      <c r="N21" s="84">
        <v>1.0</v>
      </c>
      <c r="O21" s="84">
        <f t="shared" si="2"/>
        <v>1092.322581</v>
      </c>
      <c r="P21" s="84">
        <v>1.0</v>
      </c>
      <c r="Q21" s="84">
        <f t="shared" si="3"/>
        <v>1128.733333</v>
      </c>
      <c r="R21" s="84">
        <v>1.0</v>
      </c>
      <c r="S21" s="84">
        <f t="shared" si="4"/>
        <v>1092.322581</v>
      </c>
      <c r="T21" s="84">
        <v>1.0</v>
      </c>
      <c r="U21" s="84">
        <f t="shared" si="5"/>
        <v>1128.733333</v>
      </c>
      <c r="V21" s="84">
        <v>1.0</v>
      </c>
      <c r="W21" s="84">
        <f t="shared" si="6"/>
        <v>1092.322581</v>
      </c>
      <c r="X21" s="84">
        <v>1.0</v>
      </c>
      <c r="Y21" s="84">
        <f t="shared" si="7"/>
        <v>1092.322581</v>
      </c>
      <c r="Z21" s="84">
        <v>1.0</v>
      </c>
      <c r="AA21" s="84">
        <f t="shared" si="8"/>
        <v>1209.357143</v>
      </c>
      <c r="AB21" s="84">
        <v>1.0</v>
      </c>
      <c r="AC21" s="84">
        <f t="shared" si="9"/>
        <v>1092.322581</v>
      </c>
    </row>
    <row r="22" ht="15.75" customHeight="1">
      <c r="A22" s="84"/>
      <c r="B22" s="84"/>
      <c r="C22" s="84"/>
      <c r="D22" s="215">
        <v>33862.0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1092.322581</v>
      </c>
      <c r="N22" s="84">
        <v>1.0</v>
      </c>
      <c r="O22" s="84">
        <f t="shared" si="2"/>
        <v>1092.322581</v>
      </c>
      <c r="P22" s="84">
        <v>1.0</v>
      </c>
      <c r="Q22" s="84">
        <f t="shared" si="3"/>
        <v>1128.733333</v>
      </c>
      <c r="R22" s="84">
        <v>1.0</v>
      </c>
      <c r="S22" s="84">
        <f t="shared" si="4"/>
        <v>1092.322581</v>
      </c>
      <c r="T22" s="84">
        <v>1.0</v>
      </c>
      <c r="U22" s="84">
        <f t="shared" si="5"/>
        <v>1128.733333</v>
      </c>
      <c r="V22" s="84">
        <v>1.0</v>
      </c>
      <c r="W22" s="84">
        <f t="shared" si="6"/>
        <v>1092.322581</v>
      </c>
      <c r="X22" s="84">
        <v>1.0</v>
      </c>
      <c r="Y22" s="84">
        <f t="shared" si="7"/>
        <v>1092.322581</v>
      </c>
      <c r="Z22" s="84">
        <v>1.0</v>
      </c>
      <c r="AA22" s="84">
        <f t="shared" si="8"/>
        <v>1209.357143</v>
      </c>
      <c r="AB22" s="84">
        <v>1.0</v>
      </c>
      <c r="AC22" s="84">
        <f t="shared" si="9"/>
        <v>1092.322581</v>
      </c>
    </row>
    <row r="23" ht="15.75" customHeight="1">
      <c r="A23" s="84"/>
      <c r="B23" s="84"/>
      <c r="C23" s="84"/>
      <c r="D23" s="215">
        <v>33862.0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1092.322581</v>
      </c>
      <c r="N23" s="181">
        <v>0.0</v>
      </c>
      <c r="O23" s="84">
        <f t="shared" si="2"/>
        <v>0</v>
      </c>
      <c r="P23" s="84">
        <v>1.0</v>
      </c>
      <c r="Q23" s="84">
        <f t="shared" si="3"/>
        <v>1128.733333</v>
      </c>
      <c r="R23" s="84">
        <v>1.0</v>
      </c>
      <c r="S23" s="84">
        <f t="shared" si="4"/>
        <v>1092.322581</v>
      </c>
      <c r="T23" s="84">
        <v>1.0</v>
      </c>
      <c r="U23" s="84">
        <f t="shared" si="5"/>
        <v>1128.733333</v>
      </c>
      <c r="V23" s="84">
        <v>1.0</v>
      </c>
      <c r="W23" s="84">
        <f t="shared" si="6"/>
        <v>1092.322581</v>
      </c>
      <c r="X23" s="84">
        <v>1.0</v>
      </c>
      <c r="Y23" s="84">
        <f t="shared" si="7"/>
        <v>1092.322581</v>
      </c>
      <c r="Z23" s="84">
        <v>1.0</v>
      </c>
      <c r="AA23" s="84">
        <f t="shared" si="8"/>
        <v>1209.357143</v>
      </c>
      <c r="AB23" s="84">
        <v>1.0</v>
      </c>
      <c r="AC23" s="84">
        <f t="shared" si="9"/>
        <v>1092.322581</v>
      </c>
    </row>
    <row r="24" ht="15.75" customHeight="1">
      <c r="A24" s="84"/>
      <c r="B24" s="84"/>
      <c r="C24" s="84"/>
      <c r="D24" s="215">
        <v>33862.0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1092.322581</v>
      </c>
      <c r="N24" s="84">
        <v>1.0</v>
      </c>
      <c r="O24" s="84">
        <f t="shared" si="2"/>
        <v>1092.322581</v>
      </c>
      <c r="P24" s="84">
        <v>1.0</v>
      </c>
      <c r="Q24" s="84">
        <f t="shared" si="3"/>
        <v>1128.733333</v>
      </c>
      <c r="R24" s="181">
        <v>0.0</v>
      </c>
      <c r="S24" s="84">
        <f t="shared" si="4"/>
        <v>0</v>
      </c>
      <c r="T24" s="84">
        <v>1.0</v>
      </c>
      <c r="U24" s="84">
        <f t="shared" si="5"/>
        <v>1128.733333</v>
      </c>
      <c r="V24" s="84">
        <v>1.0</v>
      </c>
      <c r="W24" s="84">
        <f t="shared" si="6"/>
        <v>1092.322581</v>
      </c>
      <c r="X24" s="84">
        <v>1.0</v>
      </c>
      <c r="Y24" s="84">
        <f t="shared" si="7"/>
        <v>1092.322581</v>
      </c>
      <c r="Z24" s="84">
        <v>1.0</v>
      </c>
      <c r="AA24" s="84">
        <f t="shared" si="8"/>
        <v>1209.357143</v>
      </c>
      <c r="AB24" s="84">
        <v>1.0</v>
      </c>
      <c r="AC24" s="84">
        <f t="shared" si="9"/>
        <v>1092.322581</v>
      </c>
    </row>
    <row r="25" ht="15.75" customHeight="1">
      <c r="A25" s="84"/>
      <c r="B25" s="84"/>
      <c r="C25" s="84"/>
      <c r="D25" s="215">
        <v>33862.0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1092.322581</v>
      </c>
      <c r="N25" s="84">
        <v>1.0</v>
      </c>
      <c r="O25" s="84">
        <f t="shared" si="2"/>
        <v>1092.322581</v>
      </c>
      <c r="P25" s="84">
        <v>1.0</v>
      </c>
      <c r="Q25" s="84">
        <f t="shared" si="3"/>
        <v>1128.733333</v>
      </c>
      <c r="R25" s="84">
        <v>1.0</v>
      </c>
      <c r="S25" s="84">
        <f t="shared" si="4"/>
        <v>1092.322581</v>
      </c>
      <c r="T25" s="84">
        <v>1.0</v>
      </c>
      <c r="U25" s="84">
        <f t="shared" si="5"/>
        <v>1128.733333</v>
      </c>
      <c r="V25" s="84">
        <v>1.0</v>
      </c>
      <c r="W25" s="84">
        <f t="shared" si="6"/>
        <v>1092.322581</v>
      </c>
      <c r="X25" s="84">
        <v>1.0</v>
      </c>
      <c r="Y25" s="84">
        <f t="shared" si="7"/>
        <v>1092.322581</v>
      </c>
      <c r="Z25" s="84">
        <v>1.0</v>
      </c>
      <c r="AA25" s="84">
        <f t="shared" si="8"/>
        <v>1209.357143</v>
      </c>
      <c r="AB25" s="84">
        <v>1.0</v>
      </c>
      <c r="AC25" s="84">
        <f t="shared" si="9"/>
        <v>1092.322581</v>
      </c>
    </row>
    <row r="26" ht="15.75" customHeight="1">
      <c r="A26" s="84"/>
      <c r="B26" s="84"/>
      <c r="C26" s="84"/>
      <c r="D26" s="215">
        <v>33862.0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1092.322581</v>
      </c>
      <c r="N26" s="84">
        <v>1.0</v>
      </c>
      <c r="O26" s="84">
        <f t="shared" si="2"/>
        <v>1092.322581</v>
      </c>
      <c r="P26" s="84">
        <v>1.0</v>
      </c>
      <c r="Q26" s="84">
        <f t="shared" si="3"/>
        <v>1128.733333</v>
      </c>
      <c r="R26" s="84">
        <v>1.0</v>
      </c>
      <c r="S26" s="84">
        <f t="shared" si="4"/>
        <v>1092.322581</v>
      </c>
      <c r="T26" s="84">
        <v>1.0</v>
      </c>
      <c r="U26" s="84">
        <f t="shared" si="5"/>
        <v>1128.733333</v>
      </c>
      <c r="V26" s="84">
        <v>1.0</v>
      </c>
      <c r="W26" s="84">
        <f t="shared" si="6"/>
        <v>1092.322581</v>
      </c>
      <c r="X26" s="84">
        <v>1.0</v>
      </c>
      <c r="Y26" s="84">
        <f t="shared" si="7"/>
        <v>1092.322581</v>
      </c>
      <c r="Z26" s="84">
        <v>1.0</v>
      </c>
      <c r="AA26" s="84">
        <f t="shared" si="8"/>
        <v>1209.357143</v>
      </c>
      <c r="AB26" s="84">
        <v>1.0</v>
      </c>
      <c r="AC26" s="84">
        <f t="shared" si="9"/>
        <v>1092.322581</v>
      </c>
    </row>
    <row r="27" ht="15.75" customHeight="1">
      <c r="A27" s="84"/>
      <c r="B27" s="84"/>
      <c r="C27" s="84"/>
      <c r="D27" s="215">
        <v>33862.0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1092.322581</v>
      </c>
      <c r="N27" s="84">
        <v>1.0</v>
      </c>
      <c r="O27" s="84">
        <f t="shared" si="2"/>
        <v>1092.322581</v>
      </c>
      <c r="P27" s="84">
        <v>1.0</v>
      </c>
      <c r="Q27" s="84">
        <f t="shared" si="3"/>
        <v>1128.733333</v>
      </c>
      <c r="R27" s="84">
        <v>1.0</v>
      </c>
      <c r="S27" s="84">
        <f t="shared" si="4"/>
        <v>1092.322581</v>
      </c>
      <c r="T27" s="84">
        <v>1.0</v>
      </c>
      <c r="U27" s="84">
        <f t="shared" si="5"/>
        <v>1128.733333</v>
      </c>
      <c r="V27" s="84">
        <v>1.0</v>
      </c>
      <c r="W27" s="84">
        <f t="shared" si="6"/>
        <v>1092.322581</v>
      </c>
      <c r="X27" s="84">
        <v>1.0</v>
      </c>
      <c r="Y27" s="84">
        <f t="shared" si="7"/>
        <v>1092.322581</v>
      </c>
      <c r="Z27" s="84">
        <v>1.0</v>
      </c>
      <c r="AA27" s="84">
        <f t="shared" si="8"/>
        <v>1209.357143</v>
      </c>
      <c r="AB27" s="84">
        <v>1.0</v>
      </c>
      <c r="AC27" s="84">
        <f t="shared" si="9"/>
        <v>1092.322581</v>
      </c>
    </row>
    <row r="28" ht="15.75" customHeight="1">
      <c r="A28" s="84"/>
      <c r="B28" s="84"/>
      <c r="C28" s="84"/>
      <c r="D28" s="215">
        <v>33862.0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1092.322581</v>
      </c>
      <c r="N28" s="84">
        <v>1.0</v>
      </c>
      <c r="O28" s="84">
        <f t="shared" si="2"/>
        <v>1092.322581</v>
      </c>
      <c r="P28" s="84">
        <v>1.0</v>
      </c>
      <c r="Q28" s="84">
        <f t="shared" si="3"/>
        <v>1128.733333</v>
      </c>
      <c r="R28" s="84">
        <v>1.0</v>
      </c>
      <c r="S28" s="84">
        <f t="shared" si="4"/>
        <v>1092.322581</v>
      </c>
      <c r="T28" s="84">
        <v>1.0</v>
      </c>
      <c r="U28" s="84">
        <f t="shared" si="5"/>
        <v>1128.733333</v>
      </c>
      <c r="V28" s="84">
        <v>1.0</v>
      </c>
      <c r="W28" s="84">
        <f t="shared" si="6"/>
        <v>1092.322581</v>
      </c>
      <c r="X28" s="84">
        <v>1.0</v>
      </c>
      <c r="Y28" s="84">
        <f t="shared" si="7"/>
        <v>1092.322581</v>
      </c>
      <c r="Z28" s="84">
        <v>1.0</v>
      </c>
      <c r="AA28" s="84">
        <f t="shared" si="8"/>
        <v>1209.357143</v>
      </c>
      <c r="AB28" s="84">
        <v>1.0</v>
      </c>
      <c r="AC28" s="84">
        <f t="shared" si="9"/>
        <v>1092.322581</v>
      </c>
    </row>
    <row r="29" ht="15.75" customHeight="1">
      <c r="A29" s="84"/>
      <c r="B29" s="84"/>
      <c r="C29" s="84"/>
      <c r="D29" s="215">
        <v>33862.0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1092.322581</v>
      </c>
      <c r="N29" s="84">
        <v>1.0</v>
      </c>
      <c r="O29" s="84">
        <f t="shared" si="2"/>
        <v>1092.322581</v>
      </c>
      <c r="P29" s="84">
        <v>1.0</v>
      </c>
      <c r="Q29" s="84">
        <f t="shared" si="3"/>
        <v>1128.733333</v>
      </c>
      <c r="R29" s="84">
        <v>1.0</v>
      </c>
      <c r="S29" s="84">
        <f t="shared" si="4"/>
        <v>1092.322581</v>
      </c>
      <c r="T29" s="84">
        <v>1.0</v>
      </c>
      <c r="U29" s="84">
        <f t="shared" si="5"/>
        <v>1128.733333</v>
      </c>
      <c r="V29" s="84">
        <v>1.0</v>
      </c>
      <c r="W29" s="84">
        <f t="shared" si="6"/>
        <v>1092.322581</v>
      </c>
      <c r="X29" s="84">
        <v>1.0</v>
      </c>
      <c r="Y29" s="84">
        <f t="shared" si="7"/>
        <v>1092.322581</v>
      </c>
      <c r="Z29" s="84">
        <v>1.0</v>
      </c>
      <c r="AA29" s="84">
        <f t="shared" si="8"/>
        <v>1209.357143</v>
      </c>
      <c r="AB29" s="84">
        <v>1.0</v>
      </c>
      <c r="AC29" s="84">
        <f t="shared" si="9"/>
        <v>1092.322581</v>
      </c>
    </row>
    <row r="30" ht="15.75" customHeight="1">
      <c r="A30" s="84"/>
      <c r="B30" s="84"/>
      <c r="C30" s="84"/>
      <c r="D30" s="215">
        <v>33862.0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1092.322581</v>
      </c>
      <c r="N30" s="84">
        <v>1.0</v>
      </c>
      <c r="O30" s="84">
        <f t="shared" si="2"/>
        <v>1092.322581</v>
      </c>
      <c r="P30" s="84">
        <v>1.0</v>
      </c>
      <c r="Q30" s="84">
        <f t="shared" si="3"/>
        <v>1128.733333</v>
      </c>
      <c r="R30" s="84">
        <v>1.0</v>
      </c>
      <c r="S30" s="84">
        <f t="shared" si="4"/>
        <v>1092.322581</v>
      </c>
      <c r="T30" s="84">
        <v>1.0</v>
      </c>
      <c r="U30" s="84">
        <f t="shared" si="5"/>
        <v>1128.733333</v>
      </c>
      <c r="V30" s="84">
        <v>1.0</v>
      </c>
      <c r="W30" s="84">
        <f t="shared" si="6"/>
        <v>1092.322581</v>
      </c>
      <c r="X30" s="84">
        <v>1.0</v>
      </c>
      <c r="Y30" s="84">
        <f t="shared" si="7"/>
        <v>1092.322581</v>
      </c>
      <c r="Z30" s="84">
        <v>1.0</v>
      </c>
      <c r="AA30" s="84">
        <f t="shared" si="8"/>
        <v>1209.357143</v>
      </c>
      <c r="AB30" s="84">
        <v>1.0</v>
      </c>
      <c r="AC30" s="84">
        <f t="shared" si="9"/>
        <v>1092.322581</v>
      </c>
    </row>
    <row r="31" ht="15.75" customHeight="1">
      <c r="A31" s="84"/>
      <c r="B31" s="84"/>
      <c r="C31" s="84"/>
      <c r="D31" s="215">
        <v>33862.0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1092.322581</v>
      </c>
      <c r="N31" s="84">
        <v>1.0</v>
      </c>
      <c r="O31" s="84">
        <f t="shared" si="2"/>
        <v>1092.322581</v>
      </c>
      <c r="P31" s="84">
        <v>1.0</v>
      </c>
      <c r="Q31" s="84">
        <f t="shared" si="3"/>
        <v>1128.733333</v>
      </c>
      <c r="R31" s="84">
        <v>1.0</v>
      </c>
      <c r="S31" s="84">
        <f t="shared" si="4"/>
        <v>1092.322581</v>
      </c>
      <c r="T31" s="84">
        <v>1.0</v>
      </c>
      <c r="U31" s="84">
        <f t="shared" si="5"/>
        <v>1128.733333</v>
      </c>
      <c r="V31" s="84">
        <v>1.0</v>
      </c>
      <c r="W31" s="84">
        <f t="shared" si="6"/>
        <v>1092.322581</v>
      </c>
      <c r="X31" s="84">
        <v>1.0</v>
      </c>
      <c r="Y31" s="84">
        <f t="shared" si="7"/>
        <v>1092.322581</v>
      </c>
      <c r="Z31" s="84"/>
      <c r="AA31" s="84"/>
      <c r="AB31" s="84">
        <v>1.0</v>
      </c>
      <c r="AC31" s="84">
        <f t="shared" si="9"/>
        <v>1092.322581</v>
      </c>
    </row>
    <row r="32" ht="15.75" customHeight="1">
      <c r="A32" s="84"/>
      <c r="B32" s="84"/>
      <c r="C32" s="84"/>
      <c r="D32" s="215">
        <v>33862.0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1092.322581</v>
      </c>
      <c r="N32" s="84">
        <v>1.0</v>
      </c>
      <c r="O32" s="84">
        <f t="shared" si="2"/>
        <v>1092.322581</v>
      </c>
      <c r="P32" s="84">
        <v>1.0</v>
      </c>
      <c r="Q32" s="84">
        <f t="shared" si="3"/>
        <v>1128.733333</v>
      </c>
      <c r="R32" s="84">
        <v>1.0</v>
      </c>
      <c r="S32" s="84">
        <f t="shared" si="4"/>
        <v>1092.322581</v>
      </c>
      <c r="T32" s="84">
        <v>1.0</v>
      </c>
      <c r="U32" s="84">
        <f t="shared" si="5"/>
        <v>1128.733333</v>
      </c>
      <c r="V32" s="84">
        <v>1.0</v>
      </c>
      <c r="W32" s="84">
        <f t="shared" si="6"/>
        <v>1092.322581</v>
      </c>
      <c r="X32" s="84">
        <v>1.0</v>
      </c>
      <c r="Y32" s="84">
        <f t="shared" si="7"/>
        <v>1092.322581</v>
      </c>
      <c r="Z32" s="84"/>
      <c r="AA32" s="84"/>
      <c r="AB32" s="84">
        <v>1.0</v>
      </c>
      <c r="AC32" s="84">
        <f t="shared" si="9"/>
        <v>1092.322581</v>
      </c>
    </row>
    <row r="33" ht="15.75" customHeight="1">
      <c r="A33" s="84"/>
      <c r="B33" s="84"/>
      <c r="C33" s="84"/>
      <c r="D33" s="215">
        <v>33862.0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1092.322581</v>
      </c>
      <c r="N33" s="84">
        <v>1.0</v>
      </c>
      <c r="O33" s="84">
        <f t="shared" si="2"/>
        <v>1092.322581</v>
      </c>
      <c r="P33" s="84"/>
      <c r="Q33" s="84"/>
      <c r="R33" s="84">
        <v>1.0</v>
      </c>
      <c r="S33" s="84">
        <f t="shared" si="4"/>
        <v>1092.322581</v>
      </c>
      <c r="T33" s="84"/>
      <c r="U33" s="84"/>
      <c r="V33" s="84">
        <v>1.0</v>
      </c>
      <c r="W33" s="84">
        <f t="shared" si="6"/>
        <v>1092.322581</v>
      </c>
      <c r="X33" s="84">
        <v>1.0</v>
      </c>
      <c r="Y33" s="84">
        <f t="shared" si="7"/>
        <v>1092.322581</v>
      </c>
      <c r="Z33" s="84"/>
      <c r="AA33" s="84"/>
      <c r="AB33" s="84">
        <v>1.0</v>
      </c>
      <c r="AC33" s="84">
        <f t="shared" si="9"/>
        <v>1092.322581</v>
      </c>
    </row>
    <row r="34" ht="15.75" customHeight="1">
      <c r="B34" s="160"/>
      <c r="C34" s="162" t="s">
        <v>316</v>
      </c>
      <c r="D34" s="215">
        <v>33862.0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1092.322581</v>
      </c>
      <c r="N34" s="165">
        <v>1.0</v>
      </c>
      <c r="O34" s="84">
        <f t="shared" si="2"/>
        <v>1092.322581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33862.0</v>
      </c>
      <c r="E35" s="160"/>
      <c r="F35" s="160"/>
      <c r="G35" s="160"/>
      <c r="H35" s="160"/>
      <c r="I35" s="160"/>
      <c r="J35" s="160"/>
      <c r="K35" s="160"/>
      <c r="L35" s="165">
        <v>0.0</v>
      </c>
      <c r="M35" s="84">
        <f t="shared" si="1"/>
        <v>0</v>
      </c>
      <c r="N35" s="160"/>
      <c r="O35" s="84">
        <f t="shared" si="2"/>
        <v>0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33862.0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33862</v>
      </c>
      <c r="N37" s="160">
        <f t="shared" si="10"/>
        <v>31</v>
      </c>
      <c r="O37" s="160">
        <f t="shared" si="10"/>
        <v>33862</v>
      </c>
      <c r="P37" s="160">
        <f t="shared" si="10"/>
        <v>30</v>
      </c>
      <c r="Q37" s="160">
        <f t="shared" si="10"/>
        <v>33862</v>
      </c>
      <c r="R37" s="160">
        <f t="shared" si="10"/>
        <v>30</v>
      </c>
      <c r="S37" s="160">
        <f t="shared" si="10"/>
        <v>32769.67742</v>
      </c>
      <c r="T37" s="160">
        <f t="shared" si="10"/>
        <v>30</v>
      </c>
      <c r="U37" s="160">
        <f t="shared" si="10"/>
        <v>33862</v>
      </c>
      <c r="V37" s="160">
        <f t="shared" si="10"/>
        <v>31</v>
      </c>
      <c r="W37" s="160">
        <f t="shared" si="10"/>
        <v>33862</v>
      </c>
      <c r="X37" s="160">
        <f t="shared" si="10"/>
        <v>31</v>
      </c>
      <c r="Y37" s="160">
        <f t="shared" si="10"/>
        <v>33862</v>
      </c>
      <c r="Z37" s="160">
        <f t="shared" si="10"/>
        <v>28</v>
      </c>
      <c r="AA37" s="160">
        <f t="shared" si="10"/>
        <v>33862</v>
      </c>
      <c r="AB37" s="160">
        <f t="shared" si="10"/>
        <v>31</v>
      </c>
      <c r="AC37" s="160">
        <f t="shared" si="10"/>
        <v>33862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380</v>
      </c>
      <c r="B3" s="84" t="s">
        <v>369</v>
      </c>
      <c r="C3" s="84" t="s">
        <v>4</v>
      </c>
      <c r="D3" s="220">
        <v>32035.0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1033.387097</v>
      </c>
      <c r="N3" s="84">
        <v>1.0</v>
      </c>
      <c r="O3" s="84">
        <f t="shared" ref="O3:O34" si="2">D3/31*N3</f>
        <v>1033.387097</v>
      </c>
      <c r="P3" s="84">
        <v>1.0</v>
      </c>
      <c r="Q3" s="84">
        <f t="shared" ref="Q3:Q32" si="3">D3/30*P3</f>
        <v>1067.833333</v>
      </c>
      <c r="R3" s="84">
        <v>1.0</v>
      </c>
      <c r="S3" s="84">
        <f t="shared" ref="S3:S33" si="4">D3/31*R3</f>
        <v>1033.387097</v>
      </c>
      <c r="T3" s="84">
        <v>1.0</v>
      </c>
      <c r="U3" s="84">
        <f t="shared" ref="U3:U32" si="5">D3/30*T3</f>
        <v>1067.833333</v>
      </c>
      <c r="V3" s="84">
        <v>1.0</v>
      </c>
      <c r="W3" s="84">
        <f t="shared" ref="W3:W33" si="6">D3/31*V3</f>
        <v>1033.387097</v>
      </c>
      <c r="X3" s="84">
        <v>1.0</v>
      </c>
      <c r="Y3" s="84">
        <f t="shared" ref="Y3:Y33" si="7">D3/31*X3</f>
        <v>1033.387097</v>
      </c>
      <c r="Z3" s="84">
        <v>1.0</v>
      </c>
      <c r="AA3" s="84">
        <f t="shared" ref="AA3:AA30" si="8">D3/28*Z3</f>
        <v>1144.107143</v>
      </c>
      <c r="AB3" s="84">
        <v>1.0</v>
      </c>
      <c r="AC3" s="84">
        <f t="shared" ref="AC3:AC33" si="9">D3/31*AB3</f>
        <v>1033.387097</v>
      </c>
    </row>
    <row r="4">
      <c r="A4" s="84"/>
      <c r="B4" s="84"/>
      <c r="C4" s="84"/>
      <c r="D4" s="220">
        <v>32035.0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1033.387097</v>
      </c>
      <c r="N4" s="84">
        <v>1.0</v>
      </c>
      <c r="O4" s="84">
        <f t="shared" si="2"/>
        <v>1033.387097</v>
      </c>
      <c r="P4" s="84">
        <v>1.0</v>
      </c>
      <c r="Q4" s="84">
        <f t="shared" si="3"/>
        <v>1067.833333</v>
      </c>
      <c r="R4" s="84">
        <v>1.0</v>
      </c>
      <c r="S4" s="84">
        <f t="shared" si="4"/>
        <v>1033.387097</v>
      </c>
      <c r="T4" s="84">
        <v>1.0</v>
      </c>
      <c r="U4" s="84">
        <f t="shared" si="5"/>
        <v>1067.833333</v>
      </c>
      <c r="V4" s="84">
        <v>1.0</v>
      </c>
      <c r="W4" s="84">
        <f t="shared" si="6"/>
        <v>1033.387097</v>
      </c>
      <c r="X4" s="84">
        <v>1.0</v>
      </c>
      <c r="Y4" s="84">
        <f t="shared" si="7"/>
        <v>1033.387097</v>
      </c>
      <c r="Z4" s="84">
        <v>1.0</v>
      </c>
      <c r="AA4" s="84">
        <f t="shared" si="8"/>
        <v>1144.107143</v>
      </c>
      <c r="AB4" s="84">
        <v>1.0</v>
      </c>
      <c r="AC4" s="84">
        <f t="shared" si="9"/>
        <v>1033.387097</v>
      </c>
    </row>
    <row r="5">
      <c r="A5" s="84"/>
      <c r="B5" s="84"/>
      <c r="C5" s="84"/>
      <c r="D5" s="220">
        <v>32035.0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1033.387097</v>
      </c>
      <c r="N5" s="84">
        <v>1.0</v>
      </c>
      <c r="O5" s="84">
        <f t="shared" si="2"/>
        <v>1033.387097</v>
      </c>
      <c r="P5" s="181">
        <v>0.5</v>
      </c>
      <c r="Q5" s="84">
        <f t="shared" si="3"/>
        <v>533.9166667</v>
      </c>
      <c r="R5" s="181">
        <v>0.0</v>
      </c>
      <c r="S5" s="84">
        <f t="shared" si="4"/>
        <v>0</v>
      </c>
      <c r="T5" s="84">
        <v>1.0</v>
      </c>
      <c r="U5" s="84">
        <f t="shared" si="5"/>
        <v>1067.833333</v>
      </c>
      <c r="V5" s="84">
        <v>1.0</v>
      </c>
      <c r="W5" s="84">
        <f t="shared" si="6"/>
        <v>1033.387097</v>
      </c>
      <c r="X5" s="84">
        <v>1.0</v>
      </c>
      <c r="Y5" s="84">
        <f t="shared" si="7"/>
        <v>1033.387097</v>
      </c>
      <c r="Z5" s="84">
        <v>1.0</v>
      </c>
      <c r="AA5" s="84">
        <f t="shared" si="8"/>
        <v>1144.107143</v>
      </c>
      <c r="AB5" s="84">
        <v>1.0</v>
      </c>
      <c r="AC5" s="84">
        <f t="shared" si="9"/>
        <v>1033.387097</v>
      </c>
    </row>
    <row r="6">
      <c r="A6" s="84"/>
      <c r="B6" s="84"/>
      <c r="C6" s="84"/>
      <c r="D6" s="220">
        <v>32035.0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1033.387097</v>
      </c>
      <c r="N6" s="84">
        <v>1.0</v>
      </c>
      <c r="O6" s="84">
        <f t="shared" si="2"/>
        <v>1033.387097</v>
      </c>
      <c r="P6" s="84">
        <v>1.0</v>
      </c>
      <c r="Q6" s="84">
        <f t="shared" si="3"/>
        <v>1067.833333</v>
      </c>
      <c r="R6" s="181">
        <v>0.0</v>
      </c>
      <c r="S6" s="84">
        <f t="shared" si="4"/>
        <v>0</v>
      </c>
      <c r="T6" s="84">
        <v>1.0</v>
      </c>
      <c r="U6" s="84">
        <f t="shared" si="5"/>
        <v>1067.833333</v>
      </c>
      <c r="V6" s="84">
        <v>1.0</v>
      </c>
      <c r="W6" s="84">
        <f t="shared" si="6"/>
        <v>1033.387097</v>
      </c>
      <c r="X6" s="84">
        <v>1.0</v>
      </c>
      <c r="Y6" s="84">
        <f t="shared" si="7"/>
        <v>1033.387097</v>
      </c>
      <c r="Z6" s="84">
        <v>1.0</v>
      </c>
      <c r="AA6" s="84">
        <f t="shared" si="8"/>
        <v>1144.107143</v>
      </c>
      <c r="AB6" s="84">
        <v>1.0</v>
      </c>
      <c r="AC6" s="84">
        <f t="shared" si="9"/>
        <v>1033.387097</v>
      </c>
    </row>
    <row r="7">
      <c r="A7" s="84"/>
      <c r="B7" s="84"/>
      <c r="C7" s="84"/>
      <c r="D7" s="220">
        <v>32035.0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1033.387097</v>
      </c>
      <c r="N7" s="84">
        <v>1.0</v>
      </c>
      <c r="O7" s="84">
        <f t="shared" si="2"/>
        <v>1033.387097</v>
      </c>
      <c r="P7" s="84">
        <v>1.0</v>
      </c>
      <c r="Q7" s="84">
        <f t="shared" si="3"/>
        <v>1067.833333</v>
      </c>
      <c r="R7" s="84">
        <v>1.0</v>
      </c>
      <c r="S7" s="84">
        <f t="shared" si="4"/>
        <v>1033.387097</v>
      </c>
      <c r="T7" s="84">
        <v>1.0</v>
      </c>
      <c r="U7" s="84">
        <f t="shared" si="5"/>
        <v>1067.833333</v>
      </c>
      <c r="V7" s="84">
        <v>1.0</v>
      </c>
      <c r="W7" s="84">
        <f t="shared" si="6"/>
        <v>1033.387097</v>
      </c>
      <c r="X7" s="84">
        <v>1.0</v>
      </c>
      <c r="Y7" s="84">
        <f t="shared" si="7"/>
        <v>1033.387097</v>
      </c>
      <c r="Z7" s="84">
        <v>1.0</v>
      </c>
      <c r="AA7" s="84">
        <f t="shared" si="8"/>
        <v>1144.107143</v>
      </c>
      <c r="AB7" s="84">
        <v>1.0</v>
      </c>
      <c r="AC7" s="84">
        <f t="shared" si="9"/>
        <v>1033.387097</v>
      </c>
    </row>
    <row r="8">
      <c r="A8" s="84"/>
      <c r="B8" s="84"/>
      <c r="C8" s="84"/>
      <c r="D8" s="220">
        <v>32035.0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1033.387097</v>
      </c>
      <c r="N8" s="84">
        <v>1.0</v>
      </c>
      <c r="O8" s="84">
        <f t="shared" si="2"/>
        <v>1033.387097</v>
      </c>
      <c r="P8" s="84">
        <v>1.0</v>
      </c>
      <c r="Q8" s="84">
        <f t="shared" si="3"/>
        <v>1067.833333</v>
      </c>
      <c r="R8" s="84">
        <v>1.0</v>
      </c>
      <c r="S8" s="84">
        <f t="shared" si="4"/>
        <v>1033.387097</v>
      </c>
      <c r="T8" s="84">
        <v>1.0</v>
      </c>
      <c r="U8" s="84">
        <f t="shared" si="5"/>
        <v>1067.833333</v>
      </c>
      <c r="V8" s="84">
        <v>1.0</v>
      </c>
      <c r="W8" s="84">
        <f t="shared" si="6"/>
        <v>1033.387097</v>
      </c>
      <c r="X8" s="84">
        <v>1.0</v>
      </c>
      <c r="Y8" s="84">
        <f t="shared" si="7"/>
        <v>1033.387097</v>
      </c>
      <c r="Z8" s="84">
        <v>1.0</v>
      </c>
      <c r="AA8" s="84">
        <f t="shared" si="8"/>
        <v>1144.107143</v>
      </c>
      <c r="AB8" s="84">
        <v>1.0</v>
      </c>
      <c r="AC8" s="84">
        <f t="shared" si="9"/>
        <v>1033.387097</v>
      </c>
    </row>
    <row r="9">
      <c r="A9" s="84"/>
      <c r="B9" s="84"/>
      <c r="C9" s="84"/>
      <c r="D9" s="220">
        <v>32035.0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1033.387097</v>
      </c>
      <c r="N9" s="84">
        <v>1.0</v>
      </c>
      <c r="O9" s="84">
        <f t="shared" si="2"/>
        <v>1033.387097</v>
      </c>
      <c r="P9" s="84">
        <v>1.0</v>
      </c>
      <c r="Q9" s="84">
        <f t="shared" si="3"/>
        <v>1067.833333</v>
      </c>
      <c r="R9" s="84">
        <v>1.0</v>
      </c>
      <c r="S9" s="84">
        <f t="shared" si="4"/>
        <v>1033.387097</v>
      </c>
      <c r="T9" s="84">
        <v>1.0</v>
      </c>
      <c r="U9" s="84">
        <f t="shared" si="5"/>
        <v>1067.833333</v>
      </c>
      <c r="V9" s="84">
        <v>1.0</v>
      </c>
      <c r="W9" s="84">
        <f t="shared" si="6"/>
        <v>1033.387097</v>
      </c>
      <c r="X9" s="84">
        <v>1.0</v>
      </c>
      <c r="Y9" s="84">
        <f t="shared" si="7"/>
        <v>1033.387097</v>
      </c>
      <c r="Z9" s="84">
        <v>1.0</v>
      </c>
      <c r="AA9" s="84">
        <f t="shared" si="8"/>
        <v>1144.107143</v>
      </c>
      <c r="AB9" s="84">
        <v>1.0</v>
      </c>
      <c r="AC9" s="84">
        <f t="shared" si="9"/>
        <v>1033.387097</v>
      </c>
    </row>
    <row r="10">
      <c r="A10" s="84"/>
      <c r="B10" s="84"/>
      <c r="C10" s="84"/>
      <c r="D10" s="220">
        <v>32035.0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1033.387097</v>
      </c>
      <c r="N10" s="84">
        <v>1.0</v>
      </c>
      <c r="O10" s="84">
        <f t="shared" si="2"/>
        <v>1033.387097</v>
      </c>
      <c r="P10" s="181">
        <v>0.0</v>
      </c>
      <c r="Q10" s="84">
        <f t="shared" si="3"/>
        <v>0</v>
      </c>
      <c r="R10" s="84">
        <v>1.0</v>
      </c>
      <c r="S10" s="84">
        <f t="shared" si="4"/>
        <v>1033.387097</v>
      </c>
      <c r="T10" s="84">
        <v>1.0</v>
      </c>
      <c r="U10" s="84">
        <f t="shared" si="5"/>
        <v>1067.833333</v>
      </c>
      <c r="V10" s="84">
        <v>1.0</v>
      </c>
      <c r="W10" s="84">
        <f t="shared" si="6"/>
        <v>1033.387097</v>
      </c>
      <c r="X10" s="84">
        <v>1.0</v>
      </c>
      <c r="Y10" s="84">
        <f t="shared" si="7"/>
        <v>1033.387097</v>
      </c>
      <c r="Z10" s="84">
        <v>1.0</v>
      </c>
      <c r="AA10" s="84">
        <f t="shared" si="8"/>
        <v>1144.107143</v>
      </c>
      <c r="AB10" s="84">
        <v>1.0</v>
      </c>
      <c r="AC10" s="84">
        <f t="shared" si="9"/>
        <v>1033.387097</v>
      </c>
    </row>
    <row r="11">
      <c r="A11" s="84"/>
      <c r="B11" s="84"/>
      <c r="C11" s="84"/>
      <c r="D11" s="220">
        <v>32035.0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1033.387097</v>
      </c>
      <c r="N11" s="84">
        <v>1.0</v>
      </c>
      <c r="O11" s="84">
        <f t="shared" si="2"/>
        <v>1033.387097</v>
      </c>
      <c r="P11" s="84">
        <v>1.0</v>
      </c>
      <c r="Q11" s="84">
        <f t="shared" si="3"/>
        <v>1067.833333</v>
      </c>
      <c r="R11" s="84">
        <v>1.0</v>
      </c>
      <c r="S11" s="84">
        <f t="shared" si="4"/>
        <v>1033.387097</v>
      </c>
      <c r="T11" s="84">
        <v>1.0</v>
      </c>
      <c r="U11" s="84">
        <f t="shared" si="5"/>
        <v>1067.833333</v>
      </c>
      <c r="V11" s="84">
        <v>1.0</v>
      </c>
      <c r="W11" s="84">
        <f t="shared" si="6"/>
        <v>1033.387097</v>
      </c>
      <c r="X11" s="84">
        <v>1.0</v>
      </c>
      <c r="Y11" s="84">
        <f t="shared" si="7"/>
        <v>1033.387097</v>
      </c>
      <c r="Z11" s="84">
        <v>1.0</v>
      </c>
      <c r="AA11" s="84">
        <f t="shared" si="8"/>
        <v>1144.107143</v>
      </c>
      <c r="AB11" s="84">
        <v>1.0</v>
      </c>
      <c r="AC11" s="84">
        <f t="shared" si="9"/>
        <v>1033.387097</v>
      </c>
    </row>
    <row r="12">
      <c r="A12" s="84"/>
      <c r="B12" s="84"/>
      <c r="C12" s="84"/>
      <c r="D12" s="220">
        <v>32035.0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1033.387097</v>
      </c>
      <c r="N12" s="84">
        <v>1.0</v>
      </c>
      <c r="O12" s="84">
        <f t="shared" si="2"/>
        <v>1033.387097</v>
      </c>
      <c r="P12" s="84">
        <v>1.0</v>
      </c>
      <c r="Q12" s="84">
        <f t="shared" si="3"/>
        <v>1067.833333</v>
      </c>
      <c r="R12" s="84">
        <v>1.0</v>
      </c>
      <c r="S12" s="84">
        <f t="shared" si="4"/>
        <v>1033.387097</v>
      </c>
      <c r="T12" s="84">
        <v>1.0</v>
      </c>
      <c r="U12" s="84">
        <f t="shared" si="5"/>
        <v>1067.833333</v>
      </c>
      <c r="V12" s="84">
        <v>1.0</v>
      </c>
      <c r="W12" s="84">
        <f t="shared" si="6"/>
        <v>1033.387097</v>
      </c>
      <c r="X12" s="84">
        <v>1.0</v>
      </c>
      <c r="Y12" s="84">
        <f t="shared" si="7"/>
        <v>1033.387097</v>
      </c>
      <c r="Z12" s="84">
        <v>1.0</v>
      </c>
      <c r="AA12" s="84">
        <f t="shared" si="8"/>
        <v>1144.107143</v>
      </c>
      <c r="AB12" s="84">
        <v>1.0</v>
      </c>
      <c r="AC12" s="84">
        <f t="shared" si="9"/>
        <v>1033.387097</v>
      </c>
    </row>
    <row r="13">
      <c r="A13" s="84"/>
      <c r="B13" s="84"/>
      <c r="C13" s="84"/>
      <c r="D13" s="220">
        <v>32035.0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1033.387097</v>
      </c>
      <c r="N13" s="84">
        <v>1.0</v>
      </c>
      <c r="O13" s="84">
        <f t="shared" si="2"/>
        <v>1033.387097</v>
      </c>
      <c r="P13" s="84">
        <v>1.0</v>
      </c>
      <c r="Q13" s="84">
        <f t="shared" si="3"/>
        <v>1067.833333</v>
      </c>
      <c r="R13" s="84">
        <v>1.0</v>
      </c>
      <c r="S13" s="84">
        <f t="shared" si="4"/>
        <v>1033.387097</v>
      </c>
      <c r="T13" s="84">
        <v>1.0</v>
      </c>
      <c r="U13" s="84">
        <f t="shared" si="5"/>
        <v>1067.833333</v>
      </c>
      <c r="V13" s="84">
        <v>1.0</v>
      </c>
      <c r="W13" s="84">
        <f t="shared" si="6"/>
        <v>1033.387097</v>
      </c>
      <c r="X13" s="84">
        <v>1.0</v>
      </c>
      <c r="Y13" s="84">
        <f t="shared" si="7"/>
        <v>1033.387097</v>
      </c>
      <c r="Z13" s="84">
        <v>1.0</v>
      </c>
      <c r="AA13" s="84">
        <f t="shared" si="8"/>
        <v>1144.107143</v>
      </c>
      <c r="AB13" s="84">
        <v>1.0</v>
      </c>
      <c r="AC13" s="84">
        <f t="shared" si="9"/>
        <v>1033.387097</v>
      </c>
    </row>
    <row r="14">
      <c r="A14" s="84"/>
      <c r="B14" s="84"/>
      <c r="C14" s="84"/>
      <c r="D14" s="220">
        <v>32035.0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1033.387097</v>
      </c>
      <c r="N14" s="84">
        <v>1.0</v>
      </c>
      <c r="O14" s="84">
        <f t="shared" si="2"/>
        <v>1033.387097</v>
      </c>
      <c r="P14" s="84">
        <v>1.0</v>
      </c>
      <c r="Q14" s="84">
        <f t="shared" si="3"/>
        <v>1067.833333</v>
      </c>
      <c r="R14" s="84">
        <v>1.0</v>
      </c>
      <c r="S14" s="84">
        <f t="shared" si="4"/>
        <v>1033.387097</v>
      </c>
      <c r="T14" s="84">
        <v>1.0</v>
      </c>
      <c r="U14" s="84">
        <f t="shared" si="5"/>
        <v>1067.833333</v>
      </c>
      <c r="V14" s="84">
        <v>1.0</v>
      </c>
      <c r="W14" s="84">
        <f t="shared" si="6"/>
        <v>1033.387097</v>
      </c>
      <c r="X14" s="84">
        <v>1.0</v>
      </c>
      <c r="Y14" s="84">
        <f t="shared" si="7"/>
        <v>1033.387097</v>
      </c>
      <c r="Z14" s="84">
        <v>1.0</v>
      </c>
      <c r="AA14" s="84">
        <f t="shared" si="8"/>
        <v>1144.107143</v>
      </c>
      <c r="AB14" s="84">
        <v>1.0</v>
      </c>
      <c r="AC14" s="84">
        <f t="shared" si="9"/>
        <v>1033.387097</v>
      </c>
    </row>
    <row r="15">
      <c r="A15" s="84"/>
      <c r="B15" s="84"/>
      <c r="C15" s="84"/>
      <c r="D15" s="220">
        <v>32035.0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1033.387097</v>
      </c>
      <c r="N15" s="84">
        <v>1.0</v>
      </c>
      <c r="O15" s="84">
        <f t="shared" si="2"/>
        <v>1033.387097</v>
      </c>
      <c r="P15" s="84">
        <v>1.0</v>
      </c>
      <c r="Q15" s="84">
        <f t="shared" si="3"/>
        <v>1067.833333</v>
      </c>
      <c r="R15" s="84">
        <v>1.0</v>
      </c>
      <c r="S15" s="84">
        <f t="shared" si="4"/>
        <v>1033.387097</v>
      </c>
      <c r="T15" s="84">
        <v>1.0</v>
      </c>
      <c r="U15" s="84">
        <f t="shared" si="5"/>
        <v>1067.833333</v>
      </c>
      <c r="V15" s="84">
        <v>1.0</v>
      </c>
      <c r="W15" s="84">
        <f t="shared" si="6"/>
        <v>1033.387097</v>
      </c>
      <c r="X15" s="84">
        <v>1.0</v>
      </c>
      <c r="Y15" s="84">
        <f t="shared" si="7"/>
        <v>1033.387097</v>
      </c>
      <c r="Z15" s="84">
        <v>1.0</v>
      </c>
      <c r="AA15" s="84">
        <f t="shared" si="8"/>
        <v>1144.107143</v>
      </c>
      <c r="AB15" s="84">
        <v>1.0</v>
      </c>
      <c r="AC15" s="84">
        <f t="shared" si="9"/>
        <v>1033.387097</v>
      </c>
    </row>
    <row r="16">
      <c r="A16" s="84"/>
      <c r="B16" s="84"/>
      <c r="C16" s="84"/>
      <c r="D16" s="220">
        <v>32035.0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1033.387097</v>
      </c>
      <c r="N16" s="84">
        <v>1.0</v>
      </c>
      <c r="O16" s="84">
        <f t="shared" si="2"/>
        <v>1033.387097</v>
      </c>
      <c r="P16" s="84">
        <v>1.0</v>
      </c>
      <c r="Q16" s="84">
        <f t="shared" si="3"/>
        <v>1067.833333</v>
      </c>
      <c r="R16" s="84">
        <v>1.0</v>
      </c>
      <c r="S16" s="84">
        <f t="shared" si="4"/>
        <v>1033.387097</v>
      </c>
      <c r="T16" s="84">
        <v>1.0</v>
      </c>
      <c r="U16" s="84">
        <f t="shared" si="5"/>
        <v>1067.833333</v>
      </c>
      <c r="V16" s="84">
        <v>1.0</v>
      </c>
      <c r="W16" s="84">
        <f t="shared" si="6"/>
        <v>1033.387097</v>
      </c>
      <c r="X16" s="84">
        <v>1.0</v>
      </c>
      <c r="Y16" s="84">
        <f t="shared" si="7"/>
        <v>1033.387097</v>
      </c>
      <c r="Z16" s="84">
        <v>1.0</v>
      </c>
      <c r="AA16" s="84">
        <f t="shared" si="8"/>
        <v>1144.107143</v>
      </c>
      <c r="AB16" s="84">
        <v>1.0</v>
      </c>
      <c r="AC16" s="84">
        <f t="shared" si="9"/>
        <v>1033.387097</v>
      </c>
    </row>
    <row r="17">
      <c r="A17" s="84"/>
      <c r="B17" s="84"/>
      <c r="C17" s="84"/>
      <c r="D17" s="220">
        <v>32035.0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1033.387097</v>
      </c>
      <c r="N17" s="84">
        <v>1.0</v>
      </c>
      <c r="O17" s="84">
        <f t="shared" si="2"/>
        <v>1033.387097</v>
      </c>
      <c r="P17" s="84">
        <v>1.0</v>
      </c>
      <c r="Q17" s="84">
        <f t="shared" si="3"/>
        <v>1067.833333</v>
      </c>
      <c r="R17" s="84">
        <v>1.0</v>
      </c>
      <c r="S17" s="84">
        <f t="shared" si="4"/>
        <v>1033.387097</v>
      </c>
      <c r="T17" s="84">
        <v>1.0</v>
      </c>
      <c r="U17" s="84">
        <f t="shared" si="5"/>
        <v>1067.833333</v>
      </c>
      <c r="V17" s="84">
        <v>1.0</v>
      </c>
      <c r="W17" s="84">
        <f t="shared" si="6"/>
        <v>1033.387097</v>
      </c>
      <c r="X17" s="84">
        <v>1.0</v>
      </c>
      <c r="Y17" s="84">
        <f t="shared" si="7"/>
        <v>1033.387097</v>
      </c>
      <c r="Z17" s="84">
        <v>1.0</v>
      </c>
      <c r="AA17" s="84">
        <f t="shared" si="8"/>
        <v>1144.107143</v>
      </c>
      <c r="AB17" s="84">
        <v>1.0</v>
      </c>
      <c r="AC17" s="84">
        <f t="shared" si="9"/>
        <v>1033.387097</v>
      </c>
    </row>
    <row r="18">
      <c r="A18" s="84"/>
      <c r="B18" s="84"/>
      <c r="C18" s="84"/>
      <c r="D18" s="220">
        <v>32035.0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1033.387097</v>
      </c>
      <c r="N18" s="84">
        <v>1.0</v>
      </c>
      <c r="O18" s="84">
        <f t="shared" si="2"/>
        <v>1033.387097</v>
      </c>
      <c r="P18" s="84">
        <v>1.0</v>
      </c>
      <c r="Q18" s="84">
        <f t="shared" si="3"/>
        <v>1067.833333</v>
      </c>
      <c r="R18" s="84">
        <v>1.0</v>
      </c>
      <c r="S18" s="84">
        <f t="shared" si="4"/>
        <v>1033.387097</v>
      </c>
      <c r="T18" s="84">
        <v>1.0</v>
      </c>
      <c r="U18" s="84">
        <f t="shared" si="5"/>
        <v>1067.833333</v>
      </c>
      <c r="V18" s="84">
        <v>1.0</v>
      </c>
      <c r="W18" s="84">
        <f t="shared" si="6"/>
        <v>1033.387097</v>
      </c>
      <c r="X18" s="84">
        <v>1.0</v>
      </c>
      <c r="Y18" s="84">
        <f t="shared" si="7"/>
        <v>1033.387097</v>
      </c>
      <c r="Z18" s="84">
        <v>1.0</v>
      </c>
      <c r="AA18" s="84">
        <f t="shared" si="8"/>
        <v>1144.107143</v>
      </c>
      <c r="AB18" s="84">
        <v>1.0</v>
      </c>
      <c r="AC18" s="84">
        <f t="shared" si="9"/>
        <v>1033.387097</v>
      </c>
    </row>
    <row r="19">
      <c r="A19" s="84"/>
      <c r="B19" s="84"/>
      <c r="C19" s="84"/>
      <c r="D19" s="220">
        <v>32035.0</v>
      </c>
      <c r="E19" s="216">
        <v>17.0</v>
      </c>
      <c r="F19" s="84"/>
      <c r="G19" s="84"/>
      <c r="H19" s="84"/>
      <c r="I19" s="84"/>
      <c r="J19" s="84"/>
      <c r="K19" s="84"/>
      <c r="L19" s="181">
        <v>0.5</v>
      </c>
      <c r="M19" s="84">
        <f t="shared" si="1"/>
        <v>516.6935484</v>
      </c>
      <c r="N19" s="84">
        <v>1.0</v>
      </c>
      <c r="O19" s="84">
        <f t="shared" si="2"/>
        <v>1033.387097</v>
      </c>
      <c r="P19" s="84">
        <v>1.0</v>
      </c>
      <c r="Q19" s="84">
        <f t="shared" si="3"/>
        <v>1067.833333</v>
      </c>
      <c r="R19" s="84">
        <v>1.0</v>
      </c>
      <c r="S19" s="84">
        <f t="shared" si="4"/>
        <v>1033.387097</v>
      </c>
      <c r="T19" s="84">
        <v>1.0</v>
      </c>
      <c r="U19" s="84">
        <f t="shared" si="5"/>
        <v>1067.833333</v>
      </c>
      <c r="V19" s="84">
        <v>1.0</v>
      </c>
      <c r="W19" s="84">
        <f t="shared" si="6"/>
        <v>1033.387097</v>
      </c>
      <c r="X19" s="84">
        <v>1.0</v>
      </c>
      <c r="Y19" s="84">
        <f t="shared" si="7"/>
        <v>1033.387097</v>
      </c>
      <c r="Z19" s="84">
        <v>1.0</v>
      </c>
      <c r="AA19" s="84">
        <f t="shared" si="8"/>
        <v>1144.107143</v>
      </c>
      <c r="AB19" s="84">
        <v>1.0</v>
      </c>
      <c r="AC19" s="84">
        <f t="shared" si="9"/>
        <v>1033.387097</v>
      </c>
    </row>
    <row r="20">
      <c r="A20" s="84"/>
      <c r="B20" s="84"/>
      <c r="C20" s="84"/>
      <c r="D20" s="220">
        <v>32035.0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1033.387097</v>
      </c>
      <c r="N20" s="84">
        <v>1.0</v>
      </c>
      <c r="O20" s="84">
        <f t="shared" si="2"/>
        <v>1033.387097</v>
      </c>
      <c r="P20" s="84">
        <v>1.0</v>
      </c>
      <c r="Q20" s="84">
        <f t="shared" si="3"/>
        <v>1067.833333</v>
      </c>
      <c r="R20" s="84">
        <v>1.0</v>
      </c>
      <c r="S20" s="84">
        <f t="shared" si="4"/>
        <v>1033.387097</v>
      </c>
      <c r="T20" s="84">
        <v>1.0</v>
      </c>
      <c r="U20" s="84">
        <f t="shared" si="5"/>
        <v>1067.833333</v>
      </c>
      <c r="V20" s="84">
        <v>1.0</v>
      </c>
      <c r="W20" s="84">
        <f t="shared" si="6"/>
        <v>1033.387097</v>
      </c>
      <c r="X20" s="84">
        <v>1.0</v>
      </c>
      <c r="Y20" s="84">
        <f t="shared" si="7"/>
        <v>1033.387097</v>
      </c>
      <c r="Z20" s="84">
        <v>1.0</v>
      </c>
      <c r="AA20" s="84">
        <f t="shared" si="8"/>
        <v>1144.107143</v>
      </c>
      <c r="AB20" s="84">
        <v>1.0</v>
      </c>
      <c r="AC20" s="84">
        <f t="shared" si="9"/>
        <v>1033.387097</v>
      </c>
    </row>
    <row r="21" ht="15.75" customHeight="1">
      <c r="A21" s="84"/>
      <c r="B21" s="84"/>
      <c r="C21" s="84"/>
      <c r="D21" s="220">
        <v>32035.0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1033.387097</v>
      </c>
      <c r="N21" s="181">
        <v>0.0</v>
      </c>
      <c r="O21" s="84">
        <f t="shared" si="2"/>
        <v>0</v>
      </c>
      <c r="P21" s="84">
        <v>1.0</v>
      </c>
      <c r="Q21" s="84">
        <f t="shared" si="3"/>
        <v>1067.833333</v>
      </c>
      <c r="R21" s="84">
        <v>1.0</v>
      </c>
      <c r="S21" s="84">
        <f t="shared" si="4"/>
        <v>1033.387097</v>
      </c>
      <c r="T21" s="84">
        <v>1.0</v>
      </c>
      <c r="U21" s="84">
        <f t="shared" si="5"/>
        <v>1067.833333</v>
      </c>
      <c r="V21" s="84">
        <v>1.0</v>
      </c>
      <c r="W21" s="84">
        <f t="shared" si="6"/>
        <v>1033.387097</v>
      </c>
      <c r="X21" s="84">
        <v>1.0</v>
      </c>
      <c r="Y21" s="84">
        <f t="shared" si="7"/>
        <v>1033.387097</v>
      </c>
      <c r="Z21" s="84">
        <v>1.0</v>
      </c>
      <c r="AA21" s="84">
        <f t="shared" si="8"/>
        <v>1144.107143</v>
      </c>
      <c r="AB21" s="84">
        <v>1.0</v>
      </c>
      <c r="AC21" s="84">
        <f t="shared" si="9"/>
        <v>1033.387097</v>
      </c>
    </row>
    <row r="22" ht="15.75" customHeight="1">
      <c r="A22" s="84"/>
      <c r="B22" s="84"/>
      <c r="C22" s="84"/>
      <c r="D22" s="220">
        <v>32035.0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1033.387097</v>
      </c>
      <c r="N22" s="84">
        <v>1.0</v>
      </c>
      <c r="O22" s="84">
        <f t="shared" si="2"/>
        <v>1033.387097</v>
      </c>
      <c r="P22" s="84">
        <v>1.0</v>
      </c>
      <c r="Q22" s="84">
        <f t="shared" si="3"/>
        <v>1067.833333</v>
      </c>
      <c r="R22" s="84">
        <v>1.0</v>
      </c>
      <c r="S22" s="84">
        <f t="shared" si="4"/>
        <v>1033.387097</v>
      </c>
      <c r="T22" s="84">
        <v>1.0</v>
      </c>
      <c r="U22" s="84">
        <f t="shared" si="5"/>
        <v>1067.833333</v>
      </c>
      <c r="V22" s="84">
        <v>1.0</v>
      </c>
      <c r="W22" s="84">
        <f t="shared" si="6"/>
        <v>1033.387097</v>
      </c>
      <c r="X22" s="84">
        <v>1.0</v>
      </c>
      <c r="Y22" s="84">
        <f t="shared" si="7"/>
        <v>1033.387097</v>
      </c>
      <c r="Z22" s="84">
        <v>1.0</v>
      </c>
      <c r="AA22" s="84">
        <f t="shared" si="8"/>
        <v>1144.107143</v>
      </c>
      <c r="AB22" s="84">
        <v>1.0</v>
      </c>
      <c r="AC22" s="84">
        <f t="shared" si="9"/>
        <v>1033.387097</v>
      </c>
    </row>
    <row r="23" ht="15.75" customHeight="1">
      <c r="A23" s="84"/>
      <c r="B23" s="84"/>
      <c r="C23" s="84"/>
      <c r="D23" s="220">
        <v>32035.0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1033.387097</v>
      </c>
      <c r="N23" s="84">
        <v>1.0</v>
      </c>
      <c r="O23" s="84">
        <f t="shared" si="2"/>
        <v>1033.387097</v>
      </c>
      <c r="P23" s="84">
        <v>1.0</v>
      </c>
      <c r="Q23" s="84">
        <f t="shared" si="3"/>
        <v>1067.833333</v>
      </c>
      <c r="R23" s="84">
        <v>1.0</v>
      </c>
      <c r="S23" s="84">
        <f t="shared" si="4"/>
        <v>1033.387097</v>
      </c>
      <c r="T23" s="84">
        <v>1.0</v>
      </c>
      <c r="U23" s="84">
        <f t="shared" si="5"/>
        <v>1067.833333</v>
      </c>
      <c r="V23" s="84">
        <v>1.0</v>
      </c>
      <c r="W23" s="84">
        <f t="shared" si="6"/>
        <v>1033.387097</v>
      </c>
      <c r="X23" s="84">
        <v>1.0</v>
      </c>
      <c r="Y23" s="84">
        <f t="shared" si="7"/>
        <v>1033.387097</v>
      </c>
      <c r="Z23" s="84">
        <v>1.0</v>
      </c>
      <c r="AA23" s="84">
        <f t="shared" si="8"/>
        <v>1144.107143</v>
      </c>
      <c r="AB23" s="84">
        <v>1.0</v>
      </c>
      <c r="AC23" s="84">
        <f t="shared" si="9"/>
        <v>1033.387097</v>
      </c>
    </row>
    <row r="24" ht="15.75" customHeight="1">
      <c r="A24" s="84"/>
      <c r="B24" s="84"/>
      <c r="C24" s="84"/>
      <c r="D24" s="220">
        <v>32035.0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1033.387097</v>
      </c>
      <c r="N24" s="84">
        <v>1.0</v>
      </c>
      <c r="O24" s="84">
        <f t="shared" si="2"/>
        <v>1033.387097</v>
      </c>
      <c r="P24" s="84">
        <v>1.0</v>
      </c>
      <c r="Q24" s="84">
        <f t="shared" si="3"/>
        <v>1067.833333</v>
      </c>
      <c r="R24" s="84">
        <v>1.0</v>
      </c>
      <c r="S24" s="84">
        <f t="shared" si="4"/>
        <v>1033.387097</v>
      </c>
      <c r="T24" s="84">
        <v>1.0</v>
      </c>
      <c r="U24" s="84">
        <f t="shared" si="5"/>
        <v>1067.833333</v>
      </c>
      <c r="V24" s="84">
        <v>1.0</v>
      </c>
      <c r="W24" s="84">
        <f t="shared" si="6"/>
        <v>1033.387097</v>
      </c>
      <c r="X24" s="84">
        <v>1.0</v>
      </c>
      <c r="Y24" s="84">
        <f t="shared" si="7"/>
        <v>1033.387097</v>
      </c>
      <c r="Z24" s="84">
        <v>1.0</v>
      </c>
      <c r="AA24" s="84">
        <f t="shared" si="8"/>
        <v>1144.107143</v>
      </c>
      <c r="AB24" s="84">
        <v>1.0</v>
      </c>
      <c r="AC24" s="84">
        <f t="shared" si="9"/>
        <v>1033.387097</v>
      </c>
    </row>
    <row r="25" ht="15.75" customHeight="1">
      <c r="A25" s="84"/>
      <c r="B25" s="84"/>
      <c r="C25" s="84"/>
      <c r="D25" s="220">
        <v>32035.0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1033.387097</v>
      </c>
      <c r="N25" s="84">
        <v>1.0</v>
      </c>
      <c r="O25" s="84">
        <f t="shared" si="2"/>
        <v>1033.387097</v>
      </c>
      <c r="P25" s="181">
        <v>0.0</v>
      </c>
      <c r="Q25" s="84">
        <f t="shared" si="3"/>
        <v>0</v>
      </c>
      <c r="R25" s="84">
        <v>1.0</v>
      </c>
      <c r="S25" s="84">
        <f t="shared" si="4"/>
        <v>1033.387097</v>
      </c>
      <c r="T25" s="84">
        <v>1.0</v>
      </c>
      <c r="U25" s="84">
        <f t="shared" si="5"/>
        <v>1067.833333</v>
      </c>
      <c r="V25" s="84">
        <v>1.0</v>
      </c>
      <c r="W25" s="84">
        <f t="shared" si="6"/>
        <v>1033.387097</v>
      </c>
      <c r="X25" s="84">
        <v>1.0</v>
      </c>
      <c r="Y25" s="84">
        <f t="shared" si="7"/>
        <v>1033.387097</v>
      </c>
      <c r="Z25" s="84">
        <v>1.0</v>
      </c>
      <c r="AA25" s="84">
        <f t="shared" si="8"/>
        <v>1144.107143</v>
      </c>
      <c r="AB25" s="84">
        <v>1.0</v>
      </c>
      <c r="AC25" s="84">
        <f t="shared" si="9"/>
        <v>1033.387097</v>
      </c>
    </row>
    <row r="26" ht="15.75" customHeight="1">
      <c r="A26" s="84"/>
      <c r="B26" s="84"/>
      <c r="C26" s="84"/>
      <c r="D26" s="220">
        <v>32035.0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1033.387097</v>
      </c>
      <c r="N26" s="84">
        <v>1.0</v>
      </c>
      <c r="O26" s="84">
        <f t="shared" si="2"/>
        <v>1033.387097</v>
      </c>
      <c r="P26" s="84">
        <v>1.0</v>
      </c>
      <c r="Q26" s="84">
        <f t="shared" si="3"/>
        <v>1067.833333</v>
      </c>
      <c r="R26" s="84">
        <v>1.0</v>
      </c>
      <c r="S26" s="84">
        <f t="shared" si="4"/>
        <v>1033.387097</v>
      </c>
      <c r="T26" s="84">
        <v>1.0</v>
      </c>
      <c r="U26" s="84">
        <f t="shared" si="5"/>
        <v>1067.833333</v>
      </c>
      <c r="V26" s="84">
        <v>1.0</v>
      </c>
      <c r="W26" s="84">
        <f t="shared" si="6"/>
        <v>1033.387097</v>
      </c>
      <c r="X26" s="84">
        <v>1.0</v>
      </c>
      <c r="Y26" s="84">
        <f t="shared" si="7"/>
        <v>1033.387097</v>
      </c>
      <c r="Z26" s="84">
        <v>1.0</v>
      </c>
      <c r="AA26" s="84">
        <f t="shared" si="8"/>
        <v>1144.107143</v>
      </c>
      <c r="AB26" s="84">
        <v>1.0</v>
      </c>
      <c r="AC26" s="84">
        <f t="shared" si="9"/>
        <v>1033.387097</v>
      </c>
    </row>
    <row r="27" ht="15.75" customHeight="1">
      <c r="A27" s="84"/>
      <c r="B27" s="84"/>
      <c r="C27" s="84"/>
      <c r="D27" s="220">
        <v>32035.0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1033.387097</v>
      </c>
      <c r="P27" s="84">
        <v>1.0</v>
      </c>
      <c r="Q27" s="84">
        <f t="shared" si="3"/>
        <v>1067.833333</v>
      </c>
      <c r="R27" s="84">
        <v>1.0</v>
      </c>
      <c r="S27" s="84">
        <f t="shared" si="4"/>
        <v>1033.387097</v>
      </c>
      <c r="T27" s="84">
        <v>1.0</v>
      </c>
      <c r="U27" s="84">
        <f t="shared" si="5"/>
        <v>1067.833333</v>
      </c>
      <c r="V27" s="84">
        <v>1.0</v>
      </c>
      <c r="W27" s="84">
        <f t="shared" si="6"/>
        <v>1033.387097</v>
      </c>
      <c r="X27" s="84">
        <v>1.0</v>
      </c>
      <c r="Y27" s="84">
        <f t="shared" si="7"/>
        <v>1033.387097</v>
      </c>
      <c r="Z27" s="84">
        <v>1.0</v>
      </c>
      <c r="AA27" s="84">
        <f t="shared" si="8"/>
        <v>1144.107143</v>
      </c>
      <c r="AB27" s="84">
        <v>1.0</v>
      </c>
      <c r="AC27" s="84">
        <f t="shared" si="9"/>
        <v>1033.387097</v>
      </c>
    </row>
    <row r="28" ht="15.75" customHeight="1">
      <c r="A28" s="84"/>
      <c r="B28" s="84"/>
      <c r="C28" s="84"/>
      <c r="D28" s="220">
        <v>32035.0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1033.387097</v>
      </c>
      <c r="N28" s="84">
        <v>1.0</v>
      </c>
      <c r="O28" s="84">
        <f t="shared" si="2"/>
        <v>1033.387097</v>
      </c>
      <c r="P28" s="84">
        <v>1.0</v>
      </c>
      <c r="Q28" s="84">
        <f t="shared" si="3"/>
        <v>1067.833333</v>
      </c>
      <c r="R28" s="84">
        <v>1.0</v>
      </c>
      <c r="S28" s="84">
        <f t="shared" si="4"/>
        <v>1033.387097</v>
      </c>
      <c r="T28" s="84">
        <v>1.0</v>
      </c>
      <c r="U28" s="84">
        <f t="shared" si="5"/>
        <v>1067.833333</v>
      </c>
      <c r="V28" s="84">
        <v>1.0</v>
      </c>
      <c r="W28" s="84">
        <f t="shared" si="6"/>
        <v>1033.387097</v>
      </c>
      <c r="X28" s="84">
        <v>1.0</v>
      </c>
      <c r="Y28" s="84">
        <f t="shared" si="7"/>
        <v>1033.387097</v>
      </c>
      <c r="Z28" s="84">
        <v>1.0</v>
      </c>
      <c r="AA28" s="84">
        <f t="shared" si="8"/>
        <v>1144.107143</v>
      </c>
      <c r="AB28" s="84">
        <v>1.0</v>
      </c>
      <c r="AC28" s="84">
        <f t="shared" si="9"/>
        <v>1033.387097</v>
      </c>
    </row>
    <row r="29" ht="15.75" customHeight="1">
      <c r="A29" s="84"/>
      <c r="B29" s="84"/>
      <c r="C29" s="84"/>
      <c r="D29" s="220">
        <v>32035.0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1033.387097</v>
      </c>
      <c r="N29" s="84">
        <v>1.0</v>
      </c>
      <c r="O29" s="84">
        <f t="shared" si="2"/>
        <v>1033.387097</v>
      </c>
      <c r="P29" s="84">
        <v>1.0</v>
      </c>
      <c r="Q29" s="84">
        <f t="shared" si="3"/>
        <v>1067.833333</v>
      </c>
      <c r="R29" s="84">
        <v>1.0</v>
      </c>
      <c r="S29" s="84">
        <f t="shared" si="4"/>
        <v>1033.387097</v>
      </c>
      <c r="T29" s="84">
        <v>1.0</v>
      </c>
      <c r="U29" s="84">
        <f t="shared" si="5"/>
        <v>1067.833333</v>
      </c>
      <c r="V29" s="84">
        <v>1.0</v>
      </c>
      <c r="W29" s="84">
        <f t="shared" si="6"/>
        <v>1033.387097</v>
      </c>
      <c r="X29" s="84">
        <v>1.0</v>
      </c>
      <c r="Y29" s="84">
        <f t="shared" si="7"/>
        <v>1033.387097</v>
      </c>
      <c r="Z29" s="84">
        <v>1.0</v>
      </c>
      <c r="AA29" s="84">
        <f t="shared" si="8"/>
        <v>1144.107143</v>
      </c>
      <c r="AB29" s="84">
        <v>1.0</v>
      </c>
      <c r="AC29" s="84">
        <f t="shared" si="9"/>
        <v>1033.387097</v>
      </c>
    </row>
    <row r="30" ht="15.75" customHeight="1">
      <c r="A30" s="84"/>
      <c r="B30" s="84"/>
      <c r="C30" s="84"/>
      <c r="D30" s="220">
        <v>32035.0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1033.387097</v>
      </c>
      <c r="N30" s="84">
        <v>1.0</v>
      </c>
      <c r="O30" s="84">
        <f t="shared" si="2"/>
        <v>1033.387097</v>
      </c>
      <c r="P30" s="84">
        <v>1.0</v>
      </c>
      <c r="Q30" s="84">
        <f t="shared" si="3"/>
        <v>1067.833333</v>
      </c>
      <c r="R30" s="84">
        <v>1.0</v>
      </c>
      <c r="S30" s="84">
        <f t="shared" si="4"/>
        <v>1033.387097</v>
      </c>
      <c r="T30" s="84">
        <v>1.0</v>
      </c>
      <c r="U30" s="84">
        <f t="shared" si="5"/>
        <v>1067.833333</v>
      </c>
      <c r="V30" s="84">
        <v>1.0</v>
      </c>
      <c r="W30" s="84">
        <f t="shared" si="6"/>
        <v>1033.387097</v>
      </c>
      <c r="X30" s="84">
        <v>1.0</v>
      </c>
      <c r="Y30" s="84">
        <f t="shared" si="7"/>
        <v>1033.387097</v>
      </c>
      <c r="Z30" s="84">
        <v>1.0</v>
      </c>
      <c r="AA30" s="84">
        <f t="shared" si="8"/>
        <v>1144.107143</v>
      </c>
      <c r="AB30" s="84">
        <v>1.0</v>
      </c>
      <c r="AC30" s="84">
        <f t="shared" si="9"/>
        <v>1033.387097</v>
      </c>
    </row>
    <row r="31" ht="15.75" customHeight="1">
      <c r="A31" s="84"/>
      <c r="B31" s="84"/>
      <c r="C31" s="84"/>
      <c r="D31" s="220">
        <v>32035.0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1033.387097</v>
      </c>
      <c r="N31" s="84">
        <v>1.0</v>
      </c>
      <c r="O31" s="84">
        <f t="shared" si="2"/>
        <v>1033.387097</v>
      </c>
      <c r="P31" s="84">
        <v>1.0</v>
      </c>
      <c r="Q31" s="84">
        <f t="shared" si="3"/>
        <v>1067.833333</v>
      </c>
      <c r="R31" s="84">
        <v>1.0</v>
      </c>
      <c r="S31" s="84">
        <f t="shared" si="4"/>
        <v>1033.387097</v>
      </c>
      <c r="T31" s="84">
        <v>1.0</v>
      </c>
      <c r="U31" s="84">
        <f t="shared" si="5"/>
        <v>1067.833333</v>
      </c>
      <c r="V31" s="84">
        <v>1.0</v>
      </c>
      <c r="W31" s="84">
        <f t="shared" si="6"/>
        <v>1033.387097</v>
      </c>
      <c r="X31" s="84">
        <v>1.0</v>
      </c>
      <c r="Y31" s="84">
        <f t="shared" si="7"/>
        <v>1033.387097</v>
      </c>
      <c r="Z31" s="84"/>
      <c r="AA31" s="84"/>
      <c r="AB31" s="84">
        <v>1.0</v>
      </c>
      <c r="AC31" s="84">
        <f t="shared" si="9"/>
        <v>1033.387097</v>
      </c>
    </row>
    <row r="32" ht="15.75" customHeight="1">
      <c r="A32" s="84"/>
      <c r="B32" s="84"/>
      <c r="C32" s="84"/>
      <c r="D32" s="220">
        <v>32035.0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1033.387097</v>
      </c>
      <c r="N32" s="84">
        <v>1.0</v>
      </c>
      <c r="O32" s="84">
        <f t="shared" si="2"/>
        <v>1033.387097</v>
      </c>
      <c r="P32" s="84">
        <v>1.0</v>
      </c>
      <c r="Q32" s="84">
        <f t="shared" si="3"/>
        <v>1067.833333</v>
      </c>
      <c r="R32" s="84">
        <v>1.0</v>
      </c>
      <c r="S32" s="84">
        <f t="shared" si="4"/>
        <v>1033.387097</v>
      </c>
      <c r="T32" s="84">
        <v>1.0</v>
      </c>
      <c r="U32" s="84">
        <f t="shared" si="5"/>
        <v>1067.833333</v>
      </c>
      <c r="V32" s="84">
        <v>1.0</v>
      </c>
      <c r="W32" s="84">
        <f t="shared" si="6"/>
        <v>1033.387097</v>
      </c>
      <c r="X32" s="84">
        <v>1.0</v>
      </c>
      <c r="Y32" s="84">
        <f t="shared" si="7"/>
        <v>1033.387097</v>
      </c>
      <c r="Z32" s="84"/>
      <c r="AA32" s="84"/>
      <c r="AB32" s="84">
        <v>1.0</v>
      </c>
      <c r="AC32" s="84">
        <f t="shared" si="9"/>
        <v>1033.387097</v>
      </c>
    </row>
    <row r="33" ht="15.75" customHeight="1">
      <c r="A33" s="84"/>
      <c r="B33" s="84"/>
      <c r="C33" s="84"/>
      <c r="D33" s="220">
        <v>32035.0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1033.387097</v>
      </c>
      <c r="N33" s="84">
        <v>1.0</v>
      </c>
      <c r="O33" s="84">
        <f t="shared" si="2"/>
        <v>1033.387097</v>
      </c>
      <c r="P33" s="84"/>
      <c r="Q33" s="84"/>
      <c r="R33" s="84">
        <v>1.0</v>
      </c>
      <c r="S33" s="84">
        <f t="shared" si="4"/>
        <v>1033.387097</v>
      </c>
      <c r="T33" s="84"/>
      <c r="U33" s="84"/>
      <c r="V33" s="84">
        <v>1.0</v>
      </c>
      <c r="W33" s="84">
        <f t="shared" si="6"/>
        <v>1033.387097</v>
      </c>
      <c r="X33" s="84">
        <v>1.0</v>
      </c>
      <c r="Y33" s="84">
        <f t="shared" si="7"/>
        <v>1033.387097</v>
      </c>
      <c r="Z33" s="84"/>
      <c r="AA33" s="84"/>
      <c r="AB33" s="84">
        <v>1.0</v>
      </c>
      <c r="AC33" s="84">
        <f t="shared" si="9"/>
        <v>1033.387097</v>
      </c>
    </row>
    <row r="34" ht="15.75" customHeight="1">
      <c r="A34" s="160"/>
      <c r="B34" s="160"/>
      <c r="C34" s="162" t="s">
        <v>316</v>
      </c>
      <c r="D34" s="220">
        <v>32035.0</v>
      </c>
      <c r="E34" s="160"/>
      <c r="F34" s="160"/>
      <c r="G34" s="160"/>
      <c r="H34" s="160"/>
      <c r="I34" s="160"/>
      <c r="J34" s="160"/>
      <c r="K34" s="160"/>
      <c r="L34" s="165">
        <v>0.5</v>
      </c>
      <c r="M34" s="84">
        <f t="shared" si="1"/>
        <v>516.6935484</v>
      </c>
      <c r="N34" s="165">
        <v>1.0</v>
      </c>
      <c r="O34" s="84">
        <f t="shared" si="2"/>
        <v>1033.387097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32035.0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1033.387097</v>
      </c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32035.0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32035</v>
      </c>
      <c r="N37" s="160">
        <f t="shared" si="10"/>
        <v>31</v>
      </c>
      <c r="O37" s="160">
        <f t="shared" si="10"/>
        <v>32035</v>
      </c>
      <c r="P37" s="160">
        <f t="shared" si="10"/>
        <v>27.5</v>
      </c>
      <c r="Q37" s="160">
        <f t="shared" si="10"/>
        <v>29365.41667</v>
      </c>
      <c r="R37" s="160">
        <f t="shared" si="10"/>
        <v>29</v>
      </c>
      <c r="S37" s="160">
        <f t="shared" si="10"/>
        <v>29968.22581</v>
      </c>
      <c r="T37" s="160">
        <f t="shared" si="10"/>
        <v>30</v>
      </c>
      <c r="U37" s="160">
        <f t="shared" si="10"/>
        <v>32035</v>
      </c>
      <c r="V37" s="160">
        <f t="shared" si="10"/>
        <v>31</v>
      </c>
      <c r="W37" s="160">
        <f t="shared" si="10"/>
        <v>32035</v>
      </c>
      <c r="X37" s="160">
        <f t="shared" si="10"/>
        <v>31</v>
      </c>
      <c r="Y37" s="160">
        <f t="shared" si="10"/>
        <v>32035</v>
      </c>
      <c r="Z37" s="160">
        <f t="shared" si="10"/>
        <v>28</v>
      </c>
      <c r="AA37" s="160">
        <f t="shared" si="10"/>
        <v>32035</v>
      </c>
      <c r="AB37" s="160">
        <f t="shared" si="10"/>
        <v>31</v>
      </c>
      <c r="AC37" s="160">
        <f t="shared" si="10"/>
        <v>32035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381</v>
      </c>
      <c r="B3" s="84" t="s">
        <v>369</v>
      </c>
      <c r="C3" s="84" t="s">
        <v>162</v>
      </c>
      <c r="D3" s="215">
        <v>33862.0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1092.322581</v>
      </c>
      <c r="N3" s="84">
        <v>1.0</v>
      </c>
      <c r="O3" s="84">
        <f t="shared" ref="O3:O35" si="2">D3/31*N3</f>
        <v>1092.322581</v>
      </c>
      <c r="P3" s="84">
        <v>1.0</v>
      </c>
      <c r="Q3" s="84">
        <f t="shared" ref="Q3:Q32" si="3">D3/30*P3</f>
        <v>1128.733333</v>
      </c>
      <c r="R3" s="84">
        <v>1.0</v>
      </c>
      <c r="S3" s="84">
        <f t="shared" ref="S3:S33" si="4">D3/31*R3</f>
        <v>1092.322581</v>
      </c>
      <c r="T3" s="84">
        <v>1.0</v>
      </c>
      <c r="U3" s="84">
        <f t="shared" ref="U3:U32" si="5">D3/30*T3</f>
        <v>1128.733333</v>
      </c>
      <c r="V3" s="84">
        <v>1.0</v>
      </c>
      <c r="W3" s="84">
        <f t="shared" ref="W3:W33" si="6">D3/31*V3</f>
        <v>1092.322581</v>
      </c>
      <c r="X3" s="84">
        <v>1.0</v>
      </c>
      <c r="Y3" s="84">
        <f t="shared" ref="Y3:Y33" si="7">D3/31*X3</f>
        <v>1092.322581</v>
      </c>
      <c r="Z3" s="84">
        <v>1.0</v>
      </c>
      <c r="AA3" s="84">
        <f t="shared" ref="AA3:AA30" si="8">D3/28*Z3</f>
        <v>1209.357143</v>
      </c>
      <c r="AB3" s="84">
        <v>1.0</v>
      </c>
      <c r="AC3" s="84">
        <f t="shared" ref="AC3:AC33" si="9">D3/31*AB3</f>
        <v>1092.322581</v>
      </c>
    </row>
    <row r="4">
      <c r="A4" s="84"/>
      <c r="B4" s="84"/>
      <c r="C4" s="84"/>
      <c r="D4" s="215">
        <v>33862.0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1092.322581</v>
      </c>
      <c r="N4" s="84">
        <v>1.0</v>
      </c>
      <c r="O4" s="84">
        <f t="shared" si="2"/>
        <v>1092.322581</v>
      </c>
      <c r="P4" s="84">
        <v>1.0</v>
      </c>
      <c r="Q4" s="84">
        <f t="shared" si="3"/>
        <v>1128.733333</v>
      </c>
      <c r="R4" s="84">
        <v>1.0</v>
      </c>
      <c r="S4" s="84">
        <f t="shared" si="4"/>
        <v>1092.322581</v>
      </c>
      <c r="T4" s="84">
        <v>1.0</v>
      </c>
      <c r="U4" s="84">
        <f t="shared" si="5"/>
        <v>1128.733333</v>
      </c>
      <c r="V4" s="84">
        <v>1.0</v>
      </c>
      <c r="W4" s="84">
        <f t="shared" si="6"/>
        <v>1092.322581</v>
      </c>
      <c r="X4" s="84">
        <v>1.0</v>
      </c>
      <c r="Y4" s="84">
        <f t="shared" si="7"/>
        <v>1092.322581</v>
      </c>
      <c r="Z4" s="84">
        <v>1.0</v>
      </c>
      <c r="AA4" s="84">
        <f t="shared" si="8"/>
        <v>1209.357143</v>
      </c>
      <c r="AB4" s="84">
        <v>1.0</v>
      </c>
      <c r="AC4" s="84">
        <f t="shared" si="9"/>
        <v>1092.322581</v>
      </c>
    </row>
    <row r="5">
      <c r="A5" s="84"/>
      <c r="B5" s="84"/>
      <c r="C5" s="84"/>
      <c r="D5" s="215">
        <v>33862.0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1092.322581</v>
      </c>
      <c r="N5" s="84">
        <v>1.0</v>
      </c>
      <c r="O5" s="84">
        <f t="shared" si="2"/>
        <v>1092.322581</v>
      </c>
      <c r="P5" s="84">
        <v>1.0</v>
      </c>
      <c r="Q5" s="84">
        <f t="shared" si="3"/>
        <v>1128.733333</v>
      </c>
      <c r="R5" s="84">
        <v>1.0</v>
      </c>
      <c r="S5" s="84">
        <f t="shared" si="4"/>
        <v>1092.322581</v>
      </c>
      <c r="T5" s="84">
        <v>1.0</v>
      </c>
      <c r="U5" s="84">
        <f t="shared" si="5"/>
        <v>1128.733333</v>
      </c>
      <c r="V5" s="84">
        <v>1.0</v>
      </c>
      <c r="W5" s="84">
        <f t="shared" si="6"/>
        <v>1092.322581</v>
      </c>
      <c r="X5" s="84">
        <v>1.0</v>
      </c>
      <c r="Y5" s="84">
        <f t="shared" si="7"/>
        <v>1092.322581</v>
      </c>
      <c r="Z5" s="84">
        <v>1.0</v>
      </c>
      <c r="AA5" s="84">
        <f t="shared" si="8"/>
        <v>1209.357143</v>
      </c>
      <c r="AB5" s="84">
        <v>1.0</v>
      </c>
      <c r="AC5" s="84">
        <f t="shared" si="9"/>
        <v>1092.322581</v>
      </c>
    </row>
    <row r="6">
      <c r="A6" s="84"/>
      <c r="B6" s="84"/>
      <c r="C6" s="84"/>
      <c r="D6" s="215">
        <v>33862.0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1092.322581</v>
      </c>
      <c r="N6" s="84">
        <v>1.0</v>
      </c>
      <c r="O6" s="84">
        <f t="shared" si="2"/>
        <v>1092.322581</v>
      </c>
      <c r="P6" s="84">
        <v>1.0</v>
      </c>
      <c r="Q6" s="84">
        <f t="shared" si="3"/>
        <v>1128.733333</v>
      </c>
      <c r="R6" s="84">
        <v>1.0</v>
      </c>
      <c r="S6" s="84">
        <f t="shared" si="4"/>
        <v>1092.322581</v>
      </c>
      <c r="T6" s="84">
        <v>1.0</v>
      </c>
      <c r="U6" s="84">
        <f t="shared" si="5"/>
        <v>1128.733333</v>
      </c>
      <c r="V6" s="84">
        <v>1.0</v>
      </c>
      <c r="W6" s="84">
        <f t="shared" si="6"/>
        <v>1092.322581</v>
      </c>
      <c r="X6" s="84">
        <v>1.0</v>
      </c>
      <c r="Y6" s="84">
        <f t="shared" si="7"/>
        <v>1092.322581</v>
      </c>
      <c r="Z6" s="84">
        <v>1.0</v>
      </c>
      <c r="AA6" s="84">
        <f t="shared" si="8"/>
        <v>1209.357143</v>
      </c>
      <c r="AB6" s="84">
        <v>1.0</v>
      </c>
      <c r="AC6" s="84">
        <f t="shared" si="9"/>
        <v>1092.322581</v>
      </c>
    </row>
    <row r="7">
      <c r="A7" s="84"/>
      <c r="B7" s="84"/>
      <c r="C7" s="84"/>
      <c r="D7" s="215">
        <v>33862.0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1092.322581</v>
      </c>
      <c r="N7" s="84">
        <v>1.0</v>
      </c>
      <c r="O7" s="84">
        <f t="shared" si="2"/>
        <v>1092.322581</v>
      </c>
      <c r="P7" s="84">
        <v>1.0</v>
      </c>
      <c r="Q7" s="84">
        <f t="shared" si="3"/>
        <v>1128.733333</v>
      </c>
      <c r="R7" s="84">
        <v>1.0</v>
      </c>
      <c r="S7" s="84">
        <f t="shared" si="4"/>
        <v>1092.322581</v>
      </c>
      <c r="T7" s="84">
        <v>1.0</v>
      </c>
      <c r="U7" s="84">
        <f t="shared" si="5"/>
        <v>1128.733333</v>
      </c>
      <c r="V7" s="84">
        <v>1.0</v>
      </c>
      <c r="W7" s="84">
        <f t="shared" si="6"/>
        <v>1092.322581</v>
      </c>
      <c r="X7" s="84">
        <v>1.0</v>
      </c>
      <c r="Y7" s="84">
        <f t="shared" si="7"/>
        <v>1092.322581</v>
      </c>
      <c r="Z7" s="84">
        <v>1.0</v>
      </c>
      <c r="AA7" s="84">
        <f t="shared" si="8"/>
        <v>1209.357143</v>
      </c>
      <c r="AB7" s="84">
        <v>1.0</v>
      </c>
      <c r="AC7" s="84">
        <f t="shared" si="9"/>
        <v>1092.322581</v>
      </c>
    </row>
    <row r="8">
      <c r="A8" s="84"/>
      <c r="B8" s="84"/>
      <c r="C8" s="84"/>
      <c r="D8" s="215">
        <v>33862.0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1092.322581</v>
      </c>
      <c r="N8" s="84">
        <v>1.0</v>
      </c>
      <c r="O8" s="84">
        <f t="shared" si="2"/>
        <v>1092.322581</v>
      </c>
      <c r="P8" s="84">
        <v>1.0</v>
      </c>
      <c r="Q8" s="84">
        <f t="shared" si="3"/>
        <v>1128.733333</v>
      </c>
      <c r="R8" s="84">
        <v>1.0</v>
      </c>
      <c r="S8" s="84">
        <f t="shared" si="4"/>
        <v>1092.322581</v>
      </c>
      <c r="T8" s="84">
        <v>1.0</v>
      </c>
      <c r="U8" s="84">
        <f t="shared" si="5"/>
        <v>1128.733333</v>
      </c>
      <c r="V8" s="84">
        <v>1.0</v>
      </c>
      <c r="W8" s="84">
        <f t="shared" si="6"/>
        <v>1092.322581</v>
      </c>
      <c r="X8" s="84">
        <v>1.0</v>
      </c>
      <c r="Y8" s="84">
        <f t="shared" si="7"/>
        <v>1092.322581</v>
      </c>
      <c r="Z8" s="84">
        <v>1.0</v>
      </c>
      <c r="AA8" s="84">
        <f t="shared" si="8"/>
        <v>1209.357143</v>
      </c>
      <c r="AB8" s="84">
        <v>1.0</v>
      </c>
      <c r="AC8" s="84">
        <f t="shared" si="9"/>
        <v>1092.322581</v>
      </c>
    </row>
    <row r="9">
      <c r="A9" s="84"/>
      <c r="B9" s="84"/>
      <c r="C9" s="84"/>
      <c r="D9" s="215">
        <v>33862.0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1092.322581</v>
      </c>
      <c r="N9" s="84">
        <v>1.0</v>
      </c>
      <c r="O9" s="84">
        <f t="shared" si="2"/>
        <v>1092.322581</v>
      </c>
      <c r="P9" s="84">
        <v>1.0</v>
      </c>
      <c r="Q9" s="84">
        <f t="shared" si="3"/>
        <v>1128.733333</v>
      </c>
      <c r="R9" s="84">
        <v>1.0</v>
      </c>
      <c r="S9" s="84">
        <f t="shared" si="4"/>
        <v>1092.322581</v>
      </c>
      <c r="T9" s="84">
        <v>1.0</v>
      </c>
      <c r="U9" s="84">
        <f t="shared" si="5"/>
        <v>1128.733333</v>
      </c>
      <c r="V9" s="84">
        <v>1.0</v>
      </c>
      <c r="W9" s="84">
        <f t="shared" si="6"/>
        <v>1092.322581</v>
      </c>
      <c r="X9" s="84">
        <v>1.0</v>
      </c>
      <c r="Y9" s="84">
        <f t="shared" si="7"/>
        <v>1092.322581</v>
      </c>
      <c r="Z9" s="84">
        <v>1.0</v>
      </c>
      <c r="AA9" s="84">
        <f t="shared" si="8"/>
        <v>1209.357143</v>
      </c>
      <c r="AB9" s="84">
        <v>1.0</v>
      </c>
      <c r="AC9" s="84">
        <f t="shared" si="9"/>
        <v>1092.322581</v>
      </c>
    </row>
    <row r="10">
      <c r="A10" s="84"/>
      <c r="B10" s="84"/>
      <c r="C10" s="84"/>
      <c r="D10" s="215">
        <v>33862.0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1092.322581</v>
      </c>
      <c r="N10" s="84">
        <v>1.0</v>
      </c>
      <c r="O10" s="84">
        <f t="shared" si="2"/>
        <v>1092.322581</v>
      </c>
      <c r="P10" s="181">
        <v>0.0</v>
      </c>
      <c r="Q10" s="84">
        <f t="shared" si="3"/>
        <v>0</v>
      </c>
      <c r="R10" s="84">
        <v>1.0</v>
      </c>
      <c r="S10" s="84">
        <f t="shared" si="4"/>
        <v>1092.322581</v>
      </c>
      <c r="T10" s="84">
        <v>1.0</v>
      </c>
      <c r="U10" s="84">
        <f t="shared" si="5"/>
        <v>1128.733333</v>
      </c>
      <c r="V10" s="84">
        <v>1.0</v>
      </c>
      <c r="W10" s="84">
        <f t="shared" si="6"/>
        <v>1092.322581</v>
      </c>
      <c r="X10" s="84">
        <v>1.0</v>
      </c>
      <c r="Y10" s="84">
        <f t="shared" si="7"/>
        <v>1092.322581</v>
      </c>
      <c r="Z10" s="84">
        <v>1.0</v>
      </c>
      <c r="AA10" s="84">
        <f t="shared" si="8"/>
        <v>1209.357143</v>
      </c>
      <c r="AB10" s="84">
        <v>1.0</v>
      </c>
      <c r="AC10" s="84">
        <f t="shared" si="9"/>
        <v>1092.322581</v>
      </c>
    </row>
    <row r="11">
      <c r="A11" s="84"/>
      <c r="B11" s="84"/>
      <c r="C11" s="84"/>
      <c r="D11" s="215">
        <v>33862.0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1092.322581</v>
      </c>
      <c r="N11" s="84">
        <v>1.0</v>
      </c>
      <c r="O11" s="84">
        <f t="shared" si="2"/>
        <v>1092.322581</v>
      </c>
      <c r="P11" s="181">
        <v>0.0</v>
      </c>
      <c r="Q11" s="84">
        <f t="shared" si="3"/>
        <v>0</v>
      </c>
      <c r="R11" s="84">
        <v>1.0</v>
      </c>
      <c r="S11" s="84">
        <f t="shared" si="4"/>
        <v>1092.322581</v>
      </c>
      <c r="T11" s="84">
        <v>1.0</v>
      </c>
      <c r="U11" s="84">
        <f t="shared" si="5"/>
        <v>1128.733333</v>
      </c>
      <c r="V11" s="84">
        <v>1.0</v>
      </c>
      <c r="W11" s="84">
        <f t="shared" si="6"/>
        <v>1092.322581</v>
      </c>
      <c r="X11" s="84">
        <v>1.0</v>
      </c>
      <c r="Y11" s="84">
        <f t="shared" si="7"/>
        <v>1092.322581</v>
      </c>
      <c r="Z11" s="84">
        <v>1.0</v>
      </c>
      <c r="AA11" s="84">
        <f t="shared" si="8"/>
        <v>1209.357143</v>
      </c>
      <c r="AB11" s="84">
        <v>1.0</v>
      </c>
      <c r="AC11" s="84">
        <f t="shared" si="9"/>
        <v>1092.322581</v>
      </c>
    </row>
    <row r="12">
      <c r="A12" s="84"/>
      <c r="B12" s="84"/>
      <c r="C12" s="84"/>
      <c r="D12" s="215">
        <v>33862.0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1092.322581</v>
      </c>
      <c r="N12" s="84">
        <v>1.0</v>
      </c>
      <c r="O12" s="84">
        <f t="shared" si="2"/>
        <v>1092.322581</v>
      </c>
      <c r="P12" s="84">
        <v>1.0</v>
      </c>
      <c r="Q12" s="84">
        <f t="shared" si="3"/>
        <v>1128.733333</v>
      </c>
      <c r="R12" s="84">
        <v>1.0</v>
      </c>
      <c r="S12" s="84">
        <f t="shared" si="4"/>
        <v>1092.322581</v>
      </c>
      <c r="T12" s="84">
        <v>1.0</v>
      </c>
      <c r="U12" s="84">
        <f t="shared" si="5"/>
        <v>1128.733333</v>
      </c>
      <c r="V12" s="84">
        <v>1.0</v>
      </c>
      <c r="W12" s="84">
        <f t="shared" si="6"/>
        <v>1092.322581</v>
      </c>
      <c r="X12" s="84">
        <v>1.0</v>
      </c>
      <c r="Y12" s="84">
        <f t="shared" si="7"/>
        <v>1092.322581</v>
      </c>
      <c r="Z12" s="84">
        <v>1.0</v>
      </c>
      <c r="AA12" s="84">
        <f t="shared" si="8"/>
        <v>1209.357143</v>
      </c>
      <c r="AB12" s="84">
        <v>1.0</v>
      </c>
      <c r="AC12" s="84">
        <f t="shared" si="9"/>
        <v>1092.322581</v>
      </c>
    </row>
    <row r="13">
      <c r="A13" s="84"/>
      <c r="B13" s="84"/>
      <c r="C13" s="84"/>
      <c r="D13" s="215">
        <v>33862.0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1092.322581</v>
      </c>
      <c r="N13" s="84">
        <v>1.0</v>
      </c>
      <c r="O13" s="84">
        <f t="shared" si="2"/>
        <v>1092.322581</v>
      </c>
      <c r="P13" s="84">
        <v>1.0</v>
      </c>
      <c r="Q13" s="84">
        <f t="shared" si="3"/>
        <v>1128.733333</v>
      </c>
      <c r="R13" s="84">
        <v>1.0</v>
      </c>
      <c r="S13" s="84">
        <f t="shared" si="4"/>
        <v>1092.322581</v>
      </c>
      <c r="T13" s="84">
        <v>1.0</v>
      </c>
      <c r="U13" s="84">
        <f t="shared" si="5"/>
        <v>1128.733333</v>
      </c>
      <c r="V13" s="84">
        <v>1.0</v>
      </c>
      <c r="W13" s="84">
        <f t="shared" si="6"/>
        <v>1092.322581</v>
      </c>
      <c r="X13" s="84">
        <v>1.0</v>
      </c>
      <c r="Y13" s="84">
        <f t="shared" si="7"/>
        <v>1092.322581</v>
      </c>
      <c r="Z13" s="84">
        <v>1.0</v>
      </c>
      <c r="AA13" s="84">
        <f t="shared" si="8"/>
        <v>1209.357143</v>
      </c>
      <c r="AB13" s="84">
        <v>1.0</v>
      </c>
      <c r="AC13" s="84">
        <f t="shared" si="9"/>
        <v>1092.322581</v>
      </c>
    </row>
    <row r="14">
      <c r="A14" s="84"/>
      <c r="B14" s="84"/>
      <c r="C14" s="84"/>
      <c r="D14" s="215">
        <v>33862.0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1092.322581</v>
      </c>
      <c r="N14" s="84">
        <v>1.0</v>
      </c>
      <c r="O14" s="84">
        <f t="shared" si="2"/>
        <v>1092.322581</v>
      </c>
      <c r="P14" s="84">
        <v>1.0</v>
      </c>
      <c r="Q14" s="84">
        <f t="shared" si="3"/>
        <v>1128.733333</v>
      </c>
      <c r="R14" s="84">
        <v>1.0</v>
      </c>
      <c r="S14" s="84">
        <f t="shared" si="4"/>
        <v>1092.322581</v>
      </c>
      <c r="T14" s="84">
        <v>1.0</v>
      </c>
      <c r="U14" s="84">
        <f t="shared" si="5"/>
        <v>1128.733333</v>
      </c>
      <c r="V14" s="84">
        <v>1.0</v>
      </c>
      <c r="W14" s="84">
        <f t="shared" si="6"/>
        <v>1092.322581</v>
      </c>
      <c r="X14" s="84">
        <v>1.0</v>
      </c>
      <c r="Y14" s="84">
        <f t="shared" si="7"/>
        <v>1092.322581</v>
      </c>
      <c r="Z14" s="84">
        <v>1.0</v>
      </c>
      <c r="AA14" s="84">
        <f t="shared" si="8"/>
        <v>1209.357143</v>
      </c>
      <c r="AB14" s="84">
        <v>1.0</v>
      </c>
      <c r="AC14" s="84">
        <f t="shared" si="9"/>
        <v>1092.322581</v>
      </c>
    </row>
    <row r="15">
      <c r="A15" s="84"/>
      <c r="B15" s="84"/>
      <c r="C15" s="84"/>
      <c r="D15" s="215">
        <v>33862.0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1092.322581</v>
      </c>
      <c r="N15" s="84">
        <v>1.0</v>
      </c>
      <c r="O15" s="84">
        <f t="shared" si="2"/>
        <v>1092.322581</v>
      </c>
      <c r="P15" s="84">
        <v>1.0</v>
      </c>
      <c r="Q15" s="84">
        <f t="shared" si="3"/>
        <v>1128.733333</v>
      </c>
      <c r="R15" s="84">
        <v>1.0</v>
      </c>
      <c r="S15" s="84">
        <f t="shared" si="4"/>
        <v>1092.322581</v>
      </c>
      <c r="T15" s="84">
        <v>1.0</v>
      </c>
      <c r="U15" s="84">
        <f t="shared" si="5"/>
        <v>1128.733333</v>
      </c>
      <c r="V15" s="84">
        <v>1.0</v>
      </c>
      <c r="W15" s="84">
        <f t="shared" si="6"/>
        <v>1092.322581</v>
      </c>
      <c r="X15" s="84">
        <v>1.0</v>
      </c>
      <c r="Y15" s="84">
        <f t="shared" si="7"/>
        <v>1092.322581</v>
      </c>
      <c r="Z15" s="84">
        <v>1.0</v>
      </c>
      <c r="AA15" s="84">
        <f t="shared" si="8"/>
        <v>1209.357143</v>
      </c>
      <c r="AB15" s="84">
        <v>1.0</v>
      </c>
      <c r="AC15" s="84">
        <f t="shared" si="9"/>
        <v>1092.322581</v>
      </c>
    </row>
    <row r="16">
      <c r="A16" s="84"/>
      <c r="B16" s="84"/>
      <c r="C16" s="84"/>
      <c r="D16" s="215">
        <v>33862.0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1092.322581</v>
      </c>
      <c r="N16" s="84">
        <v>1.0</v>
      </c>
      <c r="O16" s="84">
        <f t="shared" si="2"/>
        <v>1092.322581</v>
      </c>
      <c r="P16" s="84">
        <v>1.0</v>
      </c>
      <c r="Q16" s="84">
        <f t="shared" si="3"/>
        <v>1128.733333</v>
      </c>
      <c r="R16" s="84">
        <v>1.0</v>
      </c>
      <c r="S16" s="84">
        <f t="shared" si="4"/>
        <v>1092.322581</v>
      </c>
      <c r="T16" s="84">
        <v>1.0</v>
      </c>
      <c r="U16" s="84">
        <f t="shared" si="5"/>
        <v>1128.733333</v>
      </c>
      <c r="V16" s="84">
        <v>1.0</v>
      </c>
      <c r="W16" s="84">
        <f t="shared" si="6"/>
        <v>1092.322581</v>
      </c>
      <c r="X16" s="84">
        <v>1.0</v>
      </c>
      <c r="Y16" s="84">
        <f t="shared" si="7"/>
        <v>1092.322581</v>
      </c>
      <c r="Z16" s="84">
        <v>1.0</v>
      </c>
      <c r="AA16" s="84">
        <f t="shared" si="8"/>
        <v>1209.357143</v>
      </c>
      <c r="AB16" s="84">
        <v>1.0</v>
      </c>
      <c r="AC16" s="84">
        <f t="shared" si="9"/>
        <v>1092.322581</v>
      </c>
    </row>
    <row r="17">
      <c r="A17" s="84"/>
      <c r="B17" s="84"/>
      <c r="C17" s="84"/>
      <c r="D17" s="215">
        <v>33862.0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1092.322581</v>
      </c>
      <c r="N17" s="84">
        <v>1.0</v>
      </c>
      <c r="O17" s="84">
        <f t="shared" si="2"/>
        <v>1092.322581</v>
      </c>
      <c r="P17" s="84">
        <v>1.0</v>
      </c>
      <c r="Q17" s="84">
        <f t="shared" si="3"/>
        <v>1128.733333</v>
      </c>
      <c r="R17" s="84">
        <v>1.0</v>
      </c>
      <c r="S17" s="84">
        <f t="shared" si="4"/>
        <v>1092.322581</v>
      </c>
      <c r="T17" s="84">
        <v>1.0</v>
      </c>
      <c r="U17" s="84">
        <f t="shared" si="5"/>
        <v>1128.733333</v>
      </c>
      <c r="V17" s="84">
        <v>1.0</v>
      </c>
      <c r="W17" s="84">
        <f t="shared" si="6"/>
        <v>1092.322581</v>
      </c>
      <c r="X17" s="84">
        <v>1.0</v>
      </c>
      <c r="Y17" s="84">
        <f t="shared" si="7"/>
        <v>1092.322581</v>
      </c>
      <c r="Z17" s="84">
        <v>1.0</v>
      </c>
      <c r="AA17" s="84">
        <f t="shared" si="8"/>
        <v>1209.357143</v>
      </c>
      <c r="AB17" s="84">
        <v>1.0</v>
      </c>
      <c r="AC17" s="84">
        <f t="shared" si="9"/>
        <v>1092.322581</v>
      </c>
    </row>
    <row r="18">
      <c r="A18" s="84"/>
      <c r="B18" s="84"/>
      <c r="C18" s="84"/>
      <c r="D18" s="215">
        <v>33862.0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1092.322581</v>
      </c>
      <c r="N18" s="84">
        <v>1.0</v>
      </c>
      <c r="O18" s="84">
        <f t="shared" si="2"/>
        <v>1092.322581</v>
      </c>
      <c r="P18" s="84">
        <v>1.0</v>
      </c>
      <c r="Q18" s="84">
        <f t="shared" si="3"/>
        <v>1128.733333</v>
      </c>
      <c r="R18" s="84">
        <v>1.0</v>
      </c>
      <c r="S18" s="84">
        <f t="shared" si="4"/>
        <v>1092.322581</v>
      </c>
      <c r="T18" s="84">
        <v>1.0</v>
      </c>
      <c r="U18" s="84">
        <f t="shared" si="5"/>
        <v>1128.733333</v>
      </c>
      <c r="V18" s="84">
        <v>1.0</v>
      </c>
      <c r="W18" s="84">
        <f t="shared" si="6"/>
        <v>1092.322581</v>
      </c>
      <c r="X18" s="84">
        <v>1.0</v>
      </c>
      <c r="Y18" s="84">
        <f t="shared" si="7"/>
        <v>1092.322581</v>
      </c>
      <c r="Z18" s="84">
        <v>1.0</v>
      </c>
      <c r="AA18" s="84">
        <f t="shared" si="8"/>
        <v>1209.357143</v>
      </c>
      <c r="AB18" s="84">
        <v>1.0</v>
      </c>
      <c r="AC18" s="84">
        <f t="shared" si="9"/>
        <v>1092.322581</v>
      </c>
    </row>
    <row r="19">
      <c r="A19" s="84"/>
      <c r="B19" s="84"/>
      <c r="C19" s="84"/>
      <c r="D19" s="215">
        <v>33862.0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1092.322581</v>
      </c>
      <c r="N19" s="84">
        <v>1.0</v>
      </c>
      <c r="O19" s="84">
        <f t="shared" si="2"/>
        <v>1092.322581</v>
      </c>
      <c r="P19" s="84">
        <v>1.0</v>
      </c>
      <c r="Q19" s="84">
        <f t="shared" si="3"/>
        <v>1128.733333</v>
      </c>
      <c r="R19" s="84">
        <v>1.0</v>
      </c>
      <c r="S19" s="84">
        <f t="shared" si="4"/>
        <v>1092.322581</v>
      </c>
      <c r="T19" s="84">
        <v>1.0</v>
      </c>
      <c r="U19" s="84">
        <f t="shared" si="5"/>
        <v>1128.733333</v>
      </c>
      <c r="V19" s="84">
        <v>1.0</v>
      </c>
      <c r="W19" s="84">
        <f t="shared" si="6"/>
        <v>1092.322581</v>
      </c>
      <c r="X19" s="84">
        <v>1.0</v>
      </c>
      <c r="Y19" s="84">
        <f t="shared" si="7"/>
        <v>1092.322581</v>
      </c>
      <c r="Z19" s="84">
        <v>1.0</v>
      </c>
      <c r="AA19" s="84">
        <f t="shared" si="8"/>
        <v>1209.357143</v>
      </c>
      <c r="AB19" s="84">
        <v>1.0</v>
      </c>
      <c r="AC19" s="84">
        <f t="shared" si="9"/>
        <v>1092.322581</v>
      </c>
    </row>
    <row r="20">
      <c r="A20" s="84"/>
      <c r="B20" s="84"/>
      <c r="C20" s="84"/>
      <c r="D20" s="215">
        <v>33862.0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1092.322581</v>
      </c>
      <c r="N20" s="84">
        <v>1.0</v>
      </c>
      <c r="O20" s="84">
        <f t="shared" si="2"/>
        <v>1092.322581</v>
      </c>
      <c r="P20" s="84">
        <v>1.0</v>
      </c>
      <c r="Q20" s="84">
        <f t="shared" si="3"/>
        <v>1128.733333</v>
      </c>
      <c r="R20" s="84">
        <v>1.0</v>
      </c>
      <c r="S20" s="84">
        <f t="shared" si="4"/>
        <v>1092.322581</v>
      </c>
      <c r="T20" s="84">
        <v>1.0</v>
      </c>
      <c r="U20" s="84">
        <f t="shared" si="5"/>
        <v>1128.733333</v>
      </c>
      <c r="V20" s="84">
        <v>1.0</v>
      </c>
      <c r="W20" s="84">
        <f t="shared" si="6"/>
        <v>1092.322581</v>
      </c>
      <c r="X20" s="84">
        <v>1.0</v>
      </c>
      <c r="Y20" s="84">
        <f t="shared" si="7"/>
        <v>1092.322581</v>
      </c>
      <c r="Z20" s="84">
        <v>1.0</v>
      </c>
      <c r="AA20" s="84">
        <f t="shared" si="8"/>
        <v>1209.357143</v>
      </c>
      <c r="AB20" s="84">
        <v>1.0</v>
      </c>
      <c r="AC20" s="84">
        <f t="shared" si="9"/>
        <v>1092.322581</v>
      </c>
    </row>
    <row r="21" ht="15.75" customHeight="1">
      <c r="A21" s="84"/>
      <c r="B21" s="84"/>
      <c r="C21" s="84"/>
      <c r="D21" s="215">
        <v>33862.0</v>
      </c>
      <c r="E21" s="216">
        <v>19.0</v>
      </c>
      <c r="F21" s="84"/>
      <c r="G21" s="84"/>
      <c r="H21" s="84"/>
      <c r="I21" s="84"/>
      <c r="J21" s="84"/>
      <c r="K21" s="84"/>
      <c r="L21" s="181">
        <v>0.0</v>
      </c>
      <c r="M21" s="84">
        <f t="shared" si="1"/>
        <v>0</v>
      </c>
      <c r="N21" s="84">
        <v>1.0</v>
      </c>
      <c r="O21" s="84">
        <f t="shared" si="2"/>
        <v>1092.322581</v>
      </c>
      <c r="P21" s="84">
        <v>1.0</v>
      </c>
      <c r="Q21" s="84">
        <f t="shared" si="3"/>
        <v>1128.733333</v>
      </c>
      <c r="R21" s="84">
        <v>1.0</v>
      </c>
      <c r="S21" s="84">
        <f t="shared" si="4"/>
        <v>1092.322581</v>
      </c>
      <c r="T21" s="84">
        <v>1.0</v>
      </c>
      <c r="U21" s="84">
        <f t="shared" si="5"/>
        <v>1128.733333</v>
      </c>
      <c r="V21" s="84">
        <v>1.0</v>
      </c>
      <c r="W21" s="84">
        <f t="shared" si="6"/>
        <v>1092.322581</v>
      </c>
      <c r="X21" s="84">
        <v>1.0</v>
      </c>
      <c r="Y21" s="84">
        <f t="shared" si="7"/>
        <v>1092.322581</v>
      </c>
      <c r="Z21" s="84">
        <v>1.0</v>
      </c>
      <c r="AA21" s="84">
        <f t="shared" si="8"/>
        <v>1209.357143</v>
      </c>
      <c r="AB21" s="84">
        <v>1.0</v>
      </c>
      <c r="AC21" s="84">
        <f t="shared" si="9"/>
        <v>1092.322581</v>
      </c>
    </row>
    <row r="22" ht="15.75" customHeight="1">
      <c r="A22" s="84"/>
      <c r="B22" s="84"/>
      <c r="C22" s="84"/>
      <c r="D22" s="215">
        <v>33862.0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1092.322581</v>
      </c>
      <c r="N22" s="84">
        <v>1.0</v>
      </c>
      <c r="O22" s="84">
        <f t="shared" si="2"/>
        <v>1092.322581</v>
      </c>
      <c r="P22" s="84">
        <v>1.0</v>
      </c>
      <c r="Q22" s="84">
        <f t="shared" si="3"/>
        <v>1128.733333</v>
      </c>
      <c r="R22" s="84">
        <v>1.0</v>
      </c>
      <c r="S22" s="84">
        <f t="shared" si="4"/>
        <v>1092.322581</v>
      </c>
      <c r="T22" s="84">
        <v>1.0</v>
      </c>
      <c r="U22" s="84">
        <f t="shared" si="5"/>
        <v>1128.733333</v>
      </c>
      <c r="V22" s="84">
        <v>1.0</v>
      </c>
      <c r="W22" s="84">
        <f t="shared" si="6"/>
        <v>1092.322581</v>
      </c>
      <c r="X22" s="84">
        <v>1.0</v>
      </c>
      <c r="Y22" s="84">
        <f t="shared" si="7"/>
        <v>1092.322581</v>
      </c>
      <c r="Z22" s="84">
        <v>1.0</v>
      </c>
      <c r="AA22" s="84">
        <f t="shared" si="8"/>
        <v>1209.357143</v>
      </c>
      <c r="AB22" s="84">
        <v>1.0</v>
      </c>
      <c r="AC22" s="84">
        <f t="shared" si="9"/>
        <v>1092.322581</v>
      </c>
    </row>
    <row r="23" ht="15.75" customHeight="1">
      <c r="A23" s="84"/>
      <c r="B23" s="84"/>
      <c r="C23" s="84"/>
      <c r="D23" s="215">
        <v>33862.0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1092.322581</v>
      </c>
      <c r="N23" s="84">
        <v>1.0</v>
      </c>
      <c r="O23" s="84">
        <f t="shared" si="2"/>
        <v>1092.322581</v>
      </c>
      <c r="P23" s="84">
        <v>1.0</v>
      </c>
      <c r="Q23" s="84">
        <f t="shared" si="3"/>
        <v>1128.733333</v>
      </c>
      <c r="R23" s="84">
        <v>1.0</v>
      </c>
      <c r="S23" s="84">
        <f t="shared" si="4"/>
        <v>1092.322581</v>
      </c>
      <c r="T23" s="84">
        <v>1.0</v>
      </c>
      <c r="U23" s="84">
        <f t="shared" si="5"/>
        <v>1128.733333</v>
      </c>
      <c r="V23" s="84">
        <v>1.0</v>
      </c>
      <c r="W23" s="84">
        <f t="shared" si="6"/>
        <v>1092.322581</v>
      </c>
      <c r="X23" s="84">
        <v>1.0</v>
      </c>
      <c r="Y23" s="84">
        <f t="shared" si="7"/>
        <v>1092.322581</v>
      </c>
      <c r="Z23" s="84">
        <v>1.0</v>
      </c>
      <c r="AA23" s="84">
        <f t="shared" si="8"/>
        <v>1209.357143</v>
      </c>
      <c r="AB23" s="84">
        <v>1.0</v>
      </c>
      <c r="AC23" s="84">
        <f t="shared" si="9"/>
        <v>1092.322581</v>
      </c>
    </row>
    <row r="24" ht="15.75" customHeight="1">
      <c r="A24" s="84"/>
      <c r="B24" s="84"/>
      <c r="C24" s="84"/>
      <c r="D24" s="215">
        <v>33862.0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1092.322581</v>
      </c>
      <c r="N24" s="84">
        <v>1.0</v>
      </c>
      <c r="O24" s="84">
        <f t="shared" si="2"/>
        <v>1092.322581</v>
      </c>
      <c r="P24" s="181">
        <v>0.0</v>
      </c>
      <c r="Q24" s="84">
        <f t="shared" si="3"/>
        <v>0</v>
      </c>
      <c r="R24" s="84">
        <v>1.0</v>
      </c>
      <c r="S24" s="84">
        <f t="shared" si="4"/>
        <v>1092.322581</v>
      </c>
      <c r="T24" s="84">
        <v>1.0</v>
      </c>
      <c r="U24" s="84">
        <f t="shared" si="5"/>
        <v>1128.733333</v>
      </c>
      <c r="V24" s="84">
        <v>1.0</v>
      </c>
      <c r="W24" s="84">
        <f t="shared" si="6"/>
        <v>1092.322581</v>
      </c>
      <c r="X24" s="84">
        <v>1.0</v>
      </c>
      <c r="Y24" s="84">
        <f t="shared" si="7"/>
        <v>1092.322581</v>
      </c>
      <c r="Z24" s="84">
        <v>1.0</v>
      </c>
      <c r="AA24" s="84">
        <f t="shared" si="8"/>
        <v>1209.357143</v>
      </c>
      <c r="AB24" s="84">
        <v>1.0</v>
      </c>
      <c r="AC24" s="84">
        <f t="shared" si="9"/>
        <v>1092.322581</v>
      </c>
    </row>
    <row r="25" ht="15.75" customHeight="1">
      <c r="A25" s="84"/>
      <c r="B25" s="84"/>
      <c r="C25" s="84"/>
      <c r="D25" s="215">
        <v>33862.0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1092.322581</v>
      </c>
      <c r="N25" s="84">
        <v>1.0</v>
      </c>
      <c r="O25" s="84">
        <f t="shared" si="2"/>
        <v>1092.322581</v>
      </c>
      <c r="P25" s="84">
        <v>1.0</v>
      </c>
      <c r="Q25" s="84">
        <f t="shared" si="3"/>
        <v>1128.733333</v>
      </c>
      <c r="R25" s="84">
        <v>1.0</v>
      </c>
      <c r="S25" s="84">
        <f t="shared" si="4"/>
        <v>1092.322581</v>
      </c>
      <c r="T25" s="84">
        <v>1.0</v>
      </c>
      <c r="U25" s="84">
        <f t="shared" si="5"/>
        <v>1128.733333</v>
      </c>
      <c r="V25" s="84">
        <v>1.0</v>
      </c>
      <c r="W25" s="84">
        <f t="shared" si="6"/>
        <v>1092.322581</v>
      </c>
      <c r="X25" s="84">
        <v>1.0</v>
      </c>
      <c r="Y25" s="84">
        <f t="shared" si="7"/>
        <v>1092.322581</v>
      </c>
      <c r="Z25" s="84">
        <v>1.0</v>
      </c>
      <c r="AA25" s="84">
        <f t="shared" si="8"/>
        <v>1209.357143</v>
      </c>
      <c r="AB25" s="84">
        <v>1.0</v>
      </c>
      <c r="AC25" s="84">
        <f t="shared" si="9"/>
        <v>1092.322581</v>
      </c>
    </row>
    <row r="26" ht="15.75" customHeight="1">
      <c r="A26" s="84"/>
      <c r="B26" s="84"/>
      <c r="C26" s="84"/>
      <c r="D26" s="215">
        <v>33862.0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1092.322581</v>
      </c>
      <c r="N26" s="84">
        <v>1.0</v>
      </c>
      <c r="O26" s="84">
        <f t="shared" si="2"/>
        <v>1092.322581</v>
      </c>
      <c r="P26" s="84">
        <v>1.0</v>
      </c>
      <c r="Q26" s="84">
        <f t="shared" si="3"/>
        <v>1128.733333</v>
      </c>
      <c r="R26" s="84">
        <v>1.0</v>
      </c>
      <c r="S26" s="84">
        <f t="shared" si="4"/>
        <v>1092.322581</v>
      </c>
      <c r="T26" s="84">
        <v>1.0</v>
      </c>
      <c r="U26" s="84">
        <f t="shared" si="5"/>
        <v>1128.733333</v>
      </c>
      <c r="V26" s="84">
        <v>1.0</v>
      </c>
      <c r="W26" s="84">
        <f t="shared" si="6"/>
        <v>1092.322581</v>
      </c>
      <c r="X26" s="84">
        <v>1.0</v>
      </c>
      <c r="Y26" s="84">
        <f t="shared" si="7"/>
        <v>1092.322581</v>
      </c>
      <c r="Z26" s="84">
        <v>1.0</v>
      </c>
      <c r="AA26" s="84">
        <f t="shared" si="8"/>
        <v>1209.357143</v>
      </c>
      <c r="AB26" s="84">
        <v>1.0</v>
      </c>
      <c r="AC26" s="84">
        <f t="shared" si="9"/>
        <v>1092.322581</v>
      </c>
    </row>
    <row r="27" ht="15.75" customHeight="1">
      <c r="A27" s="84"/>
      <c r="B27" s="84"/>
      <c r="C27" s="84"/>
      <c r="D27" s="215">
        <v>33862.0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1092.322581</v>
      </c>
      <c r="P27" s="84">
        <v>1.0</v>
      </c>
      <c r="Q27" s="84">
        <f t="shared" si="3"/>
        <v>1128.733333</v>
      </c>
      <c r="R27" s="84">
        <v>1.0</v>
      </c>
      <c r="S27" s="84">
        <f t="shared" si="4"/>
        <v>1092.322581</v>
      </c>
      <c r="T27" s="84">
        <v>1.0</v>
      </c>
      <c r="U27" s="84">
        <f t="shared" si="5"/>
        <v>1128.733333</v>
      </c>
      <c r="V27" s="84">
        <v>1.0</v>
      </c>
      <c r="W27" s="84">
        <f t="shared" si="6"/>
        <v>1092.322581</v>
      </c>
      <c r="X27" s="84">
        <v>1.0</v>
      </c>
      <c r="Y27" s="84">
        <f t="shared" si="7"/>
        <v>1092.322581</v>
      </c>
      <c r="Z27" s="84">
        <v>1.0</v>
      </c>
      <c r="AA27" s="84">
        <f t="shared" si="8"/>
        <v>1209.357143</v>
      </c>
      <c r="AB27" s="84">
        <v>1.0</v>
      </c>
      <c r="AC27" s="84">
        <f t="shared" si="9"/>
        <v>1092.322581</v>
      </c>
    </row>
    <row r="28" ht="15.75" customHeight="1">
      <c r="A28" s="84"/>
      <c r="B28" s="84"/>
      <c r="C28" s="84"/>
      <c r="D28" s="215">
        <v>33862.0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1092.322581</v>
      </c>
      <c r="N28" s="84">
        <v>1.0</v>
      </c>
      <c r="O28" s="84">
        <f t="shared" si="2"/>
        <v>1092.322581</v>
      </c>
      <c r="P28" s="84">
        <v>1.0</v>
      </c>
      <c r="Q28" s="84">
        <f t="shared" si="3"/>
        <v>1128.733333</v>
      </c>
      <c r="R28" s="84">
        <v>1.0</v>
      </c>
      <c r="S28" s="84">
        <f t="shared" si="4"/>
        <v>1092.322581</v>
      </c>
      <c r="T28" s="84">
        <v>1.0</v>
      </c>
      <c r="U28" s="84">
        <f t="shared" si="5"/>
        <v>1128.733333</v>
      </c>
      <c r="V28" s="84">
        <v>1.0</v>
      </c>
      <c r="W28" s="84">
        <f t="shared" si="6"/>
        <v>1092.322581</v>
      </c>
      <c r="X28" s="84">
        <v>1.0</v>
      </c>
      <c r="Y28" s="84">
        <f t="shared" si="7"/>
        <v>1092.322581</v>
      </c>
      <c r="Z28" s="84">
        <v>1.0</v>
      </c>
      <c r="AA28" s="84">
        <f t="shared" si="8"/>
        <v>1209.357143</v>
      </c>
      <c r="AB28" s="84">
        <v>1.0</v>
      </c>
      <c r="AC28" s="84">
        <f t="shared" si="9"/>
        <v>1092.322581</v>
      </c>
    </row>
    <row r="29" ht="15.75" customHeight="1">
      <c r="A29" s="84"/>
      <c r="B29" s="84"/>
      <c r="C29" s="84"/>
      <c r="D29" s="215">
        <v>33862.0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1092.322581</v>
      </c>
      <c r="N29" s="181">
        <v>0.0</v>
      </c>
      <c r="O29" s="84">
        <f t="shared" si="2"/>
        <v>0</v>
      </c>
      <c r="P29" s="84">
        <v>1.0</v>
      </c>
      <c r="Q29" s="84">
        <f t="shared" si="3"/>
        <v>1128.733333</v>
      </c>
      <c r="R29" s="84">
        <v>1.0</v>
      </c>
      <c r="S29" s="84">
        <f t="shared" si="4"/>
        <v>1092.322581</v>
      </c>
      <c r="T29" s="84">
        <v>1.0</v>
      </c>
      <c r="U29" s="84">
        <f t="shared" si="5"/>
        <v>1128.733333</v>
      </c>
      <c r="V29" s="84">
        <v>1.0</v>
      </c>
      <c r="W29" s="84">
        <f t="shared" si="6"/>
        <v>1092.322581</v>
      </c>
      <c r="X29" s="84">
        <v>1.0</v>
      </c>
      <c r="Y29" s="84">
        <f t="shared" si="7"/>
        <v>1092.322581</v>
      </c>
      <c r="Z29" s="84">
        <v>1.0</v>
      </c>
      <c r="AA29" s="84">
        <f t="shared" si="8"/>
        <v>1209.357143</v>
      </c>
      <c r="AB29" s="84">
        <v>1.0</v>
      </c>
      <c r="AC29" s="84">
        <f t="shared" si="9"/>
        <v>1092.322581</v>
      </c>
    </row>
    <row r="30" ht="15.75" customHeight="1">
      <c r="A30" s="84"/>
      <c r="B30" s="84"/>
      <c r="C30" s="84"/>
      <c r="D30" s="215">
        <v>33862.0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1092.322581</v>
      </c>
      <c r="N30" s="181">
        <v>0.0</v>
      </c>
      <c r="O30" s="84">
        <f t="shared" si="2"/>
        <v>0</v>
      </c>
      <c r="P30" s="84">
        <v>1.0</v>
      </c>
      <c r="Q30" s="84">
        <f t="shared" si="3"/>
        <v>1128.733333</v>
      </c>
      <c r="R30" s="84">
        <v>1.0</v>
      </c>
      <c r="S30" s="84">
        <f t="shared" si="4"/>
        <v>1092.322581</v>
      </c>
      <c r="T30" s="84">
        <v>1.0</v>
      </c>
      <c r="U30" s="84">
        <f t="shared" si="5"/>
        <v>1128.733333</v>
      </c>
      <c r="V30" s="84">
        <v>1.0</v>
      </c>
      <c r="W30" s="84">
        <f t="shared" si="6"/>
        <v>1092.322581</v>
      </c>
      <c r="X30" s="84">
        <v>1.0</v>
      </c>
      <c r="Y30" s="84">
        <f t="shared" si="7"/>
        <v>1092.322581</v>
      </c>
      <c r="Z30" s="84">
        <v>1.0</v>
      </c>
      <c r="AA30" s="84">
        <f t="shared" si="8"/>
        <v>1209.357143</v>
      </c>
      <c r="AB30" s="84">
        <v>1.0</v>
      </c>
      <c r="AC30" s="84">
        <f t="shared" si="9"/>
        <v>1092.322581</v>
      </c>
    </row>
    <row r="31" ht="15.75" customHeight="1">
      <c r="A31" s="84"/>
      <c r="B31" s="84"/>
      <c r="C31" s="84"/>
      <c r="D31" s="215">
        <v>33862.0</v>
      </c>
      <c r="E31" s="216">
        <v>29.0</v>
      </c>
      <c r="F31" s="84"/>
      <c r="G31" s="84"/>
      <c r="H31" s="84"/>
      <c r="I31" s="84"/>
      <c r="J31" s="84"/>
      <c r="K31" s="84"/>
      <c r="L31" s="181">
        <v>0.5</v>
      </c>
      <c r="M31" s="84">
        <f t="shared" si="1"/>
        <v>546.1612903</v>
      </c>
      <c r="N31" s="84">
        <v>1.0</v>
      </c>
      <c r="O31" s="84">
        <f t="shared" si="2"/>
        <v>1092.322581</v>
      </c>
      <c r="P31" s="84">
        <v>1.0</v>
      </c>
      <c r="Q31" s="84">
        <f t="shared" si="3"/>
        <v>1128.733333</v>
      </c>
      <c r="R31" s="84">
        <v>1.0</v>
      </c>
      <c r="S31" s="84">
        <f t="shared" si="4"/>
        <v>1092.322581</v>
      </c>
      <c r="T31" s="84">
        <v>1.0</v>
      </c>
      <c r="U31" s="84">
        <f t="shared" si="5"/>
        <v>1128.733333</v>
      </c>
      <c r="V31" s="84">
        <v>1.0</v>
      </c>
      <c r="W31" s="84">
        <f t="shared" si="6"/>
        <v>1092.322581</v>
      </c>
      <c r="X31" s="84">
        <v>1.0</v>
      </c>
      <c r="Y31" s="84">
        <f t="shared" si="7"/>
        <v>1092.322581</v>
      </c>
      <c r="Z31" s="84"/>
      <c r="AA31" s="84"/>
      <c r="AB31" s="84">
        <v>1.0</v>
      </c>
      <c r="AC31" s="84">
        <f t="shared" si="9"/>
        <v>1092.322581</v>
      </c>
    </row>
    <row r="32" ht="15.75" customHeight="1">
      <c r="A32" s="84"/>
      <c r="B32" s="84"/>
      <c r="C32" s="84"/>
      <c r="D32" s="215">
        <v>33862.0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1092.322581</v>
      </c>
      <c r="N32" s="84">
        <v>1.0</v>
      </c>
      <c r="O32" s="84">
        <f t="shared" si="2"/>
        <v>1092.322581</v>
      </c>
      <c r="P32" s="84">
        <v>1.0</v>
      </c>
      <c r="Q32" s="84">
        <f t="shared" si="3"/>
        <v>1128.733333</v>
      </c>
      <c r="R32" s="84">
        <v>1.0</v>
      </c>
      <c r="S32" s="84">
        <f t="shared" si="4"/>
        <v>1092.322581</v>
      </c>
      <c r="T32" s="84">
        <v>1.0</v>
      </c>
      <c r="U32" s="84">
        <f t="shared" si="5"/>
        <v>1128.733333</v>
      </c>
      <c r="V32" s="84">
        <v>1.0</v>
      </c>
      <c r="W32" s="84">
        <f t="shared" si="6"/>
        <v>1092.322581</v>
      </c>
      <c r="X32" s="84">
        <v>1.0</v>
      </c>
      <c r="Y32" s="84">
        <f t="shared" si="7"/>
        <v>1092.322581</v>
      </c>
      <c r="Z32" s="84"/>
      <c r="AA32" s="84"/>
      <c r="AB32" s="84">
        <v>1.0</v>
      </c>
      <c r="AC32" s="84">
        <f t="shared" si="9"/>
        <v>1092.322581</v>
      </c>
    </row>
    <row r="33" ht="15.75" customHeight="1">
      <c r="A33" s="84"/>
      <c r="B33" s="84"/>
      <c r="C33" s="84"/>
      <c r="D33" s="215">
        <v>33862.0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1092.322581</v>
      </c>
      <c r="N33" s="84">
        <v>1.0</v>
      </c>
      <c r="O33" s="84">
        <f t="shared" si="2"/>
        <v>1092.322581</v>
      </c>
      <c r="P33" s="84"/>
      <c r="Q33" s="84"/>
      <c r="R33" s="84">
        <v>1.0</v>
      </c>
      <c r="S33" s="84">
        <f t="shared" si="4"/>
        <v>1092.322581</v>
      </c>
      <c r="T33" s="84"/>
      <c r="U33" s="84"/>
      <c r="V33" s="84">
        <v>1.0</v>
      </c>
      <c r="W33" s="84">
        <f t="shared" si="6"/>
        <v>1092.322581</v>
      </c>
      <c r="X33" s="84">
        <v>1.0</v>
      </c>
      <c r="Y33" s="84">
        <f t="shared" si="7"/>
        <v>1092.322581</v>
      </c>
      <c r="Z33" s="84"/>
      <c r="AA33" s="84"/>
      <c r="AB33" s="84">
        <v>1.0</v>
      </c>
      <c r="AC33" s="84">
        <f t="shared" si="9"/>
        <v>1092.322581</v>
      </c>
    </row>
    <row r="34" ht="15.75" customHeight="1">
      <c r="B34" s="160"/>
      <c r="C34" s="162" t="s">
        <v>316</v>
      </c>
      <c r="D34" s="215">
        <v>33862.0</v>
      </c>
      <c r="E34" s="160"/>
      <c r="F34" s="160"/>
      <c r="G34" s="160"/>
      <c r="H34" s="160"/>
      <c r="I34" s="160"/>
      <c r="J34" s="160"/>
      <c r="K34" s="160"/>
      <c r="L34" s="165">
        <v>1.5</v>
      </c>
      <c r="M34" s="84">
        <f t="shared" si="1"/>
        <v>1638.483871</v>
      </c>
      <c r="N34" s="165">
        <v>1.0</v>
      </c>
      <c r="O34" s="84">
        <f t="shared" si="2"/>
        <v>1092.322581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33862.0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1092.322581</v>
      </c>
      <c r="N35" s="165">
        <v>1.0</v>
      </c>
      <c r="O35" s="84">
        <f t="shared" si="2"/>
        <v>1092.322581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33862.0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33862</v>
      </c>
      <c r="N37" s="160">
        <f t="shared" si="10"/>
        <v>31</v>
      </c>
      <c r="O37" s="160">
        <f t="shared" si="10"/>
        <v>33862</v>
      </c>
      <c r="P37" s="160">
        <f t="shared" si="10"/>
        <v>27</v>
      </c>
      <c r="Q37" s="160">
        <f t="shared" si="10"/>
        <v>30475.8</v>
      </c>
      <c r="R37" s="160">
        <f t="shared" si="10"/>
        <v>31</v>
      </c>
      <c r="S37" s="160">
        <f t="shared" si="10"/>
        <v>33862</v>
      </c>
      <c r="T37" s="160">
        <f t="shared" si="10"/>
        <v>30</v>
      </c>
      <c r="U37" s="160">
        <f t="shared" si="10"/>
        <v>33862</v>
      </c>
      <c r="V37" s="160">
        <f t="shared" si="10"/>
        <v>31</v>
      </c>
      <c r="W37" s="160">
        <f t="shared" si="10"/>
        <v>33862</v>
      </c>
      <c r="X37" s="160">
        <f t="shared" si="10"/>
        <v>31</v>
      </c>
      <c r="Y37" s="160">
        <f t="shared" si="10"/>
        <v>33862</v>
      </c>
      <c r="Z37" s="160">
        <f t="shared" si="10"/>
        <v>28</v>
      </c>
      <c r="AA37" s="160">
        <f t="shared" si="10"/>
        <v>33862</v>
      </c>
      <c r="AB37" s="160">
        <f t="shared" si="10"/>
        <v>31</v>
      </c>
      <c r="AC37" s="160">
        <f t="shared" si="10"/>
        <v>33862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382</v>
      </c>
      <c r="B3" s="84" t="s">
        <v>369</v>
      </c>
      <c r="C3" s="84" t="s">
        <v>162</v>
      </c>
      <c r="D3" s="220">
        <v>32035.0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1033.387097</v>
      </c>
      <c r="N3" s="181">
        <v>0.0</v>
      </c>
      <c r="O3" s="84">
        <f t="shared" ref="O3:O35" si="2">D3/31*N3</f>
        <v>0</v>
      </c>
      <c r="P3" s="181">
        <v>0.5</v>
      </c>
      <c r="Q3" s="84">
        <f t="shared" ref="Q3:Q32" si="3">D3/30*P3</f>
        <v>533.9166667</v>
      </c>
      <c r="R3" s="84">
        <v>1.0</v>
      </c>
      <c r="S3" s="84">
        <f t="shared" ref="S3:S33" si="4">D3/31*R3</f>
        <v>1033.387097</v>
      </c>
      <c r="T3" s="84">
        <v>1.0</v>
      </c>
      <c r="U3" s="84">
        <f t="shared" ref="U3:U32" si="5">D3/30*T3</f>
        <v>1067.833333</v>
      </c>
      <c r="V3" s="84">
        <v>1.0</v>
      </c>
      <c r="W3" s="84">
        <f t="shared" ref="W3:W33" si="6">D3/31*V3</f>
        <v>1033.387097</v>
      </c>
      <c r="X3" s="84">
        <v>1.0</v>
      </c>
      <c r="Y3" s="84">
        <f t="shared" ref="Y3:Y33" si="7">D3/31*X3</f>
        <v>1033.387097</v>
      </c>
      <c r="Z3" s="84">
        <v>1.0</v>
      </c>
      <c r="AA3" s="84">
        <f t="shared" ref="AA3:AA30" si="8">D3/28*Z3</f>
        <v>1144.107143</v>
      </c>
      <c r="AB3" s="84">
        <v>1.0</v>
      </c>
      <c r="AC3" s="84">
        <f t="shared" ref="AC3:AC33" si="9">D3/31*AB3</f>
        <v>1033.387097</v>
      </c>
    </row>
    <row r="4">
      <c r="A4" s="84"/>
      <c r="B4" s="84"/>
      <c r="C4" s="84"/>
      <c r="D4" s="220">
        <v>32035.0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1033.387097</v>
      </c>
      <c r="N4" s="181">
        <v>0.0</v>
      </c>
      <c r="O4" s="84">
        <f t="shared" si="2"/>
        <v>0</v>
      </c>
      <c r="P4" s="84">
        <v>1.0</v>
      </c>
      <c r="Q4" s="84">
        <f t="shared" si="3"/>
        <v>1067.833333</v>
      </c>
      <c r="R4" s="84">
        <v>1.0</v>
      </c>
      <c r="S4" s="84">
        <f t="shared" si="4"/>
        <v>1033.387097</v>
      </c>
      <c r="T4" s="84">
        <v>1.0</v>
      </c>
      <c r="U4" s="84">
        <f t="shared" si="5"/>
        <v>1067.833333</v>
      </c>
      <c r="V4" s="84">
        <v>1.0</v>
      </c>
      <c r="W4" s="84">
        <f t="shared" si="6"/>
        <v>1033.387097</v>
      </c>
      <c r="X4" s="84">
        <v>1.0</v>
      </c>
      <c r="Y4" s="84">
        <f t="shared" si="7"/>
        <v>1033.387097</v>
      </c>
      <c r="Z4" s="84">
        <v>1.0</v>
      </c>
      <c r="AA4" s="84">
        <f t="shared" si="8"/>
        <v>1144.107143</v>
      </c>
      <c r="AB4" s="84">
        <v>1.0</v>
      </c>
      <c r="AC4" s="84">
        <f t="shared" si="9"/>
        <v>1033.387097</v>
      </c>
    </row>
    <row r="5">
      <c r="A5" s="84"/>
      <c r="B5" s="84"/>
      <c r="C5" s="84"/>
      <c r="D5" s="220">
        <v>32035.0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1033.387097</v>
      </c>
      <c r="N5" s="84">
        <v>1.0</v>
      </c>
      <c r="O5" s="84">
        <f t="shared" si="2"/>
        <v>1033.387097</v>
      </c>
      <c r="P5" s="84">
        <v>1.0</v>
      </c>
      <c r="Q5" s="84">
        <f t="shared" si="3"/>
        <v>1067.833333</v>
      </c>
      <c r="R5" s="84">
        <v>1.0</v>
      </c>
      <c r="S5" s="84">
        <f t="shared" si="4"/>
        <v>1033.387097</v>
      </c>
      <c r="T5" s="84">
        <v>1.0</v>
      </c>
      <c r="U5" s="84">
        <f t="shared" si="5"/>
        <v>1067.833333</v>
      </c>
      <c r="V5" s="84">
        <v>1.0</v>
      </c>
      <c r="W5" s="84">
        <f t="shared" si="6"/>
        <v>1033.387097</v>
      </c>
      <c r="X5" s="84">
        <v>1.0</v>
      </c>
      <c r="Y5" s="84">
        <f t="shared" si="7"/>
        <v>1033.387097</v>
      </c>
      <c r="Z5" s="84">
        <v>1.0</v>
      </c>
      <c r="AA5" s="84">
        <f t="shared" si="8"/>
        <v>1144.107143</v>
      </c>
      <c r="AB5" s="84">
        <v>1.0</v>
      </c>
      <c r="AC5" s="84">
        <f t="shared" si="9"/>
        <v>1033.387097</v>
      </c>
    </row>
    <row r="6">
      <c r="A6" s="84"/>
      <c r="B6" s="84"/>
      <c r="C6" s="84"/>
      <c r="D6" s="220">
        <v>32035.0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1033.387097</v>
      </c>
      <c r="N6" s="84">
        <v>1.0</v>
      </c>
      <c r="O6" s="84">
        <f t="shared" si="2"/>
        <v>1033.387097</v>
      </c>
      <c r="P6" s="84">
        <v>1.0</v>
      </c>
      <c r="Q6" s="84">
        <f t="shared" si="3"/>
        <v>1067.833333</v>
      </c>
      <c r="R6" s="181">
        <v>0.5</v>
      </c>
      <c r="S6" s="84">
        <f t="shared" si="4"/>
        <v>516.6935484</v>
      </c>
      <c r="T6" s="84">
        <v>1.0</v>
      </c>
      <c r="U6" s="84">
        <f t="shared" si="5"/>
        <v>1067.833333</v>
      </c>
      <c r="V6" s="84">
        <v>1.0</v>
      </c>
      <c r="W6" s="84">
        <f t="shared" si="6"/>
        <v>1033.387097</v>
      </c>
      <c r="X6" s="84">
        <v>1.0</v>
      </c>
      <c r="Y6" s="84">
        <f t="shared" si="7"/>
        <v>1033.387097</v>
      </c>
      <c r="Z6" s="84">
        <v>1.0</v>
      </c>
      <c r="AA6" s="84">
        <f t="shared" si="8"/>
        <v>1144.107143</v>
      </c>
      <c r="AB6" s="84">
        <v>1.0</v>
      </c>
      <c r="AC6" s="84">
        <f t="shared" si="9"/>
        <v>1033.387097</v>
      </c>
    </row>
    <row r="7">
      <c r="A7" s="84"/>
      <c r="B7" s="84"/>
      <c r="C7" s="84"/>
      <c r="D7" s="220">
        <v>32035.0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1033.387097</v>
      </c>
      <c r="N7" s="84">
        <v>1.0</v>
      </c>
      <c r="O7" s="84">
        <f t="shared" si="2"/>
        <v>1033.387097</v>
      </c>
      <c r="P7" s="84">
        <v>1.0</v>
      </c>
      <c r="Q7" s="84">
        <f t="shared" si="3"/>
        <v>1067.833333</v>
      </c>
      <c r="R7" s="84">
        <v>1.0</v>
      </c>
      <c r="S7" s="84">
        <f t="shared" si="4"/>
        <v>1033.387097</v>
      </c>
      <c r="T7" s="84">
        <v>1.0</v>
      </c>
      <c r="U7" s="84">
        <f t="shared" si="5"/>
        <v>1067.833333</v>
      </c>
      <c r="V7" s="84">
        <v>1.0</v>
      </c>
      <c r="W7" s="84">
        <f t="shared" si="6"/>
        <v>1033.387097</v>
      </c>
      <c r="X7" s="84">
        <v>1.0</v>
      </c>
      <c r="Y7" s="84">
        <f t="shared" si="7"/>
        <v>1033.387097</v>
      </c>
      <c r="Z7" s="84">
        <v>1.0</v>
      </c>
      <c r="AA7" s="84">
        <f t="shared" si="8"/>
        <v>1144.107143</v>
      </c>
      <c r="AB7" s="84">
        <v>1.0</v>
      </c>
      <c r="AC7" s="84">
        <f t="shared" si="9"/>
        <v>1033.387097</v>
      </c>
    </row>
    <row r="8">
      <c r="A8" s="84"/>
      <c r="B8" s="84"/>
      <c r="C8" s="84"/>
      <c r="D8" s="220">
        <v>32035.0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1033.387097</v>
      </c>
      <c r="N8" s="84">
        <v>1.0</v>
      </c>
      <c r="O8" s="84">
        <f t="shared" si="2"/>
        <v>1033.387097</v>
      </c>
      <c r="P8" s="84">
        <v>1.0</v>
      </c>
      <c r="Q8" s="84">
        <f t="shared" si="3"/>
        <v>1067.833333</v>
      </c>
      <c r="R8" s="84">
        <v>1.0</v>
      </c>
      <c r="S8" s="84">
        <f t="shared" si="4"/>
        <v>1033.387097</v>
      </c>
      <c r="T8" s="84">
        <v>1.0</v>
      </c>
      <c r="U8" s="84">
        <f t="shared" si="5"/>
        <v>1067.833333</v>
      </c>
      <c r="V8" s="84">
        <v>1.0</v>
      </c>
      <c r="W8" s="84">
        <f t="shared" si="6"/>
        <v>1033.387097</v>
      </c>
      <c r="X8" s="84">
        <v>1.0</v>
      </c>
      <c r="Y8" s="84">
        <f t="shared" si="7"/>
        <v>1033.387097</v>
      </c>
      <c r="Z8" s="84">
        <v>1.0</v>
      </c>
      <c r="AA8" s="84">
        <f t="shared" si="8"/>
        <v>1144.107143</v>
      </c>
      <c r="AB8" s="84">
        <v>1.0</v>
      </c>
      <c r="AC8" s="84">
        <f t="shared" si="9"/>
        <v>1033.387097</v>
      </c>
    </row>
    <row r="9">
      <c r="A9" s="84"/>
      <c r="B9" s="84"/>
      <c r="C9" s="84"/>
      <c r="D9" s="220">
        <v>32035.0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1033.387097</v>
      </c>
      <c r="N9" s="84">
        <v>1.0</v>
      </c>
      <c r="O9" s="84">
        <f t="shared" si="2"/>
        <v>1033.387097</v>
      </c>
      <c r="P9" s="84">
        <v>1.0</v>
      </c>
      <c r="Q9" s="84">
        <f t="shared" si="3"/>
        <v>1067.833333</v>
      </c>
      <c r="R9" s="84">
        <v>1.0</v>
      </c>
      <c r="S9" s="84">
        <f t="shared" si="4"/>
        <v>1033.387097</v>
      </c>
      <c r="T9" s="84">
        <v>1.0</v>
      </c>
      <c r="U9" s="84">
        <f t="shared" si="5"/>
        <v>1067.833333</v>
      </c>
      <c r="V9" s="84">
        <v>1.0</v>
      </c>
      <c r="W9" s="84">
        <f t="shared" si="6"/>
        <v>1033.387097</v>
      </c>
      <c r="X9" s="84">
        <v>1.0</v>
      </c>
      <c r="Y9" s="84">
        <f t="shared" si="7"/>
        <v>1033.387097</v>
      </c>
      <c r="Z9" s="84">
        <v>1.0</v>
      </c>
      <c r="AA9" s="84">
        <f t="shared" si="8"/>
        <v>1144.107143</v>
      </c>
      <c r="AB9" s="84">
        <v>1.0</v>
      </c>
      <c r="AC9" s="84">
        <f t="shared" si="9"/>
        <v>1033.387097</v>
      </c>
    </row>
    <row r="10">
      <c r="A10" s="84"/>
      <c r="B10" s="84"/>
      <c r="C10" s="84"/>
      <c r="D10" s="220">
        <v>32035.0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1033.387097</v>
      </c>
      <c r="N10" s="84">
        <v>1.0</v>
      </c>
      <c r="O10" s="84">
        <f t="shared" si="2"/>
        <v>1033.387097</v>
      </c>
      <c r="P10" s="84">
        <v>1.0</v>
      </c>
      <c r="Q10" s="84">
        <f t="shared" si="3"/>
        <v>1067.833333</v>
      </c>
      <c r="R10" s="84">
        <v>1.0</v>
      </c>
      <c r="S10" s="84">
        <f t="shared" si="4"/>
        <v>1033.387097</v>
      </c>
      <c r="T10" s="84">
        <v>1.0</v>
      </c>
      <c r="U10" s="84">
        <f t="shared" si="5"/>
        <v>1067.833333</v>
      </c>
      <c r="V10" s="84">
        <v>1.0</v>
      </c>
      <c r="W10" s="84">
        <f t="shared" si="6"/>
        <v>1033.387097</v>
      </c>
      <c r="X10" s="84">
        <v>1.0</v>
      </c>
      <c r="Y10" s="84">
        <f t="shared" si="7"/>
        <v>1033.387097</v>
      </c>
      <c r="Z10" s="84">
        <v>1.0</v>
      </c>
      <c r="AA10" s="84">
        <f t="shared" si="8"/>
        <v>1144.107143</v>
      </c>
      <c r="AB10" s="84">
        <v>1.0</v>
      </c>
      <c r="AC10" s="84">
        <f t="shared" si="9"/>
        <v>1033.387097</v>
      </c>
    </row>
    <row r="11">
      <c r="A11" s="84"/>
      <c r="B11" s="84"/>
      <c r="C11" s="84"/>
      <c r="D11" s="220">
        <v>32035.0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1033.387097</v>
      </c>
      <c r="N11" s="84">
        <v>1.0</v>
      </c>
      <c r="O11" s="84">
        <f t="shared" si="2"/>
        <v>1033.387097</v>
      </c>
      <c r="P11" s="84">
        <v>1.0</v>
      </c>
      <c r="Q11" s="84">
        <f t="shared" si="3"/>
        <v>1067.833333</v>
      </c>
      <c r="R11" s="84">
        <v>1.0</v>
      </c>
      <c r="S11" s="84">
        <f t="shared" si="4"/>
        <v>1033.387097</v>
      </c>
      <c r="T11" s="84">
        <v>1.0</v>
      </c>
      <c r="U11" s="84">
        <f t="shared" si="5"/>
        <v>1067.833333</v>
      </c>
      <c r="V11" s="84">
        <v>1.0</v>
      </c>
      <c r="W11" s="84">
        <f t="shared" si="6"/>
        <v>1033.387097</v>
      </c>
      <c r="X11" s="84">
        <v>1.0</v>
      </c>
      <c r="Y11" s="84">
        <f t="shared" si="7"/>
        <v>1033.387097</v>
      </c>
      <c r="Z11" s="84">
        <v>1.0</v>
      </c>
      <c r="AA11" s="84">
        <f t="shared" si="8"/>
        <v>1144.107143</v>
      </c>
      <c r="AB11" s="84">
        <v>1.0</v>
      </c>
      <c r="AC11" s="84">
        <f t="shared" si="9"/>
        <v>1033.387097</v>
      </c>
    </row>
    <row r="12">
      <c r="A12" s="84"/>
      <c r="B12" s="84"/>
      <c r="C12" s="84"/>
      <c r="D12" s="220">
        <v>32035.0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1033.387097</v>
      </c>
      <c r="N12" s="84">
        <v>1.0</v>
      </c>
      <c r="O12" s="84">
        <f t="shared" si="2"/>
        <v>1033.387097</v>
      </c>
      <c r="P12" s="84">
        <v>1.0</v>
      </c>
      <c r="Q12" s="84">
        <f t="shared" si="3"/>
        <v>1067.833333</v>
      </c>
      <c r="R12" s="181">
        <v>0.0</v>
      </c>
      <c r="S12" s="84">
        <f t="shared" si="4"/>
        <v>0</v>
      </c>
      <c r="T12" s="84">
        <v>1.0</v>
      </c>
      <c r="U12" s="84">
        <f t="shared" si="5"/>
        <v>1067.833333</v>
      </c>
      <c r="V12" s="84">
        <v>1.0</v>
      </c>
      <c r="W12" s="84">
        <f t="shared" si="6"/>
        <v>1033.387097</v>
      </c>
      <c r="X12" s="84">
        <v>1.0</v>
      </c>
      <c r="Y12" s="84">
        <f t="shared" si="7"/>
        <v>1033.387097</v>
      </c>
      <c r="Z12" s="84">
        <v>1.0</v>
      </c>
      <c r="AA12" s="84">
        <f t="shared" si="8"/>
        <v>1144.107143</v>
      </c>
      <c r="AB12" s="84">
        <v>1.0</v>
      </c>
      <c r="AC12" s="84">
        <f t="shared" si="9"/>
        <v>1033.387097</v>
      </c>
    </row>
    <row r="13">
      <c r="A13" s="84"/>
      <c r="B13" s="84"/>
      <c r="C13" s="84"/>
      <c r="D13" s="220">
        <v>32035.0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1033.387097</v>
      </c>
      <c r="N13" s="84">
        <v>1.0</v>
      </c>
      <c r="O13" s="84">
        <f t="shared" si="2"/>
        <v>1033.387097</v>
      </c>
      <c r="P13" s="84">
        <v>1.0</v>
      </c>
      <c r="Q13" s="84">
        <f t="shared" si="3"/>
        <v>1067.833333</v>
      </c>
      <c r="R13" s="84">
        <v>1.0</v>
      </c>
      <c r="S13" s="84">
        <f t="shared" si="4"/>
        <v>1033.387097</v>
      </c>
      <c r="T13" s="84">
        <v>1.0</v>
      </c>
      <c r="U13" s="84">
        <f t="shared" si="5"/>
        <v>1067.833333</v>
      </c>
      <c r="V13" s="84">
        <v>1.0</v>
      </c>
      <c r="W13" s="84">
        <f t="shared" si="6"/>
        <v>1033.387097</v>
      </c>
      <c r="X13" s="84">
        <v>1.0</v>
      </c>
      <c r="Y13" s="84">
        <f t="shared" si="7"/>
        <v>1033.387097</v>
      </c>
      <c r="Z13" s="84">
        <v>1.0</v>
      </c>
      <c r="AA13" s="84">
        <f t="shared" si="8"/>
        <v>1144.107143</v>
      </c>
      <c r="AB13" s="84">
        <v>1.0</v>
      </c>
      <c r="AC13" s="84">
        <f t="shared" si="9"/>
        <v>1033.387097</v>
      </c>
    </row>
    <row r="14">
      <c r="A14" s="84"/>
      <c r="B14" s="84"/>
      <c r="C14" s="84"/>
      <c r="D14" s="220">
        <v>32035.0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1033.387097</v>
      </c>
      <c r="N14" s="84">
        <v>1.0</v>
      </c>
      <c r="O14" s="84">
        <f t="shared" si="2"/>
        <v>1033.387097</v>
      </c>
      <c r="P14" s="84">
        <v>1.0</v>
      </c>
      <c r="Q14" s="84">
        <f t="shared" si="3"/>
        <v>1067.833333</v>
      </c>
      <c r="R14" s="84">
        <v>1.0</v>
      </c>
      <c r="S14" s="84">
        <f t="shared" si="4"/>
        <v>1033.387097</v>
      </c>
      <c r="T14" s="84">
        <v>1.0</v>
      </c>
      <c r="U14" s="84">
        <f t="shared" si="5"/>
        <v>1067.833333</v>
      </c>
      <c r="V14" s="84">
        <v>1.0</v>
      </c>
      <c r="W14" s="84">
        <f t="shared" si="6"/>
        <v>1033.387097</v>
      </c>
      <c r="X14" s="84">
        <v>1.0</v>
      </c>
      <c r="Y14" s="84">
        <f t="shared" si="7"/>
        <v>1033.387097</v>
      </c>
      <c r="Z14" s="84">
        <v>1.0</v>
      </c>
      <c r="AA14" s="84">
        <f t="shared" si="8"/>
        <v>1144.107143</v>
      </c>
      <c r="AB14" s="84">
        <v>1.0</v>
      </c>
      <c r="AC14" s="84">
        <f t="shared" si="9"/>
        <v>1033.387097</v>
      </c>
    </row>
    <row r="15">
      <c r="A15" s="84"/>
      <c r="B15" s="84"/>
      <c r="C15" s="84"/>
      <c r="D15" s="220">
        <v>32035.0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1033.387097</v>
      </c>
      <c r="N15" s="84">
        <v>1.0</v>
      </c>
      <c r="O15" s="84">
        <f t="shared" si="2"/>
        <v>1033.387097</v>
      </c>
      <c r="P15" s="84">
        <v>1.0</v>
      </c>
      <c r="Q15" s="84">
        <f t="shared" si="3"/>
        <v>1067.833333</v>
      </c>
      <c r="R15" s="84">
        <v>1.0</v>
      </c>
      <c r="S15" s="84">
        <f t="shared" si="4"/>
        <v>1033.387097</v>
      </c>
      <c r="T15" s="84">
        <v>1.0</v>
      </c>
      <c r="U15" s="84">
        <f t="shared" si="5"/>
        <v>1067.833333</v>
      </c>
      <c r="V15" s="84">
        <v>1.0</v>
      </c>
      <c r="W15" s="84">
        <f t="shared" si="6"/>
        <v>1033.387097</v>
      </c>
      <c r="X15" s="84">
        <v>1.0</v>
      </c>
      <c r="Y15" s="84">
        <f t="shared" si="7"/>
        <v>1033.387097</v>
      </c>
      <c r="Z15" s="84">
        <v>1.0</v>
      </c>
      <c r="AA15" s="84">
        <f t="shared" si="8"/>
        <v>1144.107143</v>
      </c>
      <c r="AB15" s="84">
        <v>1.0</v>
      </c>
      <c r="AC15" s="84">
        <f t="shared" si="9"/>
        <v>1033.387097</v>
      </c>
    </row>
    <row r="16">
      <c r="A16" s="84"/>
      <c r="B16" s="84"/>
      <c r="C16" s="84"/>
      <c r="D16" s="220">
        <v>32035.0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1033.387097</v>
      </c>
      <c r="N16" s="84">
        <v>1.0</v>
      </c>
      <c r="O16" s="84">
        <f t="shared" si="2"/>
        <v>1033.387097</v>
      </c>
      <c r="P16" s="84">
        <v>1.0</v>
      </c>
      <c r="Q16" s="84">
        <f t="shared" si="3"/>
        <v>1067.833333</v>
      </c>
      <c r="R16" s="84">
        <v>1.0</v>
      </c>
      <c r="S16" s="84">
        <f t="shared" si="4"/>
        <v>1033.387097</v>
      </c>
      <c r="T16" s="84">
        <v>1.0</v>
      </c>
      <c r="U16" s="84">
        <f t="shared" si="5"/>
        <v>1067.833333</v>
      </c>
      <c r="V16" s="84">
        <v>1.0</v>
      </c>
      <c r="W16" s="84">
        <f t="shared" si="6"/>
        <v>1033.387097</v>
      </c>
      <c r="X16" s="84">
        <v>1.0</v>
      </c>
      <c r="Y16" s="84">
        <f t="shared" si="7"/>
        <v>1033.387097</v>
      </c>
      <c r="Z16" s="84">
        <v>1.0</v>
      </c>
      <c r="AA16" s="84">
        <f t="shared" si="8"/>
        <v>1144.107143</v>
      </c>
      <c r="AB16" s="84">
        <v>1.0</v>
      </c>
      <c r="AC16" s="84">
        <f t="shared" si="9"/>
        <v>1033.387097</v>
      </c>
    </row>
    <row r="17">
      <c r="A17" s="84"/>
      <c r="B17" s="84"/>
      <c r="C17" s="84"/>
      <c r="D17" s="220">
        <v>32035.0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1033.387097</v>
      </c>
      <c r="N17" s="84">
        <v>1.0</v>
      </c>
      <c r="O17" s="84">
        <f t="shared" si="2"/>
        <v>1033.387097</v>
      </c>
      <c r="P17" s="84">
        <v>1.0</v>
      </c>
      <c r="Q17" s="84">
        <f t="shared" si="3"/>
        <v>1067.833333</v>
      </c>
      <c r="R17" s="84">
        <v>1.0</v>
      </c>
      <c r="S17" s="84">
        <f t="shared" si="4"/>
        <v>1033.387097</v>
      </c>
      <c r="T17" s="84">
        <v>1.0</v>
      </c>
      <c r="U17" s="84">
        <f t="shared" si="5"/>
        <v>1067.833333</v>
      </c>
      <c r="V17" s="84">
        <v>1.0</v>
      </c>
      <c r="W17" s="84">
        <f t="shared" si="6"/>
        <v>1033.387097</v>
      </c>
      <c r="X17" s="84">
        <v>1.0</v>
      </c>
      <c r="Y17" s="84">
        <f t="shared" si="7"/>
        <v>1033.387097</v>
      </c>
      <c r="Z17" s="84">
        <v>1.0</v>
      </c>
      <c r="AA17" s="84">
        <f t="shared" si="8"/>
        <v>1144.107143</v>
      </c>
      <c r="AB17" s="84">
        <v>1.0</v>
      </c>
      <c r="AC17" s="84">
        <f t="shared" si="9"/>
        <v>1033.387097</v>
      </c>
    </row>
    <row r="18">
      <c r="A18" s="84"/>
      <c r="B18" s="84"/>
      <c r="C18" s="84"/>
      <c r="D18" s="220">
        <v>32035.0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1033.387097</v>
      </c>
      <c r="N18" s="84">
        <v>1.0</v>
      </c>
      <c r="O18" s="84">
        <f t="shared" si="2"/>
        <v>1033.387097</v>
      </c>
      <c r="P18" s="84">
        <v>1.0</v>
      </c>
      <c r="Q18" s="84">
        <f t="shared" si="3"/>
        <v>1067.833333</v>
      </c>
      <c r="R18" s="84">
        <v>1.0</v>
      </c>
      <c r="S18" s="84">
        <f t="shared" si="4"/>
        <v>1033.387097</v>
      </c>
      <c r="T18" s="84">
        <v>1.0</v>
      </c>
      <c r="U18" s="84">
        <f t="shared" si="5"/>
        <v>1067.833333</v>
      </c>
      <c r="V18" s="84">
        <v>1.0</v>
      </c>
      <c r="W18" s="84">
        <f t="shared" si="6"/>
        <v>1033.387097</v>
      </c>
      <c r="X18" s="84">
        <v>1.0</v>
      </c>
      <c r="Y18" s="84">
        <f t="shared" si="7"/>
        <v>1033.387097</v>
      </c>
      <c r="Z18" s="84">
        <v>1.0</v>
      </c>
      <c r="AA18" s="84">
        <f t="shared" si="8"/>
        <v>1144.107143</v>
      </c>
      <c r="AB18" s="84">
        <v>1.0</v>
      </c>
      <c r="AC18" s="84">
        <f t="shared" si="9"/>
        <v>1033.387097</v>
      </c>
    </row>
    <row r="19">
      <c r="A19" s="84"/>
      <c r="B19" s="84"/>
      <c r="C19" s="84"/>
      <c r="D19" s="220">
        <v>32035.0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1033.387097</v>
      </c>
      <c r="N19" s="84">
        <v>1.0</v>
      </c>
      <c r="O19" s="84">
        <f t="shared" si="2"/>
        <v>1033.387097</v>
      </c>
      <c r="P19" s="84">
        <v>1.0</v>
      </c>
      <c r="Q19" s="84">
        <f t="shared" si="3"/>
        <v>1067.833333</v>
      </c>
      <c r="R19" s="84">
        <v>1.0</v>
      </c>
      <c r="S19" s="84">
        <f t="shared" si="4"/>
        <v>1033.387097</v>
      </c>
      <c r="T19" s="84">
        <v>1.0</v>
      </c>
      <c r="U19" s="84">
        <f t="shared" si="5"/>
        <v>1067.833333</v>
      </c>
      <c r="V19" s="84">
        <v>1.0</v>
      </c>
      <c r="W19" s="84">
        <f t="shared" si="6"/>
        <v>1033.387097</v>
      </c>
      <c r="X19" s="84">
        <v>1.0</v>
      </c>
      <c r="Y19" s="84">
        <f t="shared" si="7"/>
        <v>1033.387097</v>
      </c>
      <c r="Z19" s="84">
        <v>1.0</v>
      </c>
      <c r="AA19" s="84">
        <f t="shared" si="8"/>
        <v>1144.107143</v>
      </c>
      <c r="AB19" s="84">
        <v>1.0</v>
      </c>
      <c r="AC19" s="84">
        <f t="shared" si="9"/>
        <v>1033.387097</v>
      </c>
    </row>
    <row r="20">
      <c r="A20" s="84"/>
      <c r="B20" s="84"/>
      <c r="C20" s="84"/>
      <c r="D20" s="220">
        <v>32035.0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1033.387097</v>
      </c>
      <c r="N20" s="84">
        <v>1.0</v>
      </c>
      <c r="O20" s="84">
        <f t="shared" si="2"/>
        <v>1033.387097</v>
      </c>
      <c r="P20" s="84">
        <v>1.0</v>
      </c>
      <c r="Q20" s="84">
        <f t="shared" si="3"/>
        <v>1067.833333</v>
      </c>
      <c r="R20" s="84">
        <v>1.0</v>
      </c>
      <c r="S20" s="84">
        <f t="shared" si="4"/>
        <v>1033.387097</v>
      </c>
      <c r="T20" s="84">
        <v>1.0</v>
      </c>
      <c r="U20" s="84">
        <f t="shared" si="5"/>
        <v>1067.833333</v>
      </c>
      <c r="V20" s="84">
        <v>1.0</v>
      </c>
      <c r="W20" s="84">
        <f t="shared" si="6"/>
        <v>1033.387097</v>
      </c>
      <c r="X20" s="84">
        <v>1.0</v>
      </c>
      <c r="Y20" s="84">
        <f t="shared" si="7"/>
        <v>1033.387097</v>
      </c>
      <c r="Z20" s="84">
        <v>1.0</v>
      </c>
      <c r="AA20" s="84">
        <f t="shared" si="8"/>
        <v>1144.107143</v>
      </c>
      <c r="AB20" s="84">
        <v>1.0</v>
      </c>
      <c r="AC20" s="84">
        <f t="shared" si="9"/>
        <v>1033.387097</v>
      </c>
    </row>
    <row r="21" ht="15.75" customHeight="1">
      <c r="A21" s="84"/>
      <c r="B21" s="84"/>
      <c r="C21" s="84"/>
      <c r="D21" s="220">
        <v>32035.0</v>
      </c>
      <c r="E21" s="216">
        <v>19.0</v>
      </c>
      <c r="F21" s="84"/>
      <c r="G21" s="84"/>
      <c r="H21" s="84"/>
      <c r="I21" s="84"/>
      <c r="J21" s="84"/>
      <c r="K21" s="84"/>
      <c r="L21" s="181">
        <v>0.5</v>
      </c>
      <c r="M21" s="84">
        <f t="shared" si="1"/>
        <v>516.6935484</v>
      </c>
      <c r="N21" s="84">
        <v>1.0</v>
      </c>
      <c r="O21" s="84">
        <f t="shared" si="2"/>
        <v>1033.387097</v>
      </c>
      <c r="P21" s="84">
        <v>1.0</v>
      </c>
      <c r="Q21" s="84">
        <f t="shared" si="3"/>
        <v>1067.833333</v>
      </c>
      <c r="R21" s="84">
        <v>1.0</v>
      </c>
      <c r="S21" s="84">
        <f t="shared" si="4"/>
        <v>1033.387097</v>
      </c>
      <c r="T21" s="84">
        <v>1.0</v>
      </c>
      <c r="U21" s="84">
        <f t="shared" si="5"/>
        <v>1067.833333</v>
      </c>
      <c r="V21" s="84">
        <v>1.0</v>
      </c>
      <c r="W21" s="84">
        <f t="shared" si="6"/>
        <v>1033.387097</v>
      </c>
      <c r="X21" s="84">
        <v>1.0</v>
      </c>
      <c r="Y21" s="84">
        <f t="shared" si="7"/>
        <v>1033.387097</v>
      </c>
      <c r="Z21" s="84">
        <v>1.0</v>
      </c>
      <c r="AA21" s="84">
        <f t="shared" si="8"/>
        <v>1144.107143</v>
      </c>
      <c r="AB21" s="84">
        <v>1.0</v>
      </c>
      <c r="AC21" s="84">
        <f t="shared" si="9"/>
        <v>1033.387097</v>
      </c>
    </row>
    <row r="22" ht="15.75" customHeight="1">
      <c r="A22" s="84"/>
      <c r="B22" s="84"/>
      <c r="C22" s="84"/>
      <c r="D22" s="220">
        <v>32035.0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1033.387097</v>
      </c>
      <c r="N22" s="84">
        <v>1.0</v>
      </c>
      <c r="O22" s="84">
        <f t="shared" si="2"/>
        <v>1033.387097</v>
      </c>
      <c r="P22" s="84">
        <v>1.0</v>
      </c>
      <c r="Q22" s="84">
        <f t="shared" si="3"/>
        <v>1067.833333</v>
      </c>
      <c r="R22" s="84">
        <v>1.0</v>
      </c>
      <c r="S22" s="84">
        <f t="shared" si="4"/>
        <v>1033.387097</v>
      </c>
      <c r="T22" s="84">
        <v>1.0</v>
      </c>
      <c r="U22" s="84">
        <f t="shared" si="5"/>
        <v>1067.833333</v>
      </c>
      <c r="V22" s="84">
        <v>1.0</v>
      </c>
      <c r="W22" s="84">
        <f t="shared" si="6"/>
        <v>1033.387097</v>
      </c>
      <c r="X22" s="84">
        <v>1.0</v>
      </c>
      <c r="Y22" s="84">
        <f t="shared" si="7"/>
        <v>1033.387097</v>
      </c>
      <c r="Z22" s="84">
        <v>1.0</v>
      </c>
      <c r="AA22" s="84">
        <f t="shared" si="8"/>
        <v>1144.107143</v>
      </c>
      <c r="AB22" s="84">
        <v>1.0</v>
      </c>
      <c r="AC22" s="84">
        <f t="shared" si="9"/>
        <v>1033.387097</v>
      </c>
    </row>
    <row r="23" ht="15.75" customHeight="1">
      <c r="A23" s="84"/>
      <c r="B23" s="84"/>
      <c r="C23" s="84"/>
      <c r="D23" s="220">
        <v>32035.0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1033.387097</v>
      </c>
      <c r="N23" s="181">
        <v>0.0</v>
      </c>
      <c r="O23" s="84">
        <f t="shared" si="2"/>
        <v>0</v>
      </c>
      <c r="P23" s="84">
        <v>1.0</v>
      </c>
      <c r="Q23" s="84">
        <f t="shared" si="3"/>
        <v>1067.833333</v>
      </c>
      <c r="R23" s="84">
        <v>1.0</v>
      </c>
      <c r="S23" s="84">
        <f t="shared" si="4"/>
        <v>1033.387097</v>
      </c>
      <c r="T23" s="84">
        <v>1.0</v>
      </c>
      <c r="U23" s="84">
        <f t="shared" si="5"/>
        <v>1067.833333</v>
      </c>
      <c r="V23" s="84">
        <v>1.0</v>
      </c>
      <c r="W23" s="84">
        <f t="shared" si="6"/>
        <v>1033.387097</v>
      </c>
      <c r="X23" s="84">
        <v>1.0</v>
      </c>
      <c r="Y23" s="84">
        <f t="shared" si="7"/>
        <v>1033.387097</v>
      </c>
      <c r="Z23" s="84">
        <v>1.0</v>
      </c>
      <c r="AA23" s="84">
        <f t="shared" si="8"/>
        <v>1144.107143</v>
      </c>
      <c r="AB23" s="84">
        <v>1.0</v>
      </c>
      <c r="AC23" s="84">
        <f t="shared" si="9"/>
        <v>1033.387097</v>
      </c>
    </row>
    <row r="24" ht="15.75" customHeight="1">
      <c r="A24" s="84"/>
      <c r="B24" s="84"/>
      <c r="C24" s="84"/>
      <c r="D24" s="220">
        <v>32035.0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1033.387097</v>
      </c>
      <c r="N24" s="84">
        <v>1.0</v>
      </c>
      <c r="O24" s="84">
        <f t="shared" si="2"/>
        <v>1033.387097</v>
      </c>
      <c r="P24" s="84">
        <v>1.0</v>
      </c>
      <c r="Q24" s="84">
        <f t="shared" si="3"/>
        <v>1067.833333</v>
      </c>
      <c r="R24" s="84">
        <v>1.0</v>
      </c>
      <c r="S24" s="84">
        <f t="shared" si="4"/>
        <v>1033.387097</v>
      </c>
      <c r="T24" s="84">
        <v>1.0</v>
      </c>
      <c r="U24" s="84">
        <f t="shared" si="5"/>
        <v>1067.833333</v>
      </c>
      <c r="V24" s="84">
        <v>1.0</v>
      </c>
      <c r="W24" s="84">
        <f t="shared" si="6"/>
        <v>1033.387097</v>
      </c>
      <c r="X24" s="84">
        <v>1.0</v>
      </c>
      <c r="Y24" s="84">
        <f t="shared" si="7"/>
        <v>1033.387097</v>
      </c>
      <c r="Z24" s="84">
        <v>1.0</v>
      </c>
      <c r="AA24" s="84">
        <f t="shared" si="8"/>
        <v>1144.107143</v>
      </c>
      <c r="AB24" s="84">
        <v>1.0</v>
      </c>
      <c r="AC24" s="84">
        <f t="shared" si="9"/>
        <v>1033.387097</v>
      </c>
    </row>
    <row r="25" ht="15.75" customHeight="1">
      <c r="A25" s="84"/>
      <c r="B25" s="84"/>
      <c r="C25" s="84"/>
      <c r="D25" s="220">
        <v>32035.0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1033.387097</v>
      </c>
      <c r="N25" s="84">
        <v>1.0</v>
      </c>
      <c r="O25" s="84">
        <f t="shared" si="2"/>
        <v>1033.387097</v>
      </c>
      <c r="P25" s="84">
        <v>1.0</v>
      </c>
      <c r="Q25" s="84">
        <f t="shared" si="3"/>
        <v>1067.833333</v>
      </c>
      <c r="R25" s="84">
        <v>1.0</v>
      </c>
      <c r="S25" s="84">
        <f t="shared" si="4"/>
        <v>1033.387097</v>
      </c>
      <c r="T25" s="84">
        <v>1.0</v>
      </c>
      <c r="U25" s="84">
        <f t="shared" si="5"/>
        <v>1067.833333</v>
      </c>
      <c r="V25" s="84">
        <v>1.0</v>
      </c>
      <c r="W25" s="84">
        <f t="shared" si="6"/>
        <v>1033.387097</v>
      </c>
      <c r="X25" s="84">
        <v>1.0</v>
      </c>
      <c r="Y25" s="84">
        <f t="shared" si="7"/>
        <v>1033.387097</v>
      </c>
      <c r="Z25" s="84">
        <v>1.0</v>
      </c>
      <c r="AA25" s="84">
        <f t="shared" si="8"/>
        <v>1144.107143</v>
      </c>
      <c r="AB25" s="84">
        <v>1.0</v>
      </c>
      <c r="AC25" s="84">
        <f t="shared" si="9"/>
        <v>1033.387097</v>
      </c>
    </row>
    <row r="26" ht="15.75" customHeight="1">
      <c r="A26" s="84"/>
      <c r="B26" s="84"/>
      <c r="C26" s="84"/>
      <c r="D26" s="220">
        <v>32035.0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1033.387097</v>
      </c>
      <c r="N26" s="84">
        <v>1.0</v>
      </c>
      <c r="O26" s="84">
        <f t="shared" si="2"/>
        <v>1033.387097</v>
      </c>
      <c r="P26" s="84">
        <v>1.0</v>
      </c>
      <c r="Q26" s="84">
        <f t="shared" si="3"/>
        <v>1067.833333</v>
      </c>
      <c r="R26" s="84">
        <v>1.0</v>
      </c>
      <c r="S26" s="84">
        <f t="shared" si="4"/>
        <v>1033.387097</v>
      </c>
      <c r="T26" s="84">
        <v>1.0</v>
      </c>
      <c r="U26" s="84">
        <f t="shared" si="5"/>
        <v>1067.833333</v>
      </c>
      <c r="V26" s="84">
        <v>1.0</v>
      </c>
      <c r="W26" s="84">
        <f t="shared" si="6"/>
        <v>1033.387097</v>
      </c>
      <c r="X26" s="84">
        <v>1.0</v>
      </c>
      <c r="Y26" s="84">
        <f t="shared" si="7"/>
        <v>1033.387097</v>
      </c>
      <c r="Z26" s="84">
        <v>1.0</v>
      </c>
      <c r="AA26" s="84">
        <f t="shared" si="8"/>
        <v>1144.107143</v>
      </c>
      <c r="AB26" s="84">
        <v>1.0</v>
      </c>
      <c r="AC26" s="84">
        <f t="shared" si="9"/>
        <v>1033.387097</v>
      </c>
    </row>
    <row r="27" ht="15.75" customHeight="1">
      <c r="A27" s="84"/>
      <c r="B27" s="84"/>
      <c r="C27" s="84"/>
      <c r="D27" s="220">
        <v>32035.0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1033.387097</v>
      </c>
      <c r="N27" s="181">
        <v>0.0</v>
      </c>
      <c r="O27" s="84">
        <f t="shared" si="2"/>
        <v>0</v>
      </c>
      <c r="P27" s="84">
        <v>1.0</v>
      </c>
      <c r="Q27" s="84">
        <f t="shared" si="3"/>
        <v>1067.833333</v>
      </c>
      <c r="R27" s="84">
        <v>1.0</v>
      </c>
      <c r="S27" s="84">
        <f t="shared" si="4"/>
        <v>1033.387097</v>
      </c>
      <c r="T27" s="84">
        <v>1.0</v>
      </c>
      <c r="U27" s="84">
        <f t="shared" si="5"/>
        <v>1067.833333</v>
      </c>
      <c r="V27" s="84">
        <v>1.0</v>
      </c>
      <c r="W27" s="84">
        <f t="shared" si="6"/>
        <v>1033.387097</v>
      </c>
      <c r="X27" s="84">
        <v>1.0</v>
      </c>
      <c r="Y27" s="84">
        <f t="shared" si="7"/>
        <v>1033.387097</v>
      </c>
      <c r="Z27" s="84">
        <v>1.0</v>
      </c>
      <c r="AA27" s="84">
        <f t="shared" si="8"/>
        <v>1144.107143</v>
      </c>
      <c r="AB27" s="84">
        <v>1.0</v>
      </c>
      <c r="AC27" s="84">
        <f t="shared" si="9"/>
        <v>1033.387097</v>
      </c>
    </row>
    <row r="28" ht="15.75" customHeight="1">
      <c r="A28" s="84"/>
      <c r="B28" s="84"/>
      <c r="C28" s="84"/>
      <c r="D28" s="220">
        <v>32035.0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1033.387097</v>
      </c>
      <c r="N28" s="84">
        <v>1.0</v>
      </c>
      <c r="O28" s="84">
        <f t="shared" si="2"/>
        <v>1033.387097</v>
      </c>
      <c r="P28" s="84">
        <v>1.0</v>
      </c>
      <c r="Q28" s="84">
        <f t="shared" si="3"/>
        <v>1067.833333</v>
      </c>
      <c r="R28" s="84">
        <v>1.0</v>
      </c>
      <c r="S28" s="84">
        <f t="shared" si="4"/>
        <v>1033.387097</v>
      </c>
      <c r="T28" s="84">
        <v>1.0</v>
      </c>
      <c r="U28" s="84">
        <f t="shared" si="5"/>
        <v>1067.833333</v>
      </c>
      <c r="V28" s="84">
        <v>1.0</v>
      </c>
      <c r="W28" s="84">
        <f t="shared" si="6"/>
        <v>1033.387097</v>
      </c>
      <c r="X28" s="84">
        <v>1.0</v>
      </c>
      <c r="Y28" s="84">
        <f t="shared" si="7"/>
        <v>1033.387097</v>
      </c>
      <c r="Z28" s="84">
        <v>1.0</v>
      </c>
      <c r="AA28" s="84">
        <f t="shared" si="8"/>
        <v>1144.107143</v>
      </c>
      <c r="AB28" s="84">
        <v>1.0</v>
      </c>
      <c r="AC28" s="84">
        <f t="shared" si="9"/>
        <v>1033.387097</v>
      </c>
    </row>
    <row r="29" ht="15.75" customHeight="1">
      <c r="A29" s="84"/>
      <c r="B29" s="84"/>
      <c r="C29" s="84"/>
      <c r="D29" s="220">
        <v>32035.0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1033.387097</v>
      </c>
      <c r="N29" s="84">
        <v>1.0</v>
      </c>
      <c r="O29" s="84">
        <f t="shared" si="2"/>
        <v>1033.387097</v>
      </c>
      <c r="P29" s="84">
        <v>1.0</v>
      </c>
      <c r="Q29" s="84">
        <f t="shared" si="3"/>
        <v>1067.833333</v>
      </c>
      <c r="R29" s="84">
        <v>1.0</v>
      </c>
      <c r="S29" s="84">
        <f t="shared" si="4"/>
        <v>1033.387097</v>
      </c>
      <c r="T29" s="84">
        <v>1.0</v>
      </c>
      <c r="U29" s="84">
        <f t="shared" si="5"/>
        <v>1067.833333</v>
      </c>
      <c r="V29" s="84">
        <v>1.0</v>
      </c>
      <c r="W29" s="84">
        <f t="shared" si="6"/>
        <v>1033.387097</v>
      </c>
      <c r="X29" s="84">
        <v>1.0</v>
      </c>
      <c r="Y29" s="84">
        <f t="shared" si="7"/>
        <v>1033.387097</v>
      </c>
      <c r="Z29" s="84">
        <v>1.0</v>
      </c>
      <c r="AA29" s="84">
        <f t="shared" si="8"/>
        <v>1144.107143</v>
      </c>
      <c r="AB29" s="84">
        <v>1.0</v>
      </c>
      <c r="AC29" s="84">
        <f t="shared" si="9"/>
        <v>1033.387097</v>
      </c>
    </row>
    <row r="30" ht="15.75" customHeight="1">
      <c r="A30" s="84"/>
      <c r="B30" s="84"/>
      <c r="C30" s="84"/>
      <c r="D30" s="220">
        <v>32035.0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1033.387097</v>
      </c>
      <c r="N30" s="84">
        <v>1.0</v>
      </c>
      <c r="O30" s="84">
        <f t="shared" si="2"/>
        <v>1033.387097</v>
      </c>
      <c r="P30" s="84">
        <v>1.0</v>
      </c>
      <c r="Q30" s="84">
        <f t="shared" si="3"/>
        <v>1067.833333</v>
      </c>
      <c r="R30" s="84">
        <v>1.0</v>
      </c>
      <c r="S30" s="84">
        <f t="shared" si="4"/>
        <v>1033.387097</v>
      </c>
      <c r="T30" s="84">
        <v>1.0</v>
      </c>
      <c r="U30" s="84">
        <f t="shared" si="5"/>
        <v>1067.833333</v>
      </c>
      <c r="V30" s="84">
        <v>1.0</v>
      </c>
      <c r="W30" s="84">
        <f t="shared" si="6"/>
        <v>1033.387097</v>
      </c>
      <c r="X30" s="84">
        <v>1.0</v>
      </c>
      <c r="Y30" s="84">
        <f t="shared" si="7"/>
        <v>1033.387097</v>
      </c>
      <c r="Z30" s="84">
        <v>1.0</v>
      </c>
      <c r="AA30" s="84">
        <f t="shared" si="8"/>
        <v>1144.107143</v>
      </c>
      <c r="AB30" s="84">
        <v>1.0</v>
      </c>
      <c r="AC30" s="84">
        <f t="shared" si="9"/>
        <v>1033.387097</v>
      </c>
    </row>
    <row r="31" ht="15.75" customHeight="1">
      <c r="A31" s="84"/>
      <c r="B31" s="84"/>
      <c r="C31" s="84"/>
      <c r="D31" s="220">
        <v>32035.0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1033.387097</v>
      </c>
      <c r="N31" s="84">
        <v>1.0</v>
      </c>
      <c r="O31" s="84">
        <f t="shared" si="2"/>
        <v>1033.387097</v>
      </c>
      <c r="P31" s="84">
        <v>1.0</v>
      </c>
      <c r="Q31" s="84">
        <f t="shared" si="3"/>
        <v>1067.833333</v>
      </c>
      <c r="R31" s="84">
        <v>1.0</v>
      </c>
      <c r="S31" s="84">
        <f t="shared" si="4"/>
        <v>1033.387097</v>
      </c>
      <c r="T31" s="84">
        <v>1.0</v>
      </c>
      <c r="U31" s="84">
        <f t="shared" si="5"/>
        <v>1067.833333</v>
      </c>
      <c r="V31" s="84">
        <v>1.0</v>
      </c>
      <c r="W31" s="84">
        <f t="shared" si="6"/>
        <v>1033.387097</v>
      </c>
      <c r="X31" s="84">
        <v>1.0</v>
      </c>
      <c r="Y31" s="84">
        <f t="shared" si="7"/>
        <v>1033.387097</v>
      </c>
      <c r="Z31" s="84"/>
      <c r="AA31" s="84"/>
      <c r="AB31" s="84">
        <v>1.0</v>
      </c>
      <c r="AC31" s="84">
        <f t="shared" si="9"/>
        <v>1033.387097</v>
      </c>
    </row>
    <row r="32" ht="15.75" customHeight="1">
      <c r="A32" s="84"/>
      <c r="B32" s="84"/>
      <c r="C32" s="84"/>
      <c r="D32" s="220">
        <v>32035.0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1033.387097</v>
      </c>
      <c r="N32" s="84">
        <v>1.0</v>
      </c>
      <c r="O32" s="84">
        <f t="shared" si="2"/>
        <v>1033.387097</v>
      </c>
      <c r="P32" s="84">
        <v>1.0</v>
      </c>
      <c r="Q32" s="84">
        <f t="shared" si="3"/>
        <v>1067.833333</v>
      </c>
      <c r="R32" s="84">
        <v>1.0</v>
      </c>
      <c r="S32" s="84">
        <f t="shared" si="4"/>
        <v>1033.387097</v>
      </c>
      <c r="T32" s="84">
        <v>1.0</v>
      </c>
      <c r="U32" s="84">
        <f t="shared" si="5"/>
        <v>1067.833333</v>
      </c>
      <c r="V32" s="84">
        <v>1.0</v>
      </c>
      <c r="W32" s="84">
        <f t="shared" si="6"/>
        <v>1033.387097</v>
      </c>
      <c r="X32" s="84">
        <v>1.0</v>
      </c>
      <c r="Y32" s="84">
        <f t="shared" si="7"/>
        <v>1033.387097</v>
      </c>
      <c r="Z32" s="84"/>
      <c r="AA32" s="84"/>
      <c r="AB32" s="84">
        <v>1.0</v>
      </c>
      <c r="AC32" s="84">
        <f t="shared" si="9"/>
        <v>1033.387097</v>
      </c>
    </row>
    <row r="33" ht="15.75" customHeight="1">
      <c r="A33" s="84"/>
      <c r="B33" s="84"/>
      <c r="C33" s="84"/>
      <c r="D33" s="220">
        <v>32035.0</v>
      </c>
      <c r="E33" s="216">
        <v>31.0</v>
      </c>
      <c r="F33" s="84"/>
      <c r="G33" s="84"/>
      <c r="H33" s="84"/>
      <c r="I33" s="84"/>
      <c r="J33" s="84"/>
      <c r="K33" s="84"/>
      <c r="L33" s="181">
        <v>0.0</v>
      </c>
      <c r="M33" s="84">
        <f t="shared" si="1"/>
        <v>0</v>
      </c>
      <c r="N33" s="84">
        <v>1.0</v>
      </c>
      <c r="O33" s="84">
        <f t="shared" si="2"/>
        <v>1033.387097</v>
      </c>
      <c r="P33" s="84"/>
      <c r="Q33" s="84"/>
      <c r="R33" s="84">
        <v>1.0</v>
      </c>
      <c r="S33" s="84">
        <f t="shared" si="4"/>
        <v>1033.387097</v>
      </c>
      <c r="T33" s="84"/>
      <c r="U33" s="84"/>
      <c r="V33" s="84">
        <v>1.0</v>
      </c>
      <c r="W33" s="84">
        <f t="shared" si="6"/>
        <v>1033.387097</v>
      </c>
      <c r="X33" s="84">
        <v>1.0</v>
      </c>
      <c r="Y33" s="84">
        <f t="shared" si="7"/>
        <v>1033.387097</v>
      </c>
      <c r="Z33" s="84"/>
      <c r="AA33" s="84"/>
      <c r="AB33" s="84">
        <v>1.0</v>
      </c>
      <c r="AC33" s="84">
        <f t="shared" si="9"/>
        <v>1033.387097</v>
      </c>
    </row>
    <row r="34" ht="15.75" customHeight="1">
      <c r="B34" s="160"/>
      <c r="C34" s="162" t="s">
        <v>316</v>
      </c>
      <c r="D34" s="220">
        <v>32035.0</v>
      </c>
      <c r="E34" s="160"/>
      <c r="F34" s="160"/>
      <c r="G34" s="160"/>
      <c r="H34" s="160"/>
      <c r="I34" s="160"/>
      <c r="J34" s="160"/>
      <c r="K34" s="160"/>
      <c r="L34" s="165">
        <v>1.0</v>
      </c>
      <c r="M34" s="84">
        <f t="shared" si="1"/>
        <v>1033.387097</v>
      </c>
      <c r="N34" s="165">
        <v>1.0</v>
      </c>
      <c r="O34" s="84">
        <f t="shared" si="2"/>
        <v>1033.387097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20">
        <v>32035.0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1033.387097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20">
        <v>32035.0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30.5</v>
      </c>
      <c r="M37" s="160">
        <f t="shared" si="10"/>
        <v>31518.30645</v>
      </c>
      <c r="N37" s="160">
        <f t="shared" si="10"/>
        <v>29</v>
      </c>
      <c r="O37" s="160">
        <f t="shared" si="10"/>
        <v>29968.22581</v>
      </c>
      <c r="P37" s="160">
        <f t="shared" si="10"/>
        <v>29.5</v>
      </c>
      <c r="Q37" s="160">
        <f t="shared" si="10"/>
        <v>31501.08333</v>
      </c>
      <c r="R37" s="160">
        <f t="shared" si="10"/>
        <v>29.5</v>
      </c>
      <c r="S37" s="160">
        <f t="shared" si="10"/>
        <v>30484.91935</v>
      </c>
      <c r="T37" s="160">
        <f t="shared" si="10"/>
        <v>30</v>
      </c>
      <c r="U37" s="160">
        <f t="shared" si="10"/>
        <v>32035</v>
      </c>
      <c r="V37" s="160">
        <f t="shared" si="10"/>
        <v>31</v>
      </c>
      <c r="W37" s="160">
        <f t="shared" si="10"/>
        <v>32035</v>
      </c>
      <c r="X37" s="160">
        <f t="shared" si="10"/>
        <v>31</v>
      </c>
      <c r="Y37" s="160">
        <f t="shared" si="10"/>
        <v>32035</v>
      </c>
      <c r="Z37" s="160">
        <f t="shared" si="10"/>
        <v>28</v>
      </c>
      <c r="AA37" s="160">
        <f t="shared" si="10"/>
        <v>32035</v>
      </c>
      <c r="AB37" s="160">
        <f t="shared" si="10"/>
        <v>31</v>
      </c>
      <c r="AC37" s="160">
        <f t="shared" si="10"/>
        <v>32035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383</v>
      </c>
      <c r="B3" s="84" t="s">
        <v>369</v>
      </c>
      <c r="C3" s="84" t="s">
        <v>162</v>
      </c>
      <c r="D3" s="215">
        <v>33884.0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3" si="1">D3/31*L3</f>
        <v>1093.032258</v>
      </c>
      <c r="N3" s="84">
        <v>1.0</v>
      </c>
      <c r="O3" s="84">
        <f t="shared" ref="O3:O35" si="2">D3/31*N3</f>
        <v>1093.032258</v>
      </c>
      <c r="P3" s="84">
        <v>1.0</v>
      </c>
      <c r="Q3" s="84">
        <f t="shared" ref="Q3:Q32" si="3">D3/30*P3</f>
        <v>1129.466667</v>
      </c>
      <c r="R3" s="84">
        <v>1.0</v>
      </c>
      <c r="S3" s="84">
        <f t="shared" ref="S3:S33" si="4">D3/31*R3</f>
        <v>1093.032258</v>
      </c>
      <c r="T3" s="84">
        <v>1.0</v>
      </c>
      <c r="U3" s="84">
        <f t="shared" ref="U3:U32" si="5">D3/30*T3</f>
        <v>1129.466667</v>
      </c>
      <c r="V3" s="84">
        <v>1.0</v>
      </c>
      <c r="W3" s="84">
        <f t="shared" ref="W3:W33" si="6">D3/31*V3</f>
        <v>1093.032258</v>
      </c>
      <c r="X3" s="84">
        <v>1.0</v>
      </c>
      <c r="Y3" s="84">
        <f t="shared" ref="Y3:Y33" si="7">D3/31*X3</f>
        <v>1093.032258</v>
      </c>
      <c r="Z3" s="84">
        <v>1.0</v>
      </c>
      <c r="AA3" s="84">
        <f t="shared" ref="AA3:AA30" si="8">D3/28*Z3</f>
        <v>1210.142857</v>
      </c>
      <c r="AB3" s="84">
        <v>1.0</v>
      </c>
      <c r="AC3" s="84">
        <f t="shared" ref="AC3:AC33" si="9">D3/31*AB3</f>
        <v>1093.032258</v>
      </c>
    </row>
    <row r="4">
      <c r="A4" s="84"/>
      <c r="B4" s="84"/>
      <c r="C4" s="84"/>
      <c r="D4" s="215">
        <v>33884.0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1093.032258</v>
      </c>
      <c r="N4" s="84">
        <v>1.0</v>
      </c>
      <c r="O4" s="84">
        <f t="shared" si="2"/>
        <v>1093.032258</v>
      </c>
      <c r="P4" s="84">
        <v>1.0</v>
      </c>
      <c r="Q4" s="84">
        <f t="shared" si="3"/>
        <v>1129.466667</v>
      </c>
      <c r="R4" s="84">
        <v>1.0</v>
      </c>
      <c r="S4" s="84">
        <f t="shared" si="4"/>
        <v>1093.032258</v>
      </c>
      <c r="T4" s="84">
        <v>1.0</v>
      </c>
      <c r="U4" s="84">
        <f t="shared" si="5"/>
        <v>1129.466667</v>
      </c>
      <c r="V4" s="84">
        <v>1.0</v>
      </c>
      <c r="W4" s="84">
        <f t="shared" si="6"/>
        <v>1093.032258</v>
      </c>
      <c r="X4" s="84">
        <v>1.0</v>
      </c>
      <c r="Y4" s="84">
        <f t="shared" si="7"/>
        <v>1093.032258</v>
      </c>
      <c r="Z4" s="84">
        <v>1.0</v>
      </c>
      <c r="AA4" s="84">
        <f t="shared" si="8"/>
        <v>1210.142857</v>
      </c>
      <c r="AB4" s="84">
        <v>1.0</v>
      </c>
      <c r="AC4" s="84">
        <f t="shared" si="9"/>
        <v>1093.032258</v>
      </c>
    </row>
    <row r="5">
      <c r="A5" s="84"/>
      <c r="B5" s="84"/>
      <c r="C5" s="84"/>
      <c r="D5" s="215">
        <v>33884.0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1093.032258</v>
      </c>
      <c r="N5" s="84">
        <v>1.0</v>
      </c>
      <c r="O5" s="84">
        <f t="shared" si="2"/>
        <v>1093.032258</v>
      </c>
      <c r="P5" s="84">
        <v>1.0</v>
      </c>
      <c r="Q5" s="84">
        <f t="shared" si="3"/>
        <v>1129.466667</v>
      </c>
      <c r="R5" s="84">
        <v>1.0</v>
      </c>
      <c r="S5" s="84">
        <f t="shared" si="4"/>
        <v>1093.032258</v>
      </c>
      <c r="T5" s="84">
        <v>1.0</v>
      </c>
      <c r="U5" s="84">
        <f t="shared" si="5"/>
        <v>1129.466667</v>
      </c>
      <c r="V5" s="84">
        <v>1.0</v>
      </c>
      <c r="W5" s="84">
        <f t="shared" si="6"/>
        <v>1093.032258</v>
      </c>
      <c r="X5" s="84">
        <v>1.0</v>
      </c>
      <c r="Y5" s="84">
        <f t="shared" si="7"/>
        <v>1093.032258</v>
      </c>
      <c r="Z5" s="84">
        <v>1.0</v>
      </c>
      <c r="AA5" s="84">
        <f t="shared" si="8"/>
        <v>1210.142857</v>
      </c>
      <c r="AB5" s="84">
        <v>1.0</v>
      </c>
      <c r="AC5" s="84">
        <f t="shared" si="9"/>
        <v>1093.032258</v>
      </c>
    </row>
    <row r="6">
      <c r="A6" s="84"/>
      <c r="B6" s="84"/>
      <c r="C6" s="84"/>
      <c r="D6" s="215">
        <v>33884.0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1093.032258</v>
      </c>
      <c r="N6" s="181">
        <v>1.0</v>
      </c>
      <c r="O6" s="84">
        <f t="shared" si="2"/>
        <v>1093.032258</v>
      </c>
      <c r="P6" s="84">
        <v>1.0</v>
      </c>
      <c r="Q6" s="84">
        <f t="shared" si="3"/>
        <v>1129.466667</v>
      </c>
      <c r="R6" s="181">
        <v>0.5</v>
      </c>
      <c r="S6" s="84">
        <f t="shared" si="4"/>
        <v>546.516129</v>
      </c>
      <c r="T6" s="84">
        <v>1.0</v>
      </c>
      <c r="U6" s="84">
        <f t="shared" si="5"/>
        <v>1129.466667</v>
      </c>
      <c r="V6" s="84">
        <v>1.0</v>
      </c>
      <c r="W6" s="84">
        <f t="shared" si="6"/>
        <v>1093.032258</v>
      </c>
      <c r="X6" s="84">
        <v>1.0</v>
      </c>
      <c r="Y6" s="84">
        <f t="shared" si="7"/>
        <v>1093.032258</v>
      </c>
      <c r="Z6" s="84">
        <v>1.0</v>
      </c>
      <c r="AA6" s="84">
        <f t="shared" si="8"/>
        <v>1210.142857</v>
      </c>
      <c r="AB6" s="84">
        <v>1.0</v>
      </c>
      <c r="AC6" s="84">
        <f t="shared" si="9"/>
        <v>1093.032258</v>
      </c>
    </row>
    <row r="7">
      <c r="A7" s="84"/>
      <c r="B7" s="84"/>
      <c r="C7" s="84"/>
      <c r="D7" s="215">
        <v>33884.0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1093.032258</v>
      </c>
      <c r="N7" s="84">
        <v>1.0</v>
      </c>
      <c r="O7" s="84">
        <f t="shared" si="2"/>
        <v>1093.032258</v>
      </c>
      <c r="P7" s="84">
        <v>1.0</v>
      </c>
      <c r="Q7" s="84">
        <f t="shared" si="3"/>
        <v>1129.466667</v>
      </c>
      <c r="R7" s="84">
        <v>1.0</v>
      </c>
      <c r="S7" s="84">
        <f t="shared" si="4"/>
        <v>1093.032258</v>
      </c>
      <c r="T7" s="84">
        <v>1.0</v>
      </c>
      <c r="U7" s="84">
        <f t="shared" si="5"/>
        <v>1129.466667</v>
      </c>
      <c r="V7" s="84">
        <v>1.0</v>
      </c>
      <c r="W7" s="84">
        <f t="shared" si="6"/>
        <v>1093.032258</v>
      </c>
      <c r="X7" s="84">
        <v>1.0</v>
      </c>
      <c r="Y7" s="84">
        <f t="shared" si="7"/>
        <v>1093.032258</v>
      </c>
      <c r="Z7" s="84">
        <v>1.0</v>
      </c>
      <c r="AA7" s="84">
        <f t="shared" si="8"/>
        <v>1210.142857</v>
      </c>
      <c r="AB7" s="84">
        <v>1.0</v>
      </c>
      <c r="AC7" s="84">
        <f t="shared" si="9"/>
        <v>1093.032258</v>
      </c>
    </row>
    <row r="8">
      <c r="A8" s="84"/>
      <c r="B8" s="84"/>
      <c r="C8" s="84"/>
      <c r="D8" s="215">
        <v>33884.0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1093.032258</v>
      </c>
      <c r="N8" s="181">
        <v>0.0</v>
      </c>
      <c r="O8" s="84">
        <f t="shared" si="2"/>
        <v>0</v>
      </c>
      <c r="P8" s="84">
        <v>1.0</v>
      </c>
      <c r="Q8" s="84">
        <f t="shared" si="3"/>
        <v>1129.466667</v>
      </c>
      <c r="R8" s="181">
        <v>0.0</v>
      </c>
      <c r="S8" s="84">
        <f t="shared" si="4"/>
        <v>0</v>
      </c>
      <c r="T8" s="84">
        <v>1.0</v>
      </c>
      <c r="U8" s="84">
        <f t="shared" si="5"/>
        <v>1129.466667</v>
      </c>
      <c r="V8" s="84">
        <v>1.0</v>
      </c>
      <c r="W8" s="84">
        <f t="shared" si="6"/>
        <v>1093.032258</v>
      </c>
      <c r="X8" s="84">
        <v>1.0</v>
      </c>
      <c r="Y8" s="84">
        <f t="shared" si="7"/>
        <v>1093.032258</v>
      </c>
      <c r="Z8" s="84">
        <v>1.0</v>
      </c>
      <c r="AA8" s="84">
        <f t="shared" si="8"/>
        <v>1210.142857</v>
      </c>
      <c r="AB8" s="84">
        <v>1.0</v>
      </c>
      <c r="AC8" s="84">
        <f t="shared" si="9"/>
        <v>1093.032258</v>
      </c>
    </row>
    <row r="9">
      <c r="A9" s="84"/>
      <c r="B9" s="84"/>
      <c r="C9" s="84"/>
      <c r="D9" s="215">
        <v>33884.0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1093.032258</v>
      </c>
      <c r="N9" s="84">
        <v>1.0</v>
      </c>
      <c r="O9" s="84">
        <f t="shared" si="2"/>
        <v>1093.032258</v>
      </c>
      <c r="P9" s="84">
        <v>1.0</v>
      </c>
      <c r="Q9" s="84">
        <f t="shared" si="3"/>
        <v>1129.466667</v>
      </c>
      <c r="R9" s="84">
        <v>1.0</v>
      </c>
      <c r="S9" s="84">
        <f t="shared" si="4"/>
        <v>1093.032258</v>
      </c>
      <c r="T9" s="84">
        <v>1.0</v>
      </c>
      <c r="U9" s="84">
        <f t="shared" si="5"/>
        <v>1129.466667</v>
      </c>
      <c r="V9" s="84">
        <v>1.0</v>
      </c>
      <c r="W9" s="84">
        <f t="shared" si="6"/>
        <v>1093.032258</v>
      </c>
      <c r="X9" s="84">
        <v>1.0</v>
      </c>
      <c r="Y9" s="84">
        <f t="shared" si="7"/>
        <v>1093.032258</v>
      </c>
      <c r="Z9" s="84">
        <v>1.0</v>
      </c>
      <c r="AA9" s="84">
        <f t="shared" si="8"/>
        <v>1210.142857</v>
      </c>
      <c r="AB9" s="84">
        <v>1.0</v>
      </c>
      <c r="AC9" s="84">
        <f t="shared" si="9"/>
        <v>1093.032258</v>
      </c>
    </row>
    <row r="10">
      <c r="A10" s="84"/>
      <c r="B10" s="84"/>
      <c r="C10" s="84"/>
      <c r="D10" s="215">
        <v>33884.0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1093.032258</v>
      </c>
      <c r="N10" s="84">
        <v>1.0</v>
      </c>
      <c r="O10" s="84">
        <f t="shared" si="2"/>
        <v>1093.032258</v>
      </c>
      <c r="P10" s="84">
        <v>1.0</v>
      </c>
      <c r="Q10" s="84">
        <f t="shared" si="3"/>
        <v>1129.466667</v>
      </c>
      <c r="R10" s="181">
        <v>0.0</v>
      </c>
      <c r="S10" s="84">
        <f t="shared" si="4"/>
        <v>0</v>
      </c>
      <c r="T10" s="84">
        <v>1.0</v>
      </c>
      <c r="U10" s="84">
        <f t="shared" si="5"/>
        <v>1129.466667</v>
      </c>
      <c r="V10" s="84">
        <v>1.0</v>
      </c>
      <c r="W10" s="84">
        <f t="shared" si="6"/>
        <v>1093.032258</v>
      </c>
      <c r="X10" s="84">
        <v>1.0</v>
      </c>
      <c r="Y10" s="84">
        <f t="shared" si="7"/>
        <v>1093.032258</v>
      </c>
      <c r="Z10" s="84">
        <v>1.0</v>
      </c>
      <c r="AA10" s="84">
        <f t="shared" si="8"/>
        <v>1210.142857</v>
      </c>
      <c r="AB10" s="84">
        <v>1.0</v>
      </c>
      <c r="AC10" s="84">
        <f t="shared" si="9"/>
        <v>1093.032258</v>
      </c>
    </row>
    <row r="11">
      <c r="A11" s="84"/>
      <c r="B11" s="84"/>
      <c r="C11" s="84"/>
      <c r="D11" s="215">
        <v>33884.0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1093.032258</v>
      </c>
      <c r="N11" s="84">
        <v>1.0</v>
      </c>
      <c r="O11" s="84">
        <f t="shared" si="2"/>
        <v>1093.032258</v>
      </c>
      <c r="P11" s="84">
        <v>1.0</v>
      </c>
      <c r="Q11" s="84">
        <f t="shared" si="3"/>
        <v>1129.466667</v>
      </c>
      <c r="R11" s="181">
        <v>0.0</v>
      </c>
      <c r="S11" s="84">
        <f t="shared" si="4"/>
        <v>0</v>
      </c>
      <c r="T11" s="84">
        <v>1.0</v>
      </c>
      <c r="U11" s="84">
        <f t="shared" si="5"/>
        <v>1129.466667</v>
      </c>
      <c r="V11" s="84">
        <v>1.0</v>
      </c>
      <c r="W11" s="84">
        <f t="shared" si="6"/>
        <v>1093.032258</v>
      </c>
      <c r="X11" s="84">
        <v>1.0</v>
      </c>
      <c r="Y11" s="84">
        <f t="shared" si="7"/>
        <v>1093.032258</v>
      </c>
      <c r="Z11" s="84">
        <v>1.0</v>
      </c>
      <c r="AA11" s="84">
        <f t="shared" si="8"/>
        <v>1210.142857</v>
      </c>
      <c r="AB11" s="84">
        <v>1.0</v>
      </c>
      <c r="AC11" s="84">
        <f t="shared" si="9"/>
        <v>1093.032258</v>
      </c>
    </row>
    <row r="12">
      <c r="A12" s="84"/>
      <c r="B12" s="84"/>
      <c r="C12" s="84"/>
      <c r="D12" s="215">
        <v>33884.0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1093.032258</v>
      </c>
      <c r="N12" s="84">
        <v>1.0</v>
      </c>
      <c r="O12" s="84">
        <f t="shared" si="2"/>
        <v>1093.032258</v>
      </c>
      <c r="P12" s="181">
        <v>0.0</v>
      </c>
      <c r="Q12" s="84">
        <f t="shared" si="3"/>
        <v>0</v>
      </c>
      <c r="R12" s="181">
        <v>0.0</v>
      </c>
      <c r="S12" s="84">
        <f t="shared" si="4"/>
        <v>0</v>
      </c>
      <c r="T12" s="84">
        <v>1.0</v>
      </c>
      <c r="U12" s="84">
        <f t="shared" si="5"/>
        <v>1129.466667</v>
      </c>
      <c r="V12" s="84">
        <v>1.0</v>
      </c>
      <c r="W12" s="84">
        <f t="shared" si="6"/>
        <v>1093.032258</v>
      </c>
      <c r="X12" s="84">
        <v>1.0</v>
      </c>
      <c r="Y12" s="84">
        <f t="shared" si="7"/>
        <v>1093.032258</v>
      </c>
      <c r="Z12" s="84">
        <v>1.0</v>
      </c>
      <c r="AA12" s="84">
        <f t="shared" si="8"/>
        <v>1210.142857</v>
      </c>
      <c r="AB12" s="84">
        <v>1.0</v>
      </c>
      <c r="AC12" s="84">
        <f t="shared" si="9"/>
        <v>1093.032258</v>
      </c>
    </row>
    <row r="13">
      <c r="A13" s="84"/>
      <c r="B13" s="84"/>
      <c r="C13" s="84"/>
      <c r="D13" s="215">
        <v>33884.0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1093.032258</v>
      </c>
      <c r="N13" s="84">
        <v>1.0</v>
      </c>
      <c r="O13" s="84">
        <f t="shared" si="2"/>
        <v>1093.032258</v>
      </c>
      <c r="P13" s="84">
        <v>1.0</v>
      </c>
      <c r="Q13" s="84">
        <f t="shared" si="3"/>
        <v>1129.466667</v>
      </c>
      <c r="R13" s="84">
        <v>1.0</v>
      </c>
      <c r="S13" s="84">
        <f t="shared" si="4"/>
        <v>1093.032258</v>
      </c>
      <c r="T13" s="84">
        <v>1.0</v>
      </c>
      <c r="U13" s="84">
        <f t="shared" si="5"/>
        <v>1129.466667</v>
      </c>
      <c r="V13" s="84">
        <v>1.0</v>
      </c>
      <c r="W13" s="84">
        <f t="shared" si="6"/>
        <v>1093.032258</v>
      </c>
      <c r="X13" s="84">
        <v>1.0</v>
      </c>
      <c r="Y13" s="84">
        <f t="shared" si="7"/>
        <v>1093.032258</v>
      </c>
      <c r="Z13" s="84">
        <v>1.0</v>
      </c>
      <c r="AA13" s="84">
        <f t="shared" si="8"/>
        <v>1210.142857</v>
      </c>
      <c r="AB13" s="84">
        <v>1.0</v>
      </c>
      <c r="AC13" s="84">
        <f t="shared" si="9"/>
        <v>1093.032258</v>
      </c>
    </row>
    <row r="14">
      <c r="A14" s="84"/>
      <c r="B14" s="84"/>
      <c r="C14" s="84"/>
      <c r="D14" s="215">
        <v>33884.0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1093.032258</v>
      </c>
      <c r="N14" s="84">
        <v>1.0</v>
      </c>
      <c r="O14" s="84">
        <f t="shared" si="2"/>
        <v>1093.032258</v>
      </c>
      <c r="P14" s="84">
        <v>1.0</v>
      </c>
      <c r="Q14" s="84">
        <f t="shared" si="3"/>
        <v>1129.466667</v>
      </c>
      <c r="R14" s="84">
        <v>1.0</v>
      </c>
      <c r="S14" s="84">
        <f t="shared" si="4"/>
        <v>1093.032258</v>
      </c>
      <c r="T14" s="84">
        <v>1.0</v>
      </c>
      <c r="U14" s="84">
        <f t="shared" si="5"/>
        <v>1129.466667</v>
      </c>
      <c r="V14" s="84">
        <v>1.0</v>
      </c>
      <c r="W14" s="84">
        <f t="shared" si="6"/>
        <v>1093.032258</v>
      </c>
      <c r="X14" s="84">
        <v>1.0</v>
      </c>
      <c r="Y14" s="84">
        <f t="shared" si="7"/>
        <v>1093.032258</v>
      </c>
      <c r="Z14" s="84">
        <v>1.0</v>
      </c>
      <c r="AA14" s="84">
        <f t="shared" si="8"/>
        <v>1210.142857</v>
      </c>
      <c r="AB14" s="84">
        <v>1.0</v>
      </c>
      <c r="AC14" s="84">
        <f t="shared" si="9"/>
        <v>1093.032258</v>
      </c>
    </row>
    <row r="15">
      <c r="A15" s="84"/>
      <c r="B15" s="84"/>
      <c r="C15" s="84"/>
      <c r="D15" s="215">
        <v>33884.0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1093.032258</v>
      </c>
      <c r="N15" s="84">
        <v>1.0</v>
      </c>
      <c r="O15" s="84">
        <f t="shared" si="2"/>
        <v>1093.032258</v>
      </c>
      <c r="P15" s="84">
        <v>1.0</v>
      </c>
      <c r="Q15" s="84">
        <f t="shared" si="3"/>
        <v>1129.466667</v>
      </c>
      <c r="R15" s="181">
        <v>0.0</v>
      </c>
      <c r="S15" s="84">
        <f t="shared" si="4"/>
        <v>0</v>
      </c>
      <c r="T15" s="84">
        <v>1.0</v>
      </c>
      <c r="U15" s="84">
        <f t="shared" si="5"/>
        <v>1129.466667</v>
      </c>
      <c r="V15" s="84">
        <v>1.0</v>
      </c>
      <c r="W15" s="84">
        <f t="shared" si="6"/>
        <v>1093.032258</v>
      </c>
      <c r="X15" s="84">
        <v>1.0</v>
      </c>
      <c r="Y15" s="84">
        <f t="shared" si="7"/>
        <v>1093.032258</v>
      </c>
      <c r="Z15" s="84">
        <v>1.0</v>
      </c>
      <c r="AA15" s="84">
        <f t="shared" si="8"/>
        <v>1210.142857</v>
      </c>
      <c r="AB15" s="84">
        <v>1.0</v>
      </c>
      <c r="AC15" s="84">
        <f t="shared" si="9"/>
        <v>1093.032258</v>
      </c>
    </row>
    <row r="16">
      <c r="A16" s="84"/>
      <c r="B16" s="84"/>
      <c r="C16" s="84"/>
      <c r="D16" s="215">
        <v>33884.0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1093.032258</v>
      </c>
      <c r="N16" s="84">
        <v>1.0</v>
      </c>
      <c r="O16" s="84">
        <f t="shared" si="2"/>
        <v>1093.032258</v>
      </c>
      <c r="P16" s="84">
        <v>1.0</v>
      </c>
      <c r="Q16" s="84">
        <f t="shared" si="3"/>
        <v>1129.466667</v>
      </c>
      <c r="R16" s="181">
        <v>0.0</v>
      </c>
      <c r="S16" s="84">
        <f t="shared" si="4"/>
        <v>0</v>
      </c>
      <c r="T16" s="84">
        <v>1.0</v>
      </c>
      <c r="U16" s="84">
        <f t="shared" si="5"/>
        <v>1129.466667</v>
      </c>
      <c r="V16" s="84">
        <v>1.0</v>
      </c>
      <c r="W16" s="84">
        <f t="shared" si="6"/>
        <v>1093.032258</v>
      </c>
      <c r="X16" s="84">
        <v>1.0</v>
      </c>
      <c r="Y16" s="84">
        <f t="shared" si="7"/>
        <v>1093.032258</v>
      </c>
      <c r="Z16" s="84">
        <v>1.0</v>
      </c>
      <c r="AA16" s="84">
        <f t="shared" si="8"/>
        <v>1210.142857</v>
      </c>
      <c r="AB16" s="84">
        <v>1.0</v>
      </c>
      <c r="AC16" s="84">
        <f t="shared" si="9"/>
        <v>1093.032258</v>
      </c>
    </row>
    <row r="17">
      <c r="A17" s="84"/>
      <c r="B17" s="84"/>
      <c r="C17" s="84"/>
      <c r="D17" s="215">
        <v>33884.0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1093.032258</v>
      </c>
      <c r="N17" s="84">
        <v>1.0</v>
      </c>
      <c r="O17" s="84">
        <f t="shared" si="2"/>
        <v>1093.032258</v>
      </c>
      <c r="P17" s="84">
        <v>1.0</v>
      </c>
      <c r="Q17" s="84">
        <f t="shared" si="3"/>
        <v>1129.466667</v>
      </c>
      <c r="R17" s="181">
        <v>0.0</v>
      </c>
      <c r="S17" s="84">
        <f t="shared" si="4"/>
        <v>0</v>
      </c>
      <c r="T17" s="84">
        <v>1.0</v>
      </c>
      <c r="U17" s="84">
        <f t="shared" si="5"/>
        <v>1129.466667</v>
      </c>
      <c r="V17" s="84">
        <v>1.0</v>
      </c>
      <c r="W17" s="84">
        <f t="shared" si="6"/>
        <v>1093.032258</v>
      </c>
      <c r="X17" s="84">
        <v>1.0</v>
      </c>
      <c r="Y17" s="84">
        <f t="shared" si="7"/>
        <v>1093.032258</v>
      </c>
      <c r="Z17" s="84">
        <v>1.0</v>
      </c>
      <c r="AA17" s="84">
        <f t="shared" si="8"/>
        <v>1210.142857</v>
      </c>
      <c r="AB17" s="84">
        <v>1.0</v>
      </c>
      <c r="AC17" s="84">
        <f t="shared" si="9"/>
        <v>1093.032258</v>
      </c>
    </row>
    <row r="18">
      <c r="A18" s="84"/>
      <c r="B18" s="84"/>
      <c r="C18" s="84"/>
      <c r="D18" s="215">
        <v>33884.0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1093.032258</v>
      </c>
      <c r="N18" s="84">
        <v>1.0</v>
      </c>
      <c r="O18" s="84">
        <f t="shared" si="2"/>
        <v>1093.032258</v>
      </c>
      <c r="P18" s="84">
        <v>1.0</v>
      </c>
      <c r="Q18" s="84">
        <f t="shared" si="3"/>
        <v>1129.466667</v>
      </c>
      <c r="R18" s="181">
        <v>0.0</v>
      </c>
      <c r="S18" s="84">
        <f t="shared" si="4"/>
        <v>0</v>
      </c>
      <c r="T18" s="84">
        <v>1.0</v>
      </c>
      <c r="U18" s="84">
        <f t="shared" si="5"/>
        <v>1129.466667</v>
      </c>
      <c r="V18" s="84">
        <v>1.0</v>
      </c>
      <c r="W18" s="84">
        <f t="shared" si="6"/>
        <v>1093.032258</v>
      </c>
      <c r="X18" s="84">
        <v>1.0</v>
      </c>
      <c r="Y18" s="84">
        <f t="shared" si="7"/>
        <v>1093.032258</v>
      </c>
      <c r="Z18" s="84">
        <v>1.0</v>
      </c>
      <c r="AA18" s="84">
        <f t="shared" si="8"/>
        <v>1210.142857</v>
      </c>
      <c r="AB18" s="84">
        <v>1.0</v>
      </c>
      <c r="AC18" s="84">
        <f t="shared" si="9"/>
        <v>1093.032258</v>
      </c>
    </row>
    <row r="19">
      <c r="A19" s="84"/>
      <c r="B19" s="84"/>
      <c r="C19" s="84"/>
      <c r="D19" s="215">
        <v>33884.0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1093.032258</v>
      </c>
      <c r="N19" s="84">
        <v>1.0</v>
      </c>
      <c r="O19" s="84">
        <f t="shared" si="2"/>
        <v>1093.032258</v>
      </c>
      <c r="P19" s="84">
        <v>1.0</v>
      </c>
      <c r="Q19" s="84">
        <f t="shared" si="3"/>
        <v>1129.466667</v>
      </c>
      <c r="R19" s="181">
        <v>0.0</v>
      </c>
      <c r="S19" s="84">
        <f t="shared" si="4"/>
        <v>0</v>
      </c>
      <c r="T19" s="84">
        <v>1.0</v>
      </c>
      <c r="U19" s="84">
        <f t="shared" si="5"/>
        <v>1129.466667</v>
      </c>
      <c r="V19" s="84">
        <v>1.0</v>
      </c>
      <c r="W19" s="84">
        <f t="shared" si="6"/>
        <v>1093.032258</v>
      </c>
      <c r="X19" s="84">
        <v>1.0</v>
      </c>
      <c r="Y19" s="84">
        <f t="shared" si="7"/>
        <v>1093.032258</v>
      </c>
      <c r="Z19" s="84">
        <v>1.0</v>
      </c>
      <c r="AA19" s="84">
        <f t="shared" si="8"/>
        <v>1210.142857</v>
      </c>
      <c r="AB19" s="84">
        <v>1.0</v>
      </c>
      <c r="AC19" s="84">
        <f t="shared" si="9"/>
        <v>1093.032258</v>
      </c>
    </row>
    <row r="20">
      <c r="A20" s="84"/>
      <c r="B20" s="84"/>
      <c r="C20" s="84"/>
      <c r="D20" s="215">
        <v>33884.0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1093.032258</v>
      </c>
      <c r="N20" s="84">
        <v>1.0</v>
      </c>
      <c r="O20" s="84">
        <f t="shared" si="2"/>
        <v>1093.032258</v>
      </c>
      <c r="P20" s="84">
        <v>1.0</v>
      </c>
      <c r="Q20" s="84">
        <f t="shared" si="3"/>
        <v>1129.466667</v>
      </c>
      <c r="R20" s="181">
        <v>0.0</v>
      </c>
      <c r="S20" s="84">
        <f t="shared" si="4"/>
        <v>0</v>
      </c>
      <c r="T20" s="84">
        <v>1.0</v>
      </c>
      <c r="U20" s="84">
        <f t="shared" si="5"/>
        <v>1129.466667</v>
      </c>
      <c r="V20" s="84">
        <v>1.0</v>
      </c>
      <c r="W20" s="84">
        <f t="shared" si="6"/>
        <v>1093.032258</v>
      </c>
      <c r="X20" s="84">
        <v>1.0</v>
      </c>
      <c r="Y20" s="84">
        <f t="shared" si="7"/>
        <v>1093.032258</v>
      </c>
      <c r="Z20" s="84">
        <v>1.0</v>
      </c>
      <c r="AA20" s="84">
        <f t="shared" si="8"/>
        <v>1210.142857</v>
      </c>
      <c r="AB20" s="84">
        <v>1.0</v>
      </c>
      <c r="AC20" s="84">
        <f t="shared" si="9"/>
        <v>1093.032258</v>
      </c>
    </row>
    <row r="21" ht="15.75" customHeight="1">
      <c r="A21" s="84"/>
      <c r="B21" s="84"/>
      <c r="C21" s="84"/>
      <c r="D21" s="215">
        <v>33884.0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1093.032258</v>
      </c>
      <c r="N21" s="84">
        <v>1.0</v>
      </c>
      <c r="O21" s="84">
        <f t="shared" si="2"/>
        <v>1093.032258</v>
      </c>
      <c r="P21" s="84">
        <v>1.0</v>
      </c>
      <c r="Q21" s="84">
        <f t="shared" si="3"/>
        <v>1129.466667</v>
      </c>
      <c r="R21" s="84">
        <v>1.0</v>
      </c>
      <c r="S21" s="84">
        <f t="shared" si="4"/>
        <v>1093.032258</v>
      </c>
      <c r="T21" s="84">
        <v>1.0</v>
      </c>
      <c r="U21" s="84">
        <f t="shared" si="5"/>
        <v>1129.466667</v>
      </c>
      <c r="V21" s="84">
        <v>1.0</v>
      </c>
      <c r="W21" s="84">
        <f t="shared" si="6"/>
        <v>1093.032258</v>
      </c>
      <c r="X21" s="84">
        <v>1.0</v>
      </c>
      <c r="Y21" s="84">
        <f t="shared" si="7"/>
        <v>1093.032258</v>
      </c>
      <c r="Z21" s="84">
        <v>1.0</v>
      </c>
      <c r="AA21" s="84">
        <f t="shared" si="8"/>
        <v>1210.142857</v>
      </c>
      <c r="AB21" s="84">
        <v>1.0</v>
      </c>
      <c r="AC21" s="84">
        <f t="shared" si="9"/>
        <v>1093.032258</v>
      </c>
    </row>
    <row r="22" ht="15.75" customHeight="1">
      <c r="A22" s="84"/>
      <c r="B22" s="84"/>
      <c r="C22" s="84"/>
      <c r="D22" s="215">
        <v>33884.0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1093.032258</v>
      </c>
      <c r="N22" s="84">
        <v>1.0</v>
      </c>
      <c r="O22" s="84">
        <f t="shared" si="2"/>
        <v>1093.032258</v>
      </c>
      <c r="P22" s="84">
        <v>1.0</v>
      </c>
      <c r="Q22" s="84">
        <f t="shared" si="3"/>
        <v>1129.466667</v>
      </c>
      <c r="R22" s="84">
        <v>1.0</v>
      </c>
      <c r="S22" s="84">
        <f t="shared" si="4"/>
        <v>1093.032258</v>
      </c>
      <c r="T22" s="84">
        <v>1.0</v>
      </c>
      <c r="U22" s="84">
        <f t="shared" si="5"/>
        <v>1129.466667</v>
      </c>
      <c r="V22" s="84">
        <v>1.0</v>
      </c>
      <c r="W22" s="84">
        <f t="shared" si="6"/>
        <v>1093.032258</v>
      </c>
      <c r="X22" s="84">
        <v>1.0</v>
      </c>
      <c r="Y22" s="84">
        <f t="shared" si="7"/>
        <v>1093.032258</v>
      </c>
      <c r="Z22" s="84">
        <v>1.0</v>
      </c>
      <c r="AA22" s="84">
        <f t="shared" si="8"/>
        <v>1210.142857</v>
      </c>
      <c r="AB22" s="84">
        <v>1.0</v>
      </c>
      <c r="AC22" s="84">
        <f t="shared" si="9"/>
        <v>1093.032258</v>
      </c>
    </row>
    <row r="23" ht="15.75" customHeight="1">
      <c r="A23" s="84"/>
      <c r="B23" s="84"/>
      <c r="C23" s="84"/>
      <c r="D23" s="215">
        <v>33884.0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1093.032258</v>
      </c>
      <c r="N23" s="84">
        <v>1.0</v>
      </c>
      <c r="O23" s="84">
        <f t="shared" si="2"/>
        <v>1093.032258</v>
      </c>
      <c r="P23" s="84">
        <v>1.0</v>
      </c>
      <c r="Q23" s="84">
        <f t="shared" si="3"/>
        <v>1129.466667</v>
      </c>
      <c r="R23" s="181">
        <v>0.0</v>
      </c>
      <c r="S23" s="84">
        <f t="shared" si="4"/>
        <v>0</v>
      </c>
      <c r="T23" s="84">
        <v>1.0</v>
      </c>
      <c r="U23" s="84">
        <f t="shared" si="5"/>
        <v>1129.466667</v>
      </c>
      <c r="V23" s="84">
        <v>1.0</v>
      </c>
      <c r="W23" s="84">
        <f t="shared" si="6"/>
        <v>1093.032258</v>
      </c>
      <c r="X23" s="84">
        <v>1.0</v>
      </c>
      <c r="Y23" s="84">
        <f t="shared" si="7"/>
        <v>1093.032258</v>
      </c>
      <c r="Z23" s="84">
        <v>1.0</v>
      </c>
      <c r="AA23" s="84">
        <f t="shared" si="8"/>
        <v>1210.142857</v>
      </c>
      <c r="AB23" s="84">
        <v>1.0</v>
      </c>
      <c r="AC23" s="84">
        <f t="shared" si="9"/>
        <v>1093.032258</v>
      </c>
    </row>
    <row r="24" ht="15.75" customHeight="1">
      <c r="A24" s="84"/>
      <c r="B24" s="84"/>
      <c r="C24" s="84"/>
      <c r="D24" s="215">
        <v>33884.0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1093.032258</v>
      </c>
      <c r="N24" s="181">
        <v>0.5</v>
      </c>
      <c r="O24" s="84">
        <f t="shared" si="2"/>
        <v>546.516129</v>
      </c>
      <c r="P24" s="84">
        <v>1.0</v>
      </c>
      <c r="Q24" s="84">
        <f t="shared" si="3"/>
        <v>1129.466667</v>
      </c>
      <c r="R24" s="181">
        <v>0.0</v>
      </c>
      <c r="S24" s="84">
        <f t="shared" si="4"/>
        <v>0</v>
      </c>
      <c r="T24" s="84">
        <v>1.0</v>
      </c>
      <c r="U24" s="84">
        <f t="shared" si="5"/>
        <v>1129.466667</v>
      </c>
      <c r="V24" s="84">
        <v>1.0</v>
      </c>
      <c r="W24" s="84">
        <f t="shared" si="6"/>
        <v>1093.032258</v>
      </c>
      <c r="X24" s="84">
        <v>1.0</v>
      </c>
      <c r="Y24" s="84">
        <f t="shared" si="7"/>
        <v>1093.032258</v>
      </c>
      <c r="Z24" s="84">
        <v>1.0</v>
      </c>
      <c r="AA24" s="84">
        <f t="shared" si="8"/>
        <v>1210.142857</v>
      </c>
      <c r="AB24" s="84">
        <v>1.0</v>
      </c>
      <c r="AC24" s="84">
        <f t="shared" si="9"/>
        <v>1093.032258</v>
      </c>
    </row>
    <row r="25" ht="15.75" customHeight="1">
      <c r="A25" s="84"/>
      <c r="B25" s="84"/>
      <c r="C25" s="84"/>
      <c r="D25" s="215">
        <v>33884.0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1093.032258</v>
      </c>
      <c r="N25" s="84">
        <v>1.0</v>
      </c>
      <c r="O25" s="84">
        <f t="shared" si="2"/>
        <v>1093.032258</v>
      </c>
      <c r="P25" s="84">
        <v>1.0</v>
      </c>
      <c r="Q25" s="84">
        <f t="shared" si="3"/>
        <v>1129.466667</v>
      </c>
      <c r="R25" s="181">
        <v>0.0</v>
      </c>
      <c r="S25" s="84">
        <f t="shared" si="4"/>
        <v>0</v>
      </c>
      <c r="T25" s="84">
        <v>1.0</v>
      </c>
      <c r="U25" s="84">
        <f t="shared" si="5"/>
        <v>1129.466667</v>
      </c>
      <c r="V25" s="84">
        <v>1.0</v>
      </c>
      <c r="W25" s="84">
        <f t="shared" si="6"/>
        <v>1093.032258</v>
      </c>
      <c r="X25" s="84">
        <v>1.0</v>
      </c>
      <c r="Y25" s="84">
        <f t="shared" si="7"/>
        <v>1093.032258</v>
      </c>
      <c r="Z25" s="84">
        <v>1.0</v>
      </c>
      <c r="AA25" s="84">
        <f t="shared" si="8"/>
        <v>1210.142857</v>
      </c>
      <c r="AB25" s="84">
        <v>1.0</v>
      </c>
      <c r="AC25" s="84">
        <f t="shared" si="9"/>
        <v>1093.032258</v>
      </c>
    </row>
    <row r="26" ht="15.75" customHeight="1">
      <c r="A26" s="84"/>
      <c r="B26" s="84"/>
      <c r="C26" s="84"/>
      <c r="D26" s="215">
        <v>33884.0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1093.032258</v>
      </c>
      <c r="N26" s="84">
        <v>1.0</v>
      </c>
      <c r="O26" s="84">
        <f t="shared" si="2"/>
        <v>1093.032258</v>
      </c>
      <c r="P26" s="84">
        <v>1.0</v>
      </c>
      <c r="Q26" s="84">
        <f t="shared" si="3"/>
        <v>1129.466667</v>
      </c>
      <c r="R26" s="181">
        <v>0.0</v>
      </c>
      <c r="S26" s="84">
        <f t="shared" si="4"/>
        <v>0</v>
      </c>
      <c r="T26" s="84">
        <v>1.0</v>
      </c>
      <c r="U26" s="84">
        <f t="shared" si="5"/>
        <v>1129.466667</v>
      </c>
      <c r="V26" s="84">
        <v>1.0</v>
      </c>
      <c r="W26" s="84">
        <f t="shared" si="6"/>
        <v>1093.032258</v>
      </c>
      <c r="X26" s="84">
        <v>1.0</v>
      </c>
      <c r="Y26" s="84">
        <f t="shared" si="7"/>
        <v>1093.032258</v>
      </c>
      <c r="Z26" s="84">
        <v>1.0</v>
      </c>
      <c r="AA26" s="84">
        <f t="shared" si="8"/>
        <v>1210.142857</v>
      </c>
      <c r="AB26" s="84">
        <v>1.0</v>
      </c>
      <c r="AC26" s="84">
        <f t="shared" si="9"/>
        <v>1093.032258</v>
      </c>
    </row>
    <row r="27" ht="15.75" customHeight="1">
      <c r="A27" s="84"/>
      <c r="B27" s="84"/>
      <c r="C27" s="84"/>
      <c r="D27" s="215">
        <v>33884.0</v>
      </c>
      <c r="E27" s="216">
        <v>25.0</v>
      </c>
      <c r="F27" s="84"/>
      <c r="G27" s="84"/>
      <c r="H27" s="84"/>
      <c r="I27" s="84"/>
      <c r="J27" s="84"/>
      <c r="K27" s="84"/>
      <c r="L27" s="84">
        <v>1.0</v>
      </c>
      <c r="M27" s="84">
        <f t="shared" si="1"/>
        <v>1093.032258</v>
      </c>
      <c r="N27" s="84">
        <v>1.0</v>
      </c>
      <c r="O27" s="84">
        <f t="shared" si="2"/>
        <v>1093.032258</v>
      </c>
      <c r="P27" s="84">
        <v>1.0</v>
      </c>
      <c r="Q27" s="84">
        <f t="shared" si="3"/>
        <v>1129.466667</v>
      </c>
      <c r="R27" s="84">
        <v>1.0</v>
      </c>
      <c r="S27" s="84">
        <f t="shared" si="4"/>
        <v>1093.032258</v>
      </c>
      <c r="T27" s="84">
        <v>1.0</v>
      </c>
      <c r="U27" s="84">
        <f t="shared" si="5"/>
        <v>1129.466667</v>
      </c>
      <c r="V27" s="84">
        <v>1.0</v>
      </c>
      <c r="W27" s="84">
        <f t="shared" si="6"/>
        <v>1093.032258</v>
      </c>
      <c r="X27" s="84">
        <v>1.0</v>
      </c>
      <c r="Y27" s="84">
        <f t="shared" si="7"/>
        <v>1093.032258</v>
      </c>
      <c r="Z27" s="84">
        <v>1.0</v>
      </c>
      <c r="AA27" s="84">
        <f t="shared" si="8"/>
        <v>1210.142857</v>
      </c>
      <c r="AB27" s="84">
        <v>1.0</v>
      </c>
      <c r="AC27" s="84">
        <f t="shared" si="9"/>
        <v>1093.032258</v>
      </c>
    </row>
    <row r="28" ht="15.75" customHeight="1">
      <c r="A28" s="84"/>
      <c r="B28" s="84"/>
      <c r="C28" s="84"/>
      <c r="D28" s="215">
        <v>33884.0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1093.032258</v>
      </c>
      <c r="N28" s="84">
        <v>1.0</v>
      </c>
      <c r="O28" s="84">
        <f t="shared" si="2"/>
        <v>1093.032258</v>
      </c>
      <c r="P28" s="84">
        <v>1.0</v>
      </c>
      <c r="Q28" s="84">
        <f t="shared" si="3"/>
        <v>1129.466667</v>
      </c>
      <c r="R28" s="84">
        <v>1.0</v>
      </c>
      <c r="S28" s="84">
        <f t="shared" si="4"/>
        <v>1093.032258</v>
      </c>
      <c r="T28" s="84">
        <v>1.0</v>
      </c>
      <c r="U28" s="84">
        <f t="shared" si="5"/>
        <v>1129.466667</v>
      </c>
      <c r="V28" s="84">
        <v>1.0</v>
      </c>
      <c r="W28" s="84">
        <f t="shared" si="6"/>
        <v>1093.032258</v>
      </c>
      <c r="X28" s="84">
        <v>1.0</v>
      </c>
      <c r="Y28" s="84">
        <f t="shared" si="7"/>
        <v>1093.032258</v>
      </c>
      <c r="Z28" s="84">
        <v>1.0</v>
      </c>
      <c r="AA28" s="84">
        <f t="shared" si="8"/>
        <v>1210.142857</v>
      </c>
      <c r="AB28" s="84">
        <v>1.0</v>
      </c>
      <c r="AC28" s="84">
        <f t="shared" si="9"/>
        <v>1093.032258</v>
      </c>
    </row>
    <row r="29" ht="15.75" customHeight="1">
      <c r="A29" s="84"/>
      <c r="B29" s="84"/>
      <c r="C29" s="84"/>
      <c r="D29" s="215">
        <v>33884.0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1093.032258</v>
      </c>
      <c r="N29" s="84">
        <v>1.0</v>
      </c>
      <c r="O29" s="84">
        <f t="shared" si="2"/>
        <v>1093.032258</v>
      </c>
      <c r="P29" s="84">
        <v>1.0</v>
      </c>
      <c r="Q29" s="84">
        <f t="shared" si="3"/>
        <v>1129.466667</v>
      </c>
      <c r="R29" s="84">
        <v>1.0</v>
      </c>
      <c r="S29" s="84">
        <f t="shared" si="4"/>
        <v>1093.032258</v>
      </c>
      <c r="T29" s="84">
        <v>1.0</v>
      </c>
      <c r="U29" s="84">
        <f t="shared" si="5"/>
        <v>1129.466667</v>
      </c>
      <c r="V29" s="84">
        <v>1.0</v>
      </c>
      <c r="W29" s="84">
        <f t="shared" si="6"/>
        <v>1093.032258</v>
      </c>
      <c r="X29" s="84">
        <v>1.0</v>
      </c>
      <c r="Y29" s="84">
        <f t="shared" si="7"/>
        <v>1093.032258</v>
      </c>
      <c r="Z29" s="84">
        <v>1.0</v>
      </c>
      <c r="AA29" s="84">
        <f t="shared" si="8"/>
        <v>1210.142857</v>
      </c>
      <c r="AB29" s="84">
        <v>1.0</v>
      </c>
      <c r="AC29" s="84">
        <f t="shared" si="9"/>
        <v>1093.032258</v>
      </c>
    </row>
    <row r="30" ht="15.75" customHeight="1">
      <c r="A30" s="84"/>
      <c r="B30" s="84"/>
      <c r="C30" s="84"/>
      <c r="D30" s="215">
        <v>33884.0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1093.032258</v>
      </c>
      <c r="N30" s="84">
        <v>1.0</v>
      </c>
      <c r="O30" s="84">
        <f t="shared" si="2"/>
        <v>1093.032258</v>
      </c>
      <c r="P30" s="84">
        <v>1.0</v>
      </c>
      <c r="Q30" s="84">
        <f t="shared" si="3"/>
        <v>1129.466667</v>
      </c>
      <c r="R30" s="84">
        <v>1.0</v>
      </c>
      <c r="S30" s="84">
        <f t="shared" si="4"/>
        <v>1093.032258</v>
      </c>
      <c r="T30" s="84">
        <v>1.0</v>
      </c>
      <c r="U30" s="84">
        <f t="shared" si="5"/>
        <v>1129.466667</v>
      </c>
      <c r="V30" s="84">
        <v>1.0</v>
      </c>
      <c r="W30" s="84">
        <f t="shared" si="6"/>
        <v>1093.032258</v>
      </c>
      <c r="X30" s="84">
        <v>1.0</v>
      </c>
      <c r="Y30" s="84">
        <f t="shared" si="7"/>
        <v>1093.032258</v>
      </c>
      <c r="Z30" s="84">
        <v>1.0</v>
      </c>
      <c r="AA30" s="84">
        <f t="shared" si="8"/>
        <v>1210.142857</v>
      </c>
      <c r="AB30" s="84">
        <v>1.0</v>
      </c>
      <c r="AC30" s="84">
        <f t="shared" si="9"/>
        <v>1093.032258</v>
      </c>
    </row>
    <row r="31" ht="15.75" customHeight="1">
      <c r="A31" s="84"/>
      <c r="B31" s="84"/>
      <c r="C31" s="84"/>
      <c r="D31" s="215">
        <v>33884.0</v>
      </c>
      <c r="E31" s="216">
        <v>29.0</v>
      </c>
      <c r="F31" s="84"/>
      <c r="G31" s="84"/>
      <c r="H31" s="84"/>
      <c r="I31" s="84"/>
      <c r="J31" s="84"/>
      <c r="K31" s="84"/>
      <c r="L31" s="84">
        <v>1.0</v>
      </c>
      <c r="M31" s="84">
        <f t="shared" si="1"/>
        <v>1093.032258</v>
      </c>
      <c r="N31" s="84">
        <v>1.0</v>
      </c>
      <c r="O31" s="84">
        <f t="shared" si="2"/>
        <v>1093.032258</v>
      </c>
      <c r="P31" s="181">
        <v>0.0</v>
      </c>
      <c r="Q31" s="84">
        <f t="shared" si="3"/>
        <v>0</v>
      </c>
      <c r="R31" s="84">
        <v>1.0</v>
      </c>
      <c r="S31" s="84">
        <f t="shared" si="4"/>
        <v>1093.032258</v>
      </c>
      <c r="T31" s="84">
        <v>1.0</v>
      </c>
      <c r="U31" s="84">
        <f t="shared" si="5"/>
        <v>1129.466667</v>
      </c>
      <c r="V31" s="84">
        <v>1.0</v>
      </c>
      <c r="W31" s="84">
        <f t="shared" si="6"/>
        <v>1093.032258</v>
      </c>
      <c r="X31" s="84">
        <v>1.0</v>
      </c>
      <c r="Y31" s="84">
        <f t="shared" si="7"/>
        <v>1093.032258</v>
      </c>
      <c r="Z31" s="84"/>
      <c r="AA31" s="84"/>
      <c r="AB31" s="84">
        <v>1.0</v>
      </c>
      <c r="AC31" s="84">
        <f t="shared" si="9"/>
        <v>1093.032258</v>
      </c>
    </row>
    <row r="32" ht="15.75" customHeight="1">
      <c r="A32" s="84"/>
      <c r="B32" s="84"/>
      <c r="C32" s="84"/>
      <c r="D32" s="215">
        <v>33884.0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1093.032258</v>
      </c>
      <c r="N32" s="84">
        <v>1.0</v>
      </c>
      <c r="O32" s="84">
        <f t="shared" si="2"/>
        <v>1093.032258</v>
      </c>
      <c r="P32" s="84">
        <v>1.0</v>
      </c>
      <c r="Q32" s="84">
        <f t="shared" si="3"/>
        <v>1129.466667</v>
      </c>
      <c r="R32" s="84">
        <v>1.0</v>
      </c>
      <c r="S32" s="84">
        <f t="shared" si="4"/>
        <v>1093.032258</v>
      </c>
      <c r="T32" s="84">
        <v>1.0</v>
      </c>
      <c r="U32" s="84">
        <f t="shared" si="5"/>
        <v>1129.466667</v>
      </c>
      <c r="V32" s="84">
        <v>1.0</v>
      </c>
      <c r="W32" s="84">
        <f t="shared" si="6"/>
        <v>1093.032258</v>
      </c>
      <c r="X32" s="84">
        <v>1.0</v>
      </c>
      <c r="Y32" s="84">
        <f t="shared" si="7"/>
        <v>1093.032258</v>
      </c>
      <c r="Z32" s="84"/>
      <c r="AA32" s="84"/>
      <c r="AB32" s="84">
        <v>1.0</v>
      </c>
      <c r="AC32" s="84">
        <f t="shared" si="9"/>
        <v>1093.032258</v>
      </c>
    </row>
    <row r="33" ht="15.75" customHeight="1">
      <c r="A33" s="84"/>
      <c r="B33" s="84"/>
      <c r="C33" s="84"/>
      <c r="D33" s="215">
        <v>33884.0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1093.032258</v>
      </c>
      <c r="N33" s="84">
        <v>1.0</v>
      </c>
      <c r="O33" s="84">
        <f t="shared" si="2"/>
        <v>1093.032258</v>
      </c>
      <c r="P33" s="84"/>
      <c r="Q33" s="84"/>
      <c r="R33" s="84">
        <v>1.0</v>
      </c>
      <c r="S33" s="84">
        <f t="shared" si="4"/>
        <v>1093.032258</v>
      </c>
      <c r="T33" s="84"/>
      <c r="U33" s="84"/>
      <c r="V33" s="84">
        <v>1.0</v>
      </c>
      <c r="W33" s="84">
        <f t="shared" si="6"/>
        <v>1093.032258</v>
      </c>
      <c r="X33" s="84">
        <v>1.0</v>
      </c>
      <c r="Y33" s="84">
        <f t="shared" si="7"/>
        <v>1093.032258</v>
      </c>
      <c r="Z33" s="84"/>
      <c r="AA33" s="84"/>
      <c r="AB33" s="84">
        <v>1.0</v>
      </c>
      <c r="AC33" s="84">
        <f t="shared" si="9"/>
        <v>1093.032258</v>
      </c>
    </row>
    <row r="34" ht="15.75" customHeight="1">
      <c r="B34" s="160"/>
      <c r="C34" s="162" t="s">
        <v>316</v>
      </c>
      <c r="D34" s="215">
        <v>33884.0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5">
        <v>0.5</v>
      </c>
      <c r="O34" s="84">
        <f t="shared" si="2"/>
        <v>546.516129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33884.0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5">
        <v>1.0</v>
      </c>
      <c r="O35" s="84">
        <f t="shared" si="2"/>
        <v>1093.032258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33884.0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31</v>
      </c>
      <c r="M37" s="160">
        <f t="shared" si="10"/>
        <v>33884</v>
      </c>
      <c r="N37" s="160">
        <f t="shared" si="10"/>
        <v>31</v>
      </c>
      <c r="O37" s="160">
        <f t="shared" si="10"/>
        <v>33884</v>
      </c>
      <c r="P37" s="160">
        <f t="shared" si="10"/>
        <v>28</v>
      </c>
      <c r="Q37" s="160">
        <f t="shared" si="10"/>
        <v>31625.06667</v>
      </c>
      <c r="R37" s="160">
        <f t="shared" si="10"/>
        <v>16.5</v>
      </c>
      <c r="S37" s="160">
        <f t="shared" si="10"/>
        <v>18035.03226</v>
      </c>
      <c r="T37" s="160">
        <f t="shared" si="10"/>
        <v>30</v>
      </c>
      <c r="U37" s="160">
        <f t="shared" si="10"/>
        <v>33884</v>
      </c>
      <c r="V37" s="160">
        <f t="shared" si="10"/>
        <v>31</v>
      </c>
      <c r="W37" s="160">
        <f t="shared" si="10"/>
        <v>33884</v>
      </c>
      <c r="X37" s="160">
        <f t="shared" si="10"/>
        <v>31</v>
      </c>
      <c r="Y37" s="160">
        <f t="shared" si="10"/>
        <v>33884</v>
      </c>
      <c r="Z37" s="160">
        <f t="shared" si="10"/>
        <v>28</v>
      </c>
      <c r="AA37" s="160">
        <f t="shared" si="10"/>
        <v>33884</v>
      </c>
      <c r="AB37" s="160">
        <f t="shared" si="10"/>
        <v>31</v>
      </c>
      <c r="AC37" s="160">
        <f t="shared" si="10"/>
        <v>33884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1.86"/>
    <col customWidth="1" min="3" max="3" width="11.57"/>
    <col customWidth="1" min="4" max="5" width="11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384</v>
      </c>
      <c r="B3" s="84" t="s">
        <v>369</v>
      </c>
      <c r="C3" s="84" t="s">
        <v>162</v>
      </c>
      <c r="D3" s="215">
        <v>33862.0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4" si="1">D3/31*L3</f>
        <v>1092.322581</v>
      </c>
      <c r="N3" s="84">
        <v>1.0</v>
      </c>
      <c r="O3" s="84">
        <f t="shared" ref="O3:O35" si="2">D3/31*N3</f>
        <v>1092.322581</v>
      </c>
      <c r="P3" s="84">
        <v>1.0</v>
      </c>
      <c r="Q3" s="84">
        <f t="shared" ref="Q3:Q32" si="3">D3/30*P3</f>
        <v>1128.733333</v>
      </c>
      <c r="R3" s="84">
        <v>1.0</v>
      </c>
      <c r="S3" s="84">
        <f t="shared" ref="S3:S33" si="4">D3/31*R3</f>
        <v>1092.322581</v>
      </c>
      <c r="T3" s="84">
        <v>1.0</v>
      </c>
      <c r="U3" s="84">
        <f t="shared" ref="U3:U32" si="5">D3/30*T3</f>
        <v>1128.733333</v>
      </c>
      <c r="V3" s="84">
        <v>1.0</v>
      </c>
      <c r="W3" s="84">
        <f t="shared" ref="W3:W33" si="6">D3/31*V3</f>
        <v>1092.322581</v>
      </c>
      <c r="X3" s="84">
        <v>1.0</v>
      </c>
      <c r="Y3" s="84">
        <f t="shared" ref="Y3:Y33" si="7">D3/31*X3</f>
        <v>1092.322581</v>
      </c>
      <c r="Z3" s="84">
        <v>1.0</v>
      </c>
      <c r="AA3" s="84">
        <f t="shared" ref="AA3:AA30" si="8">D3/28*Z3</f>
        <v>1209.357143</v>
      </c>
      <c r="AB3" s="84">
        <v>1.0</v>
      </c>
      <c r="AC3" s="84">
        <f t="shared" ref="AC3:AC33" si="9">D3/31*AB3</f>
        <v>1092.322581</v>
      </c>
    </row>
    <row r="4">
      <c r="A4" s="84"/>
      <c r="B4" s="84"/>
      <c r="C4" s="84"/>
      <c r="D4" s="215">
        <v>33862.0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1092.322581</v>
      </c>
      <c r="N4" s="84">
        <v>1.0</v>
      </c>
      <c r="O4" s="84">
        <f t="shared" si="2"/>
        <v>1092.322581</v>
      </c>
      <c r="P4" s="84">
        <v>1.0</v>
      </c>
      <c r="Q4" s="84">
        <f t="shared" si="3"/>
        <v>1128.733333</v>
      </c>
      <c r="R4" s="84">
        <v>1.0</v>
      </c>
      <c r="S4" s="84">
        <f t="shared" si="4"/>
        <v>1092.322581</v>
      </c>
      <c r="T4" s="84">
        <v>1.0</v>
      </c>
      <c r="U4" s="84">
        <f t="shared" si="5"/>
        <v>1128.733333</v>
      </c>
      <c r="V4" s="84">
        <v>1.0</v>
      </c>
      <c r="W4" s="84">
        <f t="shared" si="6"/>
        <v>1092.322581</v>
      </c>
      <c r="X4" s="84">
        <v>1.0</v>
      </c>
      <c r="Y4" s="84">
        <f t="shared" si="7"/>
        <v>1092.322581</v>
      </c>
      <c r="Z4" s="84">
        <v>1.0</v>
      </c>
      <c r="AA4" s="84">
        <f t="shared" si="8"/>
        <v>1209.357143</v>
      </c>
      <c r="AB4" s="84">
        <v>1.0</v>
      </c>
      <c r="AC4" s="84">
        <f t="shared" si="9"/>
        <v>1092.322581</v>
      </c>
    </row>
    <row r="5">
      <c r="A5" s="84"/>
      <c r="B5" s="84"/>
      <c r="C5" s="84"/>
      <c r="D5" s="215">
        <v>33862.0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1092.322581</v>
      </c>
      <c r="N5" s="84">
        <v>1.0</v>
      </c>
      <c r="O5" s="84">
        <f t="shared" si="2"/>
        <v>1092.322581</v>
      </c>
      <c r="P5" s="84">
        <v>1.0</v>
      </c>
      <c r="Q5" s="84">
        <f t="shared" si="3"/>
        <v>1128.733333</v>
      </c>
      <c r="R5" s="84">
        <v>1.0</v>
      </c>
      <c r="S5" s="84">
        <f t="shared" si="4"/>
        <v>1092.322581</v>
      </c>
      <c r="T5" s="84">
        <v>1.0</v>
      </c>
      <c r="U5" s="84">
        <f t="shared" si="5"/>
        <v>1128.733333</v>
      </c>
      <c r="V5" s="84">
        <v>1.0</v>
      </c>
      <c r="W5" s="84">
        <f t="shared" si="6"/>
        <v>1092.322581</v>
      </c>
      <c r="X5" s="84">
        <v>1.0</v>
      </c>
      <c r="Y5" s="84">
        <f t="shared" si="7"/>
        <v>1092.322581</v>
      </c>
      <c r="Z5" s="84">
        <v>1.0</v>
      </c>
      <c r="AA5" s="84">
        <f t="shared" si="8"/>
        <v>1209.357143</v>
      </c>
      <c r="AB5" s="84">
        <v>1.0</v>
      </c>
      <c r="AC5" s="84">
        <f t="shared" si="9"/>
        <v>1092.322581</v>
      </c>
    </row>
    <row r="6">
      <c r="A6" s="84"/>
      <c r="B6" s="84"/>
      <c r="C6" s="84"/>
      <c r="D6" s="215">
        <v>33862.0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1092.322581</v>
      </c>
      <c r="N6" s="84">
        <v>1.0</v>
      </c>
      <c r="O6" s="84">
        <f t="shared" si="2"/>
        <v>1092.322581</v>
      </c>
      <c r="P6" s="84">
        <v>1.0</v>
      </c>
      <c r="Q6" s="84">
        <f t="shared" si="3"/>
        <v>1128.733333</v>
      </c>
      <c r="R6" s="84">
        <v>1.0</v>
      </c>
      <c r="S6" s="84">
        <f t="shared" si="4"/>
        <v>1092.322581</v>
      </c>
      <c r="T6" s="84">
        <v>1.0</v>
      </c>
      <c r="U6" s="84">
        <f t="shared" si="5"/>
        <v>1128.733333</v>
      </c>
      <c r="V6" s="84">
        <v>1.0</v>
      </c>
      <c r="W6" s="84">
        <f t="shared" si="6"/>
        <v>1092.322581</v>
      </c>
      <c r="X6" s="84">
        <v>1.0</v>
      </c>
      <c r="Y6" s="84">
        <f t="shared" si="7"/>
        <v>1092.322581</v>
      </c>
      <c r="Z6" s="84">
        <v>1.0</v>
      </c>
      <c r="AA6" s="84">
        <f t="shared" si="8"/>
        <v>1209.357143</v>
      </c>
      <c r="AB6" s="84">
        <v>1.0</v>
      </c>
      <c r="AC6" s="84">
        <f t="shared" si="9"/>
        <v>1092.322581</v>
      </c>
    </row>
    <row r="7">
      <c r="A7" s="84"/>
      <c r="B7" s="84"/>
      <c r="C7" s="84"/>
      <c r="D7" s="215">
        <v>33862.0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1092.322581</v>
      </c>
      <c r="N7" s="84">
        <v>1.0</v>
      </c>
      <c r="O7" s="84">
        <f t="shared" si="2"/>
        <v>1092.322581</v>
      </c>
      <c r="P7" s="84">
        <v>1.0</v>
      </c>
      <c r="Q7" s="84">
        <f t="shared" si="3"/>
        <v>1128.733333</v>
      </c>
      <c r="R7" s="84">
        <v>1.0</v>
      </c>
      <c r="S7" s="84">
        <f t="shared" si="4"/>
        <v>1092.322581</v>
      </c>
      <c r="T7" s="84">
        <v>1.0</v>
      </c>
      <c r="U7" s="84">
        <f t="shared" si="5"/>
        <v>1128.733333</v>
      </c>
      <c r="V7" s="84">
        <v>1.0</v>
      </c>
      <c r="W7" s="84">
        <f t="shared" si="6"/>
        <v>1092.322581</v>
      </c>
      <c r="X7" s="84">
        <v>1.0</v>
      </c>
      <c r="Y7" s="84">
        <f t="shared" si="7"/>
        <v>1092.322581</v>
      </c>
      <c r="Z7" s="84">
        <v>1.0</v>
      </c>
      <c r="AA7" s="84">
        <f t="shared" si="8"/>
        <v>1209.357143</v>
      </c>
      <c r="AB7" s="84">
        <v>1.0</v>
      </c>
      <c r="AC7" s="84">
        <f t="shared" si="9"/>
        <v>1092.322581</v>
      </c>
    </row>
    <row r="8">
      <c r="A8" s="84"/>
      <c r="B8" s="84"/>
      <c r="C8" s="84"/>
      <c r="D8" s="215">
        <v>33862.0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1092.322581</v>
      </c>
      <c r="N8" s="84">
        <v>1.0</v>
      </c>
      <c r="O8" s="84">
        <f t="shared" si="2"/>
        <v>1092.322581</v>
      </c>
      <c r="P8" s="84">
        <v>1.0</v>
      </c>
      <c r="Q8" s="84">
        <f t="shared" si="3"/>
        <v>1128.733333</v>
      </c>
      <c r="R8" s="84">
        <v>1.0</v>
      </c>
      <c r="S8" s="84">
        <f t="shared" si="4"/>
        <v>1092.322581</v>
      </c>
      <c r="T8" s="84">
        <v>1.0</v>
      </c>
      <c r="U8" s="84">
        <f t="shared" si="5"/>
        <v>1128.733333</v>
      </c>
      <c r="V8" s="84">
        <v>1.0</v>
      </c>
      <c r="W8" s="84">
        <f t="shared" si="6"/>
        <v>1092.322581</v>
      </c>
      <c r="X8" s="84">
        <v>1.0</v>
      </c>
      <c r="Y8" s="84">
        <f t="shared" si="7"/>
        <v>1092.322581</v>
      </c>
      <c r="Z8" s="84">
        <v>1.0</v>
      </c>
      <c r="AA8" s="84">
        <f t="shared" si="8"/>
        <v>1209.357143</v>
      </c>
      <c r="AB8" s="84">
        <v>1.0</v>
      </c>
      <c r="AC8" s="84">
        <f t="shared" si="9"/>
        <v>1092.322581</v>
      </c>
    </row>
    <row r="9">
      <c r="A9" s="84"/>
      <c r="B9" s="84"/>
      <c r="C9" s="84"/>
      <c r="D9" s="215">
        <v>33862.0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1092.322581</v>
      </c>
      <c r="N9" s="84">
        <v>1.0</v>
      </c>
      <c r="O9" s="84">
        <f t="shared" si="2"/>
        <v>1092.322581</v>
      </c>
      <c r="P9" s="84">
        <v>1.0</v>
      </c>
      <c r="Q9" s="84">
        <f t="shared" si="3"/>
        <v>1128.733333</v>
      </c>
      <c r="R9" s="84">
        <v>1.0</v>
      </c>
      <c r="S9" s="84">
        <f t="shared" si="4"/>
        <v>1092.322581</v>
      </c>
      <c r="T9" s="84">
        <v>1.0</v>
      </c>
      <c r="U9" s="84">
        <f t="shared" si="5"/>
        <v>1128.733333</v>
      </c>
      <c r="V9" s="84">
        <v>1.0</v>
      </c>
      <c r="W9" s="84">
        <f t="shared" si="6"/>
        <v>1092.322581</v>
      </c>
      <c r="X9" s="84">
        <v>1.0</v>
      </c>
      <c r="Y9" s="84">
        <f t="shared" si="7"/>
        <v>1092.322581</v>
      </c>
      <c r="Z9" s="84">
        <v>1.0</v>
      </c>
      <c r="AA9" s="84">
        <f t="shared" si="8"/>
        <v>1209.357143</v>
      </c>
      <c r="AB9" s="84">
        <v>1.0</v>
      </c>
      <c r="AC9" s="84">
        <f t="shared" si="9"/>
        <v>1092.322581</v>
      </c>
    </row>
    <row r="10">
      <c r="A10" s="84"/>
      <c r="B10" s="84"/>
      <c r="C10" s="84"/>
      <c r="D10" s="215">
        <v>33862.0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1092.322581</v>
      </c>
      <c r="N10" s="84">
        <v>1.0</v>
      </c>
      <c r="O10" s="84">
        <f t="shared" si="2"/>
        <v>1092.322581</v>
      </c>
      <c r="P10" s="84">
        <v>1.0</v>
      </c>
      <c r="Q10" s="84">
        <f t="shared" si="3"/>
        <v>1128.733333</v>
      </c>
      <c r="R10" s="84">
        <v>1.0</v>
      </c>
      <c r="S10" s="84">
        <f t="shared" si="4"/>
        <v>1092.322581</v>
      </c>
      <c r="T10" s="84">
        <v>1.0</v>
      </c>
      <c r="U10" s="84">
        <f t="shared" si="5"/>
        <v>1128.733333</v>
      </c>
      <c r="V10" s="84">
        <v>1.0</v>
      </c>
      <c r="W10" s="84">
        <f t="shared" si="6"/>
        <v>1092.322581</v>
      </c>
      <c r="X10" s="84">
        <v>1.0</v>
      </c>
      <c r="Y10" s="84">
        <f t="shared" si="7"/>
        <v>1092.322581</v>
      </c>
      <c r="Z10" s="84">
        <v>1.0</v>
      </c>
      <c r="AA10" s="84">
        <f t="shared" si="8"/>
        <v>1209.357143</v>
      </c>
      <c r="AB10" s="84">
        <v>1.0</v>
      </c>
      <c r="AC10" s="84">
        <f t="shared" si="9"/>
        <v>1092.322581</v>
      </c>
    </row>
    <row r="11">
      <c r="A11" s="84"/>
      <c r="B11" s="84"/>
      <c r="C11" s="84"/>
      <c r="D11" s="215">
        <v>33862.0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1092.322581</v>
      </c>
      <c r="N11" s="84">
        <v>1.0</v>
      </c>
      <c r="O11" s="84">
        <f t="shared" si="2"/>
        <v>1092.322581</v>
      </c>
      <c r="P11" s="84">
        <v>1.0</v>
      </c>
      <c r="Q11" s="84">
        <f t="shared" si="3"/>
        <v>1128.733333</v>
      </c>
      <c r="R11" s="84">
        <v>1.0</v>
      </c>
      <c r="S11" s="84">
        <f t="shared" si="4"/>
        <v>1092.322581</v>
      </c>
      <c r="T11" s="84">
        <v>1.0</v>
      </c>
      <c r="U11" s="84">
        <f t="shared" si="5"/>
        <v>1128.733333</v>
      </c>
      <c r="V11" s="84">
        <v>1.0</v>
      </c>
      <c r="W11" s="84">
        <f t="shared" si="6"/>
        <v>1092.322581</v>
      </c>
      <c r="X11" s="84">
        <v>1.0</v>
      </c>
      <c r="Y11" s="84">
        <f t="shared" si="7"/>
        <v>1092.322581</v>
      </c>
      <c r="Z11" s="84">
        <v>1.0</v>
      </c>
      <c r="AA11" s="84">
        <f t="shared" si="8"/>
        <v>1209.357143</v>
      </c>
      <c r="AB11" s="84">
        <v>1.0</v>
      </c>
      <c r="AC11" s="84">
        <f t="shared" si="9"/>
        <v>1092.322581</v>
      </c>
    </row>
    <row r="12">
      <c r="A12" s="84"/>
      <c r="B12" s="84"/>
      <c r="C12" s="84"/>
      <c r="D12" s="215">
        <v>33862.0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1092.322581</v>
      </c>
      <c r="N12" s="84">
        <v>1.0</v>
      </c>
      <c r="O12" s="84">
        <f t="shared" si="2"/>
        <v>1092.322581</v>
      </c>
      <c r="P12" s="84">
        <v>1.0</v>
      </c>
      <c r="Q12" s="84">
        <f t="shared" si="3"/>
        <v>1128.733333</v>
      </c>
      <c r="R12" s="84">
        <v>1.0</v>
      </c>
      <c r="S12" s="84">
        <f t="shared" si="4"/>
        <v>1092.322581</v>
      </c>
      <c r="T12" s="84">
        <v>1.0</v>
      </c>
      <c r="U12" s="84">
        <f t="shared" si="5"/>
        <v>1128.733333</v>
      </c>
      <c r="V12" s="84">
        <v>1.0</v>
      </c>
      <c r="W12" s="84">
        <f t="shared" si="6"/>
        <v>1092.322581</v>
      </c>
      <c r="X12" s="84">
        <v>1.0</v>
      </c>
      <c r="Y12" s="84">
        <f t="shared" si="7"/>
        <v>1092.322581</v>
      </c>
      <c r="Z12" s="84">
        <v>1.0</v>
      </c>
      <c r="AA12" s="84">
        <f t="shared" si="8"/>
        <v>1209.357143</v>
      </c>
      <c r="AB12" s="84">
        <v>1.0</v>
      </c>
      <c r="AC12" s="84">
        <f t="shared" si="9"/>
        <v>1092.322581</v>
      </c>
    </row>
    <row r="13">
      <c r="A13" s="84"/>
      <c r="B13" s="84"/>
      <c r="C13" s="84"/>
      <c r="D13" s="215">
        <v>33862.0</v>
      </c>
      <c r="E13" s="216">
        <v>11.0</v>
      </c>
      <c r="F13" s="84"/>
      <c r="G13" s="84"/>
      <c r="H13" s="84"/>
      <c r="I13" s="84"/>
      <c r="J13" s="84"/>
      <c r="K13" s="84"/>
      <c r="L13" s="181">
        <v>0.5</v>
      </c>
      <c r="M13" s="84">
        <f t="shared" si="1"/>
        <v>546.1612903</v>
      </c>
      <c r="N13" s="84">
        <v>1.0</v>
      </c>
      <c r="O13" s="84">
        <f t="shared" si="2"/>
        <v>1092.322581</v>
      </c>
      <c r="P13" s="181">
        <v>0.0</v>
      </c>
      <c r="Q13" s="84">
        <f t="shared" si="3"/>
        <v>0</v>
      </c>
      <c r="R13" s="84">
        <v>1.0</v>
      </c>
      <c r="S13" s="84">
        <f t="shared" si="4"/>
        <v>1092.322581</v>
      </c>
      <c r="T13" s="84">
        <v>1.0</v>
      </c>
      <c r="U13" s="84">
        <f t="shared" si="5"/>
        <v>1128.733333</v>
      </c>
      <c r="V13" s="84">
        <v>1.0</v>
      </c>
      <c r="W13" s="84">
        <f t="shared" si="6"/>
        <v>1092.322581</v>
      </c>
      <c r="X13" s="84">
        <v>1.0</v>
      </c>
      <c r="Y13" s="84">
        <f t="shared" si="7"/>
        <v>1092.322581</v>
      </c>
      <c r="Z13" s="84">
        <v>1.0</v>
      </c>
      <c r="AA13" s="84">
        <f t="shared" si="8"/>
        <v>1209.357143</v>
      </c>
      <c r="AB13" s="84">
        <v>1.0</v>
      </c>
      <c r="AC13" s="84">
        <f t="shared" si="9"/>
        <v>1092.322581</v>
      </c>
    </row>
    <row r="14">
      <c r="A14" s="84"/>
      <c r="B14" s="84"/>
      <c r="C14" s="84"/>
      <c r="D14" s="215">
        <v>33862.0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1092.322581</v>
      </c>
      <c r="N14" s="84">
        <v>1.0</v>
      </c>
      <c r="O14" s="84">
        <f t="shared" si="2"/>
        <v>1092.322581</v>
      </c>
      <c r="P14" s="84">
        <v>1.0</v>
      </c>
      <c r="Q14" s="84">
        <f t="shared" si="3"/>
        <v>1128.733333</v>
      </c>
      <c r="R14" s="84">
        <v>1.0</v>
      </c>
      <c r="S14" s="84">
        <f t="shared" si="4"/>
        <v>1092.322581</v>
      </c>
      <c r="T14" s="84">
        <v>1.0</v>
      </c>
      <c r="U14" s="84">
        <f t="shared" si="5"/>
        <v>1128.733333</v>
      </c>
      <c r="V14" s="84">
        <v>1.0</v>
      </c>
      <c r="W14" s="84">
        <f t="shared" si="6"/>
        <v>1092.322581</v>
      </c>
      <c r="X14" s="84">
        <v>1.0</v>
      </c>
      <c r="Y14" s="84">
        <f t="shared" si="7"/>
        <v>1092.322581</v>
      </c>
      <c r="Z14" s="84">
        <v>1.0</v>
      </c>
      <c r="AA14" s="84">
        <f t="shared" si="8"/>
        <v>1209.357143</v>
      </c>
      <c r="AB14" s="84">
        <v>1.0</v>
      </c>
      <c r="AC14" s="84">
        <f t="shared" si="9"/>
        <v>1092.322581</v>
      </c>
    </row>
    <row r="15">
      <c r="A15" s="84"/>
      <c r="B15" s="84"/>
      <c r="C15" s="84"/>
      <c r="D15" s="215">
        <v>33862.0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1092.322581</v>
      </c>
      <c r="N15" s="84">
        <v>1.0</v>
      </c>
      <c r="O15" s="84">
        <f t="shared" si="2"/>
        <v>1092.322581</v>
      </c>
      <c r="P15" s="84">
        <v>1.0</v>
      </c>
      <c r="Q15" s="84">
        <f t="shared" si="3"/>
        <v>1128.733333</v>
      </c>
      <c r="R15" s="84">
        <v>1.0</v>
      </c>
      <c r="S15" s="84">
        <f t="shared" si="4"/>
        <v>1092.322581</v>
      </c>
      <c r="T15" s="84">
        <v>1.0</v>
      </c>
      <c r="U15" s="84">
        <f t="shared" si="5"/>
        <v>1128.733333</v>
      </c>
      <c r="V15" s="84">
        <v>1.0</v>
      </c>
      <c r="W15" s="84">
        <f t="shared" si="6"/>
        <v>1092.322581</v>
      </c>
      <c r="X15" s="84">
        <v>1.0</v>
      </c>
      <c r="Y15" s="84">
        <f t="shared" si="7"/>
        <v>1092.322581</v>
      </c>
      <c r="Z15" s="84">
        <v>1.0</v>
      </c>
      <c r="AA15" s="84">
        <f t="shared" si="8"/>
        <v>1209.357143</v>
      </c>
      <c r="AB15" s="84">
        <v>1.0</v>
      </c>
      <c r="AC15" s="84">
        <f t="shared" si="9"/>
        <v>1092.322581</v>
      </c>
    </row>
    <row r="16">
      <c r="A16" s="84"/>
      <c r="B16" s="84"/>
      <c r="C16" s="84"/>
      <c r="D16" s="215">
        <v>33862.0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1092.322581</v>
      </c>
      <c r="N16" s="84">
        <v>1.0</v>
      </c>
      <c r="O16" s="84">
        <f t="shared" si="2"/>
        <v>1092.322581</v>
      </c>
      <c r="P16" s="84">
        <v>1.0</v>
      </c>
      <c r="Q16" s="84">
        <f t="shared" si="3"/>
        <v>1128.733333</v>
      </c>
      <c r="R16" s="84">
        <v>1.0</v>
      </c>
      <c r="S16" s="84">
        <f t="shared" si="4"/>
        <v>1092.322581</v>
      </c>
      <c r="T16" s="84">
        <v>1.0</v>
      </c>
      <c r="U16" s="84">
        <f t="shared" si="5"/>
        <v>1128.733333</v>
      </c>
      <c r="V16" s="84">
        <v>1.0</v>
      </c>
      <c r="W16" s="84">
        <f t="shared" si="6"/>
        <v>1092.322581</v>
      </c>
      <c r="X16" s="84">
        <v>1.0</v>
      </c>
      <c r="Y16" s="84">
        <f t="shared" si="7"/>
        <v>1092.322581</v>
      </c>
      <c r="Z16" s="84">
        <v>1.0</v>
      </c>
      <c r="AA16" s="84">
        <f t="shared" si="8"/>
        <v>1209.357143</v>
      </c>
      <c r="AB16" s="84">
        <v>1.0</v>
      </c>
      <c r="AC16" s="84">
        <f t="shared" si="9"/>
        <v>1092.322581</v>
      </c>
    </row>
    <row r="17">
      <c r="A17" s="84"/>
      <c r="B17" s="84"/>
      <c r="C17" s="84"/>
      <c r="D17" s="215">
        <v>33862.0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1092.322581</v>
      </c>
      <c r="N17" s="84">
        <v>1.0</v>
      </c>
      <c r="O17" s="84">
        <f t="shared" si="2"/>
        <v>1092.322581</v>
      </c>
      <c r="P17" s="84">
        <v>1.0</v>
      </c>
      <c r="Q17" s="84">
        <f t="shared" si="3"/>
        <v>1128.733333</v>
      </c>
      <c r="R17" s="84">
        <v>1.0</v>
      </c>
      <c r="S17" s="84">
        <f t="shared" si="4"/>
        <v>1092.322581</v>
      </c>
      <c r="T17" s="84">
        <v>1.0</v>
      </c>
      <c r="U17" s="84">
        <f t="shared" si="5"/>
        <v>1128.733333</v>
      </c>
      <c r="V17" s="84">
        <v>1.0</v>
      </c>
      <c r="W17" s="84">
        <f t="shared" si="6"/>
        <v>1092.322581</v>
      </c>
      <c r="X17" s="84">
        <v>1.0</v>
      </c>
      <c r="Y17" s="84">
        <f t="shared" si="7"/>
        <v>1092.322581</v>
      </c>
      <c r="Z17" s="84">
        <v>1.0</v>
      </c>
      <c r="AA17" s="84">
        <f t="shared" si="8"/>
        <v>1209.357143</v>
      </c>
      <c r="AB17" s="84">
        <v>1.0</v>
      </c>
      <c r="AC17" s="84">
        <f t="shared" si="9"/>
        <v>1092.322581</v>
      </c>
    </row>
    <row r="18">
      <c r="A18" s="84"/>
      <c r="B18" s="84"/>
      <c r="C18" s="84"/>
      <c r="D18" s="215">
        <v>33862.0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1092.322581</v>
      </c>
      <c r="N18" s="84">
        <v>1.0</v>
      </c>
      <c r="O18" s="84">
        <f t="shared" si="2"/>
        <v>1092.322581</v>
      </c>
      <c r="P18" s="84">
        <v>1.0</v>
      </c>
      <c r="Q18" s="84">
        <f t="shared" si="3"/>
        <v>1128.733333</v>
      </c>
      <c r="R18" s="84">
        <v>1.0</v>
      </c>
      <c r="S18" s="84">
        <f t="shared" si="4"/>
        <v>1092.322581</v>
      </c>
      <c r="T18" s="84">
        <v>1.0</v>
      </c>
      <c r="U18" s="84">
        <f t="shared" si="5"/>
        <v>1128.733333</v>
      </c>
      <c r="V18" s="84">
        <v>1.0</v>
      </c>
      <c r="W18" s="84">
        <f t="shared" si="6"/>
        <v>1092.322581</v>
      </c>
      <c r="X18" s="84">
        <v>1.0</v>
      </c>
      <c r="Y18" s="84">
        <f t="shared" si="7"/>
        <v>1092.322581</v>
      </c>
      <c r="Z18" s="84">
        <v>1.0</v>
      </c>
      <c r="AA18" s="84">
        <f t="shared" si="8"/>
        <v>1209.357143</v>
      </c>
      <c r="AB18" s="84">
        <v>1.0</v>
      </c>
      <c r="AC18" s="84">
        <f t="shared" si="9"/>
        <v>1092.322581</v>
      </c>
    </row>
    <row r="19">
      <c r="A19" s="84"/>
      <c r="B19" s="84"/>
      <c r="C19" s="84"/>
      <c r="D19" s="215">
        <v>33862.0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1092.322581</v>
      </c>
      <c r="N19" s="84">
        <v>1.0</v>
      </c>
      <c r="O19" s="84">
        <f t="shared" si="2"/>
        <v>1092.322581</v>
      </c>
      <c r="P19" s="84">
        <v>1.0</v>
      </c>
      <c r="Q19" s="84">
        <f t="shared" si="3"/>
        <v>1128.733333</v>
      </c>
      <c r="R19" s="84">
        <v>1.0</v>
      </c>
      <c r="S19" s="84">
        <f t="shared" si="4"/>
        <v>1092.322581</v>
      </c>
      <c r="T19" s="84">
        <v>1.0</v>
      </c>
      <c r="U19" s="84">
        <f t="shared" si="5"/>
        <v>1128.733333</v>
      </c>
      <c r="V19" s="84">
        <v>1.0</v>
      </c>
      <c r="W19" s="84">
        <f t="shared" si="6"/>
        <v>1092.322581</v>
      </c>
      <c r="X19" s="84">
        <v>1.0</v>
      </c>
      <c r="Y19" s="84">
        <f t="shared" si="7"/>
        <v>1092.322581</v>
      </c>
      <c r="Z19" s="84">
        <v>1.0</v>
      </c>
      <c r="AA19" s="84">
        <f t="shared" si="8"/>
        <v>1209.357143</v>
      </c>
      <c r="AB19" s="84">
        <v>1.0</v>
      </c>
      <c r="AC19" s="84">
        <f t="shared" si="9"/>
        <v>1092.322581</v>
      </c>
    </row>
    <row r="20">
      <c r="A20" s="84"/>
      <c r="B20" s="84"/>
      <c r="C20" s="84"/>
      <c r="D20" s="215">
        <v>33862.0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1092.322581</v>
      </c>
      <c r="N20" s="84">
        <v>1.0</v>
      </c>
      <c r="O20" s="84">
        <f t="shared" si="2"/>
        <v>1092.322581</v>
      </c>
      <c r="P20" s="84">
        <v>1.0</v>
      </c>
      <c r="Q20" s="84">
        <f t="shared" si="3"/>
        <v>1128.733333</v>
      </c>
      <c r="R20" s="181">
        <v>0.5</v>
      </c>
      <c r="S20" s="84">
        <f t="shared" si="4"/>
        <v>546.1612903</v>
      </c>
      <c r="T20" s="84">
        <v>1.0</v>
      </c>
      <c r="U20" s="84">
        <f t="shared" si="5"/>
        <v>1128.733333</v>
      </c>
      <c r="V20" s="84">
        <v>1.0</v>
      </c>
      <c r="W20" s="84">
        <f t="shared" si="6"/>
        <v>1092.322581</v>
      </c>
      <c r="X20" s="84">
        <v>1.0</v>
      </c>
      <c r="Y20" s="84">
        <f t="shared" si="7"/>
        <v>1092.322581</v>
      </c>
      <c r="Z20" s="84">
        <v>1.0</v>
      </c>
      <c r="AA20" s="84">
        <f t="shared" si="8"/>
        <v>1209.357143</v>
      </c>
      <c r="AB20" s="84">
        <v>1.0</v>
      </c>
      <c r="AC20" s="84">
        <f t="shared" si="9"/>
        <v>1092.322581</v>
      </c>
    </row>
    <row r="21" ht="15.75" customHeight="1">
      <c r="A21" s="84"/>
      <c r="B21" s="84"/>
      <c r="C21" s="84"/>
      <c r="D21" s="215">
        <v>33862.0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1092.322581</v>
      </c>
      <c r="N21" s="84">
        <v>1.0</v>
      </c>
      <c r="O21" s="84">
        <f t="shared" si="2"/>
        <v>1092.322581</v>
      </c>
      <c r="P21" s="84">
        <v>1.0</v>
      </c>
      <c r="Q21" s="84">
        <f t="shared" si="3"/>
        <v>1128.733333</v>
      </c>
      <c r="R21" s="84">
        <v>1.0</v>
      </c>
      <c r="S21" s="84">
        <f t="shared" si="4"/>
        <v>1092.322581</v>
      </c>
      <c r="T21" s="84">
        <v>1.0</v>
      </c>
      <c r="U21" s="84">
        <f t="shared" si="5"/>
        <v>1128.733333</v>
      </c>
      <c r="V21" s="84">
        <v>1.0</v>
      </c>
      <c r="W21" s="84">
        <f t="shared" si="6"/>
        <v>1092.322581</v>
      </c>
      <c r="X21" s="84">
        <v>1.0</v>
      </c>
      <c r="Y21" s="84">
        <f t="shared" si="7"/>
        <v>1092.322581</v>
      </c>
      <c r="Z21" s="84">
        <v>1.0</v>
      </c>
      <c r="AA21" s="84">
        <f t="shared" si="8"/>
        <v>1209.357143</v>
      </c>
      <c r="AB21" s="84">
        <v>1.0</v>
      </c>
      <c r="AC21" s="84">
        <f t="shared" si="9"/>
        <v>1092.322581</v>
      </c>
    </row>
    <row r="22" ht="15.75" customHeight="1">
      <c r="A22" s="84"/>
      <c r="B22" s="84"/>
      <c r="C22" s="84"/>
      <c r="D22" s="215">
        <v>33862.0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1092.322581</v>
      </c>
      <c r="N22" s="84">
        <v>1.0</v>
      </c>
      <c r="O22" s="84">
        <f t="shared" si="2"/>
        <v>1092.322581</v>
      </c>
      <c r="P22" s="84">
        <v>1.0</v>
      </c>
      <c r="Q22" s="84">
        <f t="shared" si="3"/>
        <v>1128.733333</v>
      </c>
      <c r="R22" s="84">
        <v>1.0</v>
      </c>
      <c r="S22" s="84">
        <f t="shared" si="4"/>
        <v>1092.322581</v>
      </c>
      <c r="T22" s="84">
        <v>1.0</v>
      </c>
      <c r="U22" s="84">
        <f t="shared" si="5"/>
        <v>1128.733333</v>
      </c>
      <c r="V22" s="84">
        <v>1.0</v>
      </c>
      <c r="W22" s="84">
        <f t="shared" si="6"/>
        <v>1092.322581</v>
      </c>
      <c r="X22" s="84">
        <v>1.0</v>
      </c>
      <c r="Y22" s="84">
        <f t="shared" si="7"/>
        <v>1092.322581</v>
      </c>
      <c r="Z22" s="84">
        <v>1.0</v>
      </c>
      <c r="AA22" s="84">
        <f t="shared" si="8"/>
        <v>1209.357143</v>
      </c>
      <c r="AB22" s="84">
        <v>1.0</v>
      </c>
      <c r="AC22" s="84">
        <f t="shared" si="9"/>
        <v>1092.322581</v>
      </c>
    </row>
    <row r="23" ht="15.75" customHeight="1">
      <c r="A23" s="84"/>
      <c r="B23" s="84"/>
      <c r="C23" s="84"/>
      <c r="D23" s="215">
        <v>33862.0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1092.322581</v>
      </c>
      <c r="N23" s="84">
        <v>1.0</v>
      </c>
      <c r="O23" s="84">
        <f t="shared" si="2"/>
        <v>1092.322581</v>
      </c>
      <c r="P23" s="84">
        <v>1.0</v>
      </c>
      <c r="Q23" s="84">
        <f t="shared" si="3"/>
        <v>1128.733333</v>
      </c>
      <c r="R23" s="181">
        <v>0.0</v>
      </c>
      <c r="S23" s="84">
        <f t="shared" si="4"/>
        <v>0</v>
      </c>
      <c r="T23" s="84">
        <v>1.0</v>
      </c>
      <c r="U23" s="84">
        <f t="shared" si="5"/>
        <v>1128.733333</v>
      </c>
      <c r="V23" s="84">
        <v>1.0</v>
      </c>
      <c r="W23" s="84">
        <f t="shared" si="6"/>
        <v>1092.322581</v>
      </c>
      <c r="X23" s="84">
        <v>1.0</v>
      </c>
      <c r="Y23" s="84">
        <f t="shared" si="7"/>
        <v>1092.322581</v>
      </c>
      <c r="Z23" s="84">
        <v>1.0</v>
      </c>
      <c r="AA23" s="84">
        <f t="shared" si="8"/>
        <v>1209.357143</v>
      </c>
      <c r="AB23" s="84">
        <v>1.0</v>
      </c>
      <c r="AC23" s="84">
        <f t="shared" si="9"/>
        <v>1092.322581</v>
      </c>
    </row>
    <row r="24" ht="15.75" customHeight="1">
      <c r="A24" s="84"/>
      <c r="B24" s="84"/>
      <c r="C24" s="84"/>
      <c r="D24" s="215">
        <v>33862.0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1092.322581</v>
      </c>
      <c r="N24" s="84">
        <v>1.0</v>
      </c>
      <c r="O24" s="84">
        <f t="shared" si="2"/>
        <v>1092.322581</v>
      </c>
      <c r="P24" s="181">
        <v>0.0</v>
      </c>
      <c r="Q24" s="84">
        <f t="shared" si="3"/>
        <v>0</v>
      </c>
      <c r="R24" s="84">
        <v>1.0</v>
      </c>
      <c r="S24" s="84">
        <f t="shared" si="4"/>
        <v>1092.322581</v>
      </c>
      <c r="T24" s="84">
        <v>1.0</v>
      </c>
      <c r="U24" s="84">
        <f t="shared" si="5"/>
        <v>1128.733333</v>
      </c>
      <c r="V24" s="84">
        <v>1.0</v>
      </c>
      <c r="W24" s="84">
        <f t="shared" si="6"/>
        <v>1092.322581</v>
      </c>
      <c r="X24" s="84">
        <v>1.0</v>
      </c>
      <c r="Y24" s="84">
        <f t="shared" si="7"/>
        <v>1092.322581</v>
      </c>
      <c r="Z24" s="84">
        <v>1.0</v>
      </c>
      <c r="AA24" s="84">
        <f t="shared" si="8"/>
        <v>1209.357143</v>
      </c>
      <c r="AB24" s="84">
        <v>1.0</v>
      </c>
      <c r="AC24" s="84">
        <f t="shared" si="9"/>
        <v>1092.322581</v>
      </c>
    </row>
    <row r="25" ht="15.75" customHeight="1">
      <c r="A25" s="84"/>
      <c r="B25" s="84"/>
      <c r="C25" s="84"/>
      <c r="D25" s="215">
        <v>33862.0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1092.322581</v>
      </c>
      <c r="N25" s="84">
        <v>1.0</v>
      </c>
      <c r="O25" s="84">
        <f t="shared" si="2"/>
        <v>1092.322581</v>
      </c>
      <c r="P25" s="181">
        <v>0.0</v>
      </c>
      <c r="Q25" s="84">
        <f t="shared" si="3"/>
        <v>0</v>
      </c>
      <c r="R25" s="84">
        <v>1.0</v>
      </c>
      <c r="S25" s="84">
        <f t="shared" si="4"/>
        <v>1092.322581</v>
      </c>
      <c r="T25" s="84">
        <v>1.0</v>
      </c>
      <c r="U25" s="84">
        <f t="shared" si="5"/>
        <v>1128.733333</v>
      </c>
      <c r="V25" s="84">
        <v>1.0</v>
      </c>
      <c r="W25" s="84">
        <f t="shared" si="6"/>
        <v>1092.322581</v>
      </c>
      <c r="X25" s="84">
        <v>1.0</v>
      </c>
      <c r="Y25" s="84">
        <f t="shared" si="7"/>
        <v>1092.322581</v>
      </c>
      <c r="Z25" s="84">
        <v>1.0</v>
      </c>
      <c r="AA25" s="84">
        <f t="shared" si="8"/>
        <v>1209.357143</v>
      </c>
      <c r="AB25" s="84">
        <v>1.0</v>
      </c>
      <c r="AC25" s="84">
        <f t="shared" si="9"/>
        <v>1092.322581</v>
      </c>
    </row>
    <row r="26" ht="15.75" customHeight="1">
      <c r="A26" s="84"/>
      <c r="B26" s="84"/>
      <c r="C26" s="84"/>
      <c r="D26" s="215">
        <v>33862.0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1092.322581</v>
      </c>
      <c r="N26" s="84">
        <v>1.0</v>
      </c>
      <c r="O26" s="84">
        <f t="shared" si="2"/>
        <v>1092.322581</v>
      </c>
      <c r="P26" s="84">
        <v>1.0</v>
      </c>
      <c r="Q26" s="84">
        <f t="shared" si="3"/>
        <v>1128.733333</v>
      </c>
      <c r="R26" s="84">
        <v>1.0</v>
      </c>
      <c r="S26" s="84">
        <f t="shared" si="4"/>
        <v>1092.322581</v>
      </c>
      <c r="T26" s="84">
        <v>1.0</v>
      </c>
      <c r="U26" s="84">
        <f t="shared" si="5"/>
        <v>1128.733333</v>
      </c>
      <c r="V26" s="84">
        <v>1.0</v>
      </c>
      <c r="W26" s="84">
        <f t="shared" si="6"/>
        <v>1092.322581</v>
      </c>
      <c r="X26" s="84">
        <v>1.0</v>
      </c>
      <c r="Y26" s="84">
        <f t="shared" si="7"/>
        <v>1092.322581</v>
      </c>
      <c r="Z26" s="84">
        <v>1.0</v>
      </c>
      <c r="AA26" s="84">
        <f t="shared" si="8"/>
        <v>1209.357143</v>
      </c>
      <c r="AB26" s="84">
        <v>1.0</v>
      </c>
      <c r="AC26" s="84">
        <f t="shared" si="9"/>
        <v>1092.322581</v>
      </c>
    </row>
    <row r="27" ht="15.75" customHeight="1">
      <c r="A27" s="84"/>
      <c r="B27" s="84"/>
      <c r="C27" s="84"/>
      <c r="D27" s="215">
        <v>33862.0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181">
        <v>0.0</v>
      </c>
      <c r="O27" s="84">
        <f t="shared" si="2"/>
        <v>0</v>
      </c>
      <c r="P27" s="84">
        <v>1.0</v>
      </c>
      <c r="Q27" s="84">
        <f t="shared" si="3"/>
        <v>1128.733333</v>
      </c>
      <c r="R27" s="84">
        <v>1.0</v>
      </c>
      <c r="S27" s="84">
        <f t="shared" si="4"/>
        <v>1092.322581</v>
      </c>
      <c r="T27" s="84">
        <v>1.0</v>
      </c>
      <c r="U27" s="84">
        <f t="shared" si="5"/>
        <v>1128.733333</v>
      </c>
      <c r="V27" s="84">
        <v>1.0</v>
      </c>
      <c r="W27" s="84">
        <f t="shared" si="6"/>
        <v>1092.322581</v>
      </c>
      <c r="X27" s="84">
        <v>1.0</v>
      </c>
      <c r="Y27" s="84">
        <f t="shared" si="7"/>
        <v>1092.322581</v>
      </c>
      <c r="Z27" s="84">
        <v>1.0</v>
      </c>
      <c r="AA27" s="84">
        <f t="shared" si="8"/>
        <v>1209.357143</v>
      </c>
      <c r="AB27" s="84">
        <v>1.0</v>
      </c>
      <c r="AC27" s="84">
        <f t="shared" si="9"/>
        <v>1092.322581</v>
      </c>
    </row>
    <row r="28" ht="15.75" customHeight="1">
      <c r="A28" s="84"/>
      <c r="B28" s="84"/>
      <c r="C28" s="84"/>
      <c r="D28" s="215">
        <v>33862.0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1092.322581</v>
      </c>
      <c r="N28" s="84">
        <v>1.0</v>
      </c>
      <c r="O28" s="84">
        <f t="shared" si="2"/>
        <v>1092.322581</v>
      </c>
      <c r="P28" s="84">
        <v>1.0</v>
      </c>
      <c r="Q28" s="84">
        <f t="shared" si="3"/>
        <v>1128.733333</v>
      </c>
      <c r="R28" s="84">
        <v>1.0</v>
      </c>
      <c r="S28" s="84">
        <f t="shared" si="4"/>
        <v>1092.322581</v>
      </c>
      <c r="T28" s="84">
        <v>1.0</v>
      </c>
      <c r="U28" s="84">
        <f t="shared" si="5"/>
        <v>1128.733333</v>
      </c>
      <c r="V28" s="84">
        <v>1.0</v>
      </c>
      <c r="W28" s="84">
        <f t="shared" si="6"/>
        <v>1092.322581</v>
      </c>
      <c r="X28" s="84">
        <v>1.0</v>
      </c>
      <c r="Y28" s="84">
        <f t="shared" si="7"/>
        <v>1092.322581</v>
      </c>
      <c r="Z28" s="84">
        <v>1.0</v>
      </c>
      <c r="AA28" s="84">
        <f t="shared" si="8"/>
        <v>1209.357143</v>
      </c>
      <c r="AB28" s="84">
        <v>1.0</v>
      </c>
      <c r="AC28" s="84">
        <f t="shared" si="9"/>
        <v>1092.322581</v>
      </c>
    </row>
    <row r="29" ht="15.75" customHeight="1">
      <c r="A29" s="84"/>
      <c r="B29" s="84"/>
      <c r="C29" s="84"/>
      <c r="D29" s="215">
        <v>33862.0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1092.322581</v>
      </c>
      <c r="N29" s="84">
        <v>1.0</v>
      </c>
      <c r="O29" s="84">
        <f t="shared" si="2"/>
        <v>1092.322581</v>
      </c>
      <c r="P29" s="84">
        <v>1.0</v>
      </c>
      <c r="Q29" s="84">
        <f t="shared" si="3"/>
        <v>1128.733333</v>
      </c>
      <c r="R29" s="84">
        <v>1.0</v>
      </c>
      <c r="S29" s="84">
        <f t="shared" si="4"/>
        <v>1092.322581</v>
      </c>
      <c r="T29" s="84">
        <v>1.0</v>
      </c>
      <c r="U29" s="84">
        <f t="shared" si="5"/>
        <v>1128.733333</v>
      </c>
      <c r="V29" s="84">
        <v>1.0</v>
      </c>
      <c r="W29" s="84">
        <f t="shared" si="6"/>
        <v>1092.322581</v>
      </c>
      <c r="X29" s="84">
        <v>1.0</v>
      </c>
      <c r="Y29" s="84">
        <f t="shared" si="7"/>
        <v>1092.322581</v>
      </c>
      <c r="Z29" s="84">
        <v>1.0</v>
      </c>
      <c r="AA29" s="84">
        <f t="shared" si="8"/>
        <v>1209.357143</v>
      </c>
      <c r="AB29" s="84">
        <v>1.0</v>
      </c>
      <c r="AC29" s="84">
        <f t="shared" si="9"/>
        <v>1092.322581</v>
      </c>
    </row>
    <row r="30" ht="15.75" customHeight="1">
      <c r="A30" s="84"/>
      <c r="B30" s="84"/>
      <c r="C30" s="84"/>
      <c r="D30" s="215">
        <v>33862.0</v>
      </c>
      <c r="E30" s="217">
        <v>28.0</v>
      </c>
      <c r="F30" s="84"/>
      <c r="G30" s="84"/>
      <c r="H30" s="84"/>
      <c r="I30" s="84"/>
      <c r="J30" s="84"/>
      <c r="K30" s="84"/>
      <c r="L30" s="181">
        <v>0.0</v>
      </c>
      <c r="M30" s="84">
        <f t="shared" si="1"/>
        <v>0</v>
      </c>
      <c r="N30" s="84">
        <v>1.0</v>
      </c>
      <c r="O30" s="84">
        <f t="shared" si="2"/>
        <v>1092.322581</v>
      </c>
      <c r="P30" s="84">
        <v>1.0</v>
      </c>
      <c r="Q30" s="84">
        <f t="shared" si="3"/>
        <v>1128.733333</v>
      </c>
      <c r="R30" s="84">
        <v>1.0</v>
      </c>
      <c r="S30" s="84">
        <f t="shared" si="4"/>
        <v>1092.322581</v>
      </c>
      <c r="T30" s="84">
        <v>1.0</v>
      </c>
      <c r="U30" s="84">
        <f t="shared" si="5"/>
        <v>1128.733333</v>
      </c>
      <c r="V30" s="84">
        <v>1.0</v>
      </c>
      <c r="W30" s="84">
        <f t="shared" si="6"/>
        <v>1092.322581</v>
      </c>
      <c r="X30" s="84">
        <v>1.0</v>
      </c>
      <c r="Y30" s="84">
        <f t="shared" si="7"/>
        <v>1092.322581</v>
      </c>
      <c r="Z30" s="84">
        <v>1.0</v>
      </c>
      <c r="AA30" s="84">
        <f t="shared" si="8"/>
        <v>1209.357143</v>
      </c>
      <c r="AB30" s="84">
        <v>1.0</v>
      </c>
      <c r="AC30" s="84">
        <f t="shared" si="9"/>
        <v>1092.322581</v>
      </c>
    </row>
    <row r="31" ht="15.75" customHeight="1">
      <c r="A31" s="84"/>
      <c r="B31" s="84"/>
      <c r="C31" s="84"/>
      <c r="D31" s="215">
        <v>33862.0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"/>
        <v>0</v>
      </c>
      <c r="N31" s="84">
        <v>1.0</v>
      </c>
      <c r="O31" s="84">
        <f t="shared" si="2"/>
        <v>1092.322581</v>
      </c>
      <c r="P31" s="84">
        <v>1.0</v>
      </c>
      <c r="Q31" s="84">
        <f t="shared" si="3"/>
        <v>1128.733333</v>
      </c>
      <c r="R31" s="84">
        <v>1.0</v>
      </c>
      <c r="S31" s="84">
        <f t="shared" si="4"/>
        <v>1092.322581</v>
      </c>
      <c r="T31" s="84">
        <v>1.0</v>
      </c>
      <c r="U31" s="84">
        <f t="shared" si="5"/>
        <v>1128.733333</v>
      </c>
      <c r="V31" s="84">
        <v>1.0</v>
      </c>
      <c r="W31" s="84">
        <f t="shared" si="6"/>
        <v>1092.322581</v>
      </c>
      <c r="X31" s="84">
        <v>1.0</v>
      </c>
      <c r="Y31" s="84">
        <f t="shared" si="7"/>
        <v>1092.322581</v>
      </c>
      <c r="Z31" s="84"/>
      <c r="AA31" s="84"/>
      <c r="AB31" s="84">
        <v>1.0</v>
      </c>
      <c r="AC31" s="84">
        <f t="shared" si="9"/>
        <v>1092.322581</v>
      </c>
    </row>
    <row r="32" ht="15.75" customHeight="1">
      <c r="A32" s="84"/>
      <c r="B32" s="84"/>
      <c r="C32" s="84"/>
      <c r="D32" s="215">
        <v>33862.0</v>
      </c>
      <c r="E32" s="217">
        <v>30.0</v>
      </c>
      <c r="F32" s="84"/>
      <c r="G32" s="84"/>
      <c r="H32" s="84"/>
      <c r="I32" s="84"/>
      <c r="J32" s="84"/>
      <c r="K32" s="84"/>
      <c r="L32" s="84">
        <v>1.0</v>
      </c>
      <c r="M32" s="84">
        <f t="shared" si="1"/>
        <v>1092.322581</v>
      </c>
      <c r="N32" s="84">
        <v>1.0</v>
      </c>
      <c r="O32" s="84">
        <f t="shared" si="2"/>
        <v>1092.322581</v>
      </c>
      <c r="P32" s="84">
        <v>1.0</v>
      </c>
      <c r="Q32" s="84">
        <f t="shared" si="3"/>
        <v>1128.733333</v>
      </c>
      <c r="R32" s="84">
        <v>1.0</v>
      </c>
      <c r="S32" s="84">
        <f t="shared" si="4"/>
        <v>1092.322581</v>
      </c>
      <c r="T32" s="84">
        <v>1.0</v>
      </c>
      <c r="U32" s="84">
        <f t="shared" si="5"/>
        <v>1128.733333</v>
      </c>
      <c r="V32" s="84">
        <v>1.0</v>
      </c>
      <c r="W32" s="84">
        <f t="shared" si="6"/>
        <v>1092.322581</v>
      </c>
      <c r="X32" s="84">
        <v>1.0</v>
      </c>
      <c r="Y32" s="84">
        <f t="shared" si="7"/>
        <v>1092.322581</v>
      </c>
      <c r="Z32" s="84"/>
      <c r="AA32" s="84"/>
      <c r="AB32" s="84">
        <v>1.0</v>
      </c>
      <c r="AC32" s="84">
        <f t="shared" si="9"/>
        <v>1092.322581</v>
      </c>
    </row>
    <row r="33" ht="15.75" customHeight="1">
      <c r="A33" s="84"/>
      <c r="B33" s="84"/>
      <c r="C33" s="84"/>
      <c r="D33" s="215">
        <v>33862.0</v>
      </c>
      <c r="E33" s="216">
        <v>31.0</v>
      </c>
      <c r="F33" s="84"/>
      <c r="G33" s="84"/>
      <c r="H33" s="84"/>
      <c r="I33" s="84"/>
      <c r="J33" s="84"/>
      <c r="K33" s="84"/>
      <c r="L33" s="84">
        <v>1.0</v>
      </c>
      <c r="M33" s="84">
        <f t="shared" si="1"/>
        <v>1092.322581</v>
      </c>
      <c r="N33" s="84">
        <v>1.0</v>
      </c>
      <c r="O33" s="84">
        <f t="shared" si="2"/>
        <v>1092.322581</v>
      </c>
      <c r="P33" s="84"/>
      <c r="Q33" s="84"/>
      <c r="R33" s="84">
        <v>1.0</v>
      </c>
      <c r="S33" s="84">
        <f t="shared" si="4"/>
        <v>1092.322581</v>
      </c>
      <c r="T33" s="84"/>
      <c r="U33" s="84"/>
      <c r="V33" s="84">
        <v>1.0</v>
      </c>
      <c r="W33" s="84">
        <f t="shared" si="6"/>
        <v>1092.322581</v>
      </c>
      <c r="X33" s="84">
        <v>1.0</v>
      </c>
      <c r="Y33" s="84">
        <f t="shared" si="7"/>
        <v>1092.322581</v>
      </c>
      <c r="Z33" s="84"/>
      <c r="AA33" s="84"/>
      <c r="AB33" s="84">
        <v>1.0</v>
      </c>
      <c r="AC33" s="84">
        <f t="shared" si="9"/>
        <v>1092.322581</v>
      </c>
    </row>
    <row r="34" ht="15.75" customHeight="1">
      <c r="B34" s="160"/>
      <c r="C34" s="162" t="s">
        <v>316</v>
      </c>
      <c r="D34" s="215">
        <v>33862.0</v>
      </c>
      <c r="E34" s="160"/>
      <c r="F34" s="160"/>
      <c r="G34" s="160"/>
      <c r="H34" s="160"/>
      <c r="I34" s="160"/>
      <c r="J34" s="160"/>
      <c r="K34" s="160"/>
      <c r="L34" s="165">
        <v>1.5</v>
      </c>
      <c r="M34" s="84">
        <f t="shared" si="1"/>
        <v>1638.483871</v>
      </c>
      <c r="N34" s="165">
        <v>1.0</v>
      </c>
      <c r="O34" s="84">
        <f t="shared" si="2"/>
        <v>1092.322581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B35" s="160"/>
      <c r="C35" s="162" t="s">
        <v>317</v>
      </c>
      <c r="D35" s="215">
        <v>33862.0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84">
        <f t="shared" si="2"/>
        <v>0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B36" s="160"/>
      <c r="C36" s="162" t="s">
        <v>318</v>
      </c>
      <c r="D36" s="215">
        <v>33862.0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29</v>
      </c>
      <c r="M37" s="160">
        <f t="shared" si="10"/>
        <v>31677.35484</v>
      </c>
      <c r="N37" s="160">
        <f t="shared" si="10"/>
        <v>31</v>
      </c>
      <c r="O37" s="160">
        <f t="shared" si="10"/>
        <v>33862</v>
      </c>
      <c r="P37" s="160">
        <f t="shared" si="10"/>
        <v>27</v>
      </c>
      <c r="Q37" s="160">
        <f t="shared" si="10"/>
        <v>30475.8</v>
      </c>
      <c r="R37" s="160">
        <f t="shared" si="10"/>
        <v>29.5</v>
      </c>
      <c r="S37" s="160">
        <f t="shared" si="10"/>
        <v>32223.51613</v>
      </c>
      <c r="T37" s="160">
        <f t="shared" si="10"/>
        <v>30</v>
      </c>
      <c r="U37" s="160">
        <f t="shared" si="10"/>
        <v>33862</v>
      </c>
      <c r="V37" s="160">
        <f t="shared" si="10"/>
        <v>31</v>
      </c>
      <c r="W37" s="160">
        <f t="shared" si="10"/>
        <v>33862</v>
      </c>
      <c r="X37" s="160">
        <f t="shared" si="10"/>
        <v>31</v>
      </c>
      <c r="Y37" s="160">
        <f t="shared" si="10"/>
        <v>33862</v>
      </c>
      <c r="Z37" s="160">
        <f t="shared" si="10"/>
        <v>28</v>
      </c>
      <c r="AA37" s="160">
        <f t="shared" si="10"/>
        <v>33862</v>
      </c>
      <c r="AB37" s="160">
        <f t="shared" si="10"/>
        <v>31</v>
      </c>
      <c r="AC37" s="160">
        <f t="shared" si="10"/>
        <v>33862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1.86"/>
    <col customWidth="1" min="3" max="3" width="14.29"/>
    <col customWidth="1" min="4" max="4" width="11.43"/>
    <col customWidth="1" min="5" max="5" width="6.43"/>
    <col customWidth="1" min="6" max="6" width="9.86"/>
    <col customWidth="1" min="7" max="29" width="8.71"/>
  </cols>
  <sheetData>
    <row r="1">
      <c r="A1" s="211" t="s">
        <v>132</v>
      </c>
      <c r="B1" s="211" t="s">
        <v>133</v>
      </c>
      <c r="C1" s="211" t="s">
        <v>2</v>
      </c>
      <c r="D1" s="211" t="s">
        <v>134</v>
      </c>
      <c r="E1" s="212" t="s">
        <v>315</v>
      </c>
      <c r="F1" s="213">
        <v>45748.0</v>
      </c>
      <c r="G1" s="81"/>
      <c r="H1" s="213">
        <v>45778.0</v>
      </c>
      <c r="I1" s="81"/>
      <c r="J1" s="213">
        <v>45809.0</v>
      </c>
      <c r="K1" s="81"/>
      <c r="L1" s="213">
        <v>45839.0</v>
      </c>
      <c r="M1" s="81"/>
      <c r="N1" s="213">
        <v>45870.0</v>
      </c>
      <c r="O1" s="81"/>
      <c r="P1" s="213">
        <v>45901.0</v>
      </c>
      <c r="Q1" s="81"/>
      <c r="R1" s="213">
        <v>45931.0</v>
      </c>
      <c r="S1" s="81"/>
      <c r="T1" s="213">
        <v>45962.0</v>
      </c>
      <c r="U1" s="81"/>
      <c r="V1" s="213">
        <v>45992.0</v>
      </c>
      <c r="W1" s="81"/>
      <c r="X1" s="213">
        <v>46023.0</v>
      </c>
      <c r="Y1" s="81"/>
      <c r="Z1" s="213">
        <v>46054.0</v>
      </c>
      <c r="AA1" s="81"/>
      <c r="AB1" s="213">
        <v>46082.0</v>
      </c>
      <c r="AC1" s="81"/>
    </row>
    <row r="2">
      <c r="A2" s="6"/>
      <c r="B2" s="6"/>
      <c r="C2" s="6"/>
      <c r="D2" s="6"/>
      <c r="E2" s="6"/>
      <c r="F2" s="214" t="s">
        <v>135</v>
      </c>
      <c r="G2" s="84" t="s">
        <v>136</v>
      </c>
      <c r="H2" s="84" t="s">
        <v>135</v>
      </c>
      <c r="I2" s="84" t="s">
        <v>136</v>
      </c>
      <c r="J2" s="84" t="s">
        <v>135</v>
      </c>
      <c r="K2" s="84" t="s">
        <v>136</v>
      </c>
      <c r="L2" s="84" t="s">
        <v>135</v>
      </c>
      <c r="M2" s="84" t="s">
        <v>136</v>
      </c>
      <c r="N2" s="84" t="s">
        <v>135</v>
      </c>
      <c r="O2" s="84" t="s">
        <v>136</v>
      </c>
      <c r="P2" s="84" t="s">
        <v>135</v>
      </c>
      <c r="Q2" s="84" t="s">
        <v>136</v>
      </c>
      <c r="R2" s="84" t="s">
        <v>135</v>
      </c>
      <c r="S2" s="84" t="s">
        <v>136</v>
      </c>
      <c r="T2" s="84" t="s">
        <v>135</v>
      </c>
      <c r="U2" s="84" t="s">
        <v>136</v>
      </c>
      <c r="V2" s="84" t="s">
        <v>135</v>
      </c>
      <c r="W2" s="84" t="s">
        <v>136</v>
      </c>
      <c r="X2" s="84" t="s">
        <v>135</v>
      </c>
      <c r="Y2" s="84" t="s">
        <v>136</v>
      </c>
      <c r="Z2" s="84" t="s">
        <v>135</v>
      </c>
      <c r="AA2" s="84" t="s">
        <v>136</v>
      </c>
      <c r="AB2" s="84" t="s">
        <v>135</v>
      </c>
      <c r="AC2" s="84" t="s">
        <v>136</v>
      </c>
    </row>
    <row r="3">
      <c r="A3" s="84" t="s">
        <v>385</v>
      </c>
      <c r="B3" s="84" t="s">
        <v>369</v>
      </c>
      <c r="C3" s="84" t="s">
        <v>4</v>
      </c>
      <c r="D3" s="220">
        <v>32035.0</v>
      </c>
      <c r="E3" s="216">
        <v>1.0</v>
      </c>
      <c r="F3" s="84"/>
      <c r="G3" s="84"/>
      <c r="H3" s="84"/>
      <c r="I3" s="84"/>
      <c r="J3" s="84"/>
      <c r="K3" s="84"/>
      <c r="L3" s="84">
        <v>1.0</v>
      </c>
      <c r="M3" s="84">
        <f t="shared" ref="M3:M35" si="1">D3/31*L3</f>
        <v>1033.387097</v>
      </c>
      <c r="N3" s="181">
        <v>0.0</v>
      </c>
      <c r="O3" s="84">
        <f t="shared" ref="O3:O35" si="2">D3/31*N3</f>
        <v>0</v>
      </c>
      <c r="P3" s="84">
        <v>1.0</v>
      </c>
      <c r="Q3" s="84">
        <f t="shared" ref="Q3:Q32" si="3">D3/30*P3</f>
        <v>1067.833333</v>
      </c>
      <c r="R3" s="84">
        <v>1.0</v>
      </c>
      <c r="S3" s="84">
        <f t="shared" ref="S3:S33" si="4">D3/31*R3</f>
        <v>1033.387097</v>
      </c>
      <c r="T3" s="84">
        <v>1.0</v>
      </c>
      <c r="U3" s="84">
        <f t="shared" ref="U3:U32" si="5">D3/30*T3</f>
        <v>1067.833333</v>
      </c>
      <c r="V3" s="84">
        <v>1.0</v>
      </c>
      <c r="W3" s="84">
        <f t="shared" ref="W3:W33" si="6">D3/31*V3</f>
        <v>1033.387097</v>
      </c>
      <c r="X3" s="84">
        <v>1.0</v>
      </c>
      <c r="Y3" s="84">
        <f t="shared" ref="Y3:Y33" si="7">D3/31*X3</f>
        <v>1033.387097</v>
      </c>
      <c r="Z3" s="84">
        <v>1.0</v>
      </c>
      <c r="AA3" s="84">
        <f t="shared" ref="AA3:AA30" si="8">D3/28*Z3</f>
        <v>1144.107143</v>
      </c>
      <c r="AB3" s="84">
        <v>1.0</v>
      </c>
      <c r="AC3" s="84">
        <f t="shared" ref="AC3:AC33" si="9">D3/31*AB3</f>
        <v>1033.387097</v>
      </c>
    </row>
    <row r="4">
      <c r="A4" s="84"/>
      <c r="B4" s="84"/>
      <c r="C4" s="84"/>
      <c r="D4" s="220">
        <v>32035.0</v>
      </c>
      <c r="E4" s="217">
        <v>2.0</v>
      </c>
      <c r="F4" s="84"/>
      <c r="G4" s="84"/>
      <c r="H4" s="84"/>
      <c r="I4" s="84"/>
      <c r="J4" s="84"/>
      <c r="K4" s="84"/>
      <c r="L4" s="84">
        <v>1.0</v>
      </c>
      <c r="M4" s="84">
        <f t="shared" si="1"/>
        <v>1033.387097</v>
      </c>
      <c r="N4" s="181">
        <v>0.0</v>
      </c>
      <c r="O4" s="84">
        <f t="shared" si="2"/>
        <v>0</v>
      </c>
      <c r="P4" s="84">
        <v>1.0</v>
      </c>
      <c r="Q4" s="84">
        <f t="shared" si="3"/>
        <v>1067.833333</v>
      </c>
      <c r="R4" s="84">
        <v>1.0</v>
      </c>
      <c r="S4" s="84">
        <f t="shared" si="4"/>
        <v>1033.387097</v>
      </c>
      <c r="T4" s="84">
        <v>1.0</v>
      </c>
      <c r="U4" s="84">
        <f t="shared" si="5"/>
        <v>1067.833333</v>
      </c>
      <c r="V4" s="84">
        <v>1.0</v>
      </c>
      <c r="W4" s="84">
        <f t="shared" si="6"/>
        <v>1033.387097</v>
      </c>
      <c r="X4" s="84">
        <v>1.0</v>
      </c>
      <c r="Y4" s="84">
        <f t="shared" si="7"/>
        <v>1033.387097</v>
      </c>
      <c r="Z4" s="84">
        <v>1.0</v>
      </c>
      <c r="AA4" s="84">
        <f t="shared" si="8"/>
        <v>1144.107143</v>
      </c>
      <c r="AB4" s="84">
        <v>1.0</v>
      </c>
      <c r="AC4" s="84">
        <f t="shared" si="9"/>
        <v>1033.387097</v>
      </c>
    </row>
    <row r="5">
      <c r="A5" s="84"/>
      <c r="B5" s="84"/>
      <c r="C5" s="84"/>
      <c r="D5" s="220">
        <v>32035.0</v>
      </c>
      <c r="E5" s="216">
        <v>3.0</v>
      </c>
      <c r="F5" s="84"/>
      <c r="G5" s="84"/>
      <c r="H5" s="84"/>
      <c r="I5" s="84"/>
      <c r="J5" s="84"/>
      <c r="K5" s="84"/>
      <c r="L5" s="84">
        <v>1.0</v>
      </c>
      <c r="M5" s="84">
        <f t="shared" si="1"/>
        <v>1033.387097</v>
      </c>
      <c r="N5" s="181">
        <v>1.0</v>
      </c>
      <c r="O5" s="84">
        <f t="shared" si="2"/>
        <v>1033.387097</v>
      </c>
      <c r="P5" s="84">
        <v>1.0</v>
      </c>
      <c r="Q5" s="84">
        <f t="shared" si="3"/>
        <v>1067.833333</v>
      </c>
      <c r="R5" s="84">
        <v>1.0</v>
      </c>
      <c r="S5" s="84">
        <f t="shared" si="4"/>
        <v>1033.387097</v>
      </c>
      <c r="T5" s="84">
        <v>1.0</v>
      </c>
      <c r="U5" s="84">
        <f t="shared" si="5"/>
        <v>1067.833333</v>
      </c>
      <c r="V5" s="84">
        <v>1.0</v>
      </c>
      <c r="W5" s="84">
        <f t="shared" si="6"/>
        <v>1033.387097</v>
      </c>
      <c r="X5" s="84">
        <v>1.0</v>
      </c>
      <c r="Y5" s="84">
        <f t="shared" si="7"/>
        <v>1033.387097</v>
      </c>
      <c r="Z5" s="84">
        <v>1.0</v>
      </c>
      <c r="AA5" s="84">
        <f t="shared" si="8"/>
        <v>1144.107143</v>
      </c>
      <c r="AB5" s="84">
        <v>1.0</v>
      </c>
      <c r="AC5" s="84">
        <f t="shared" si="9"/>
        <v>1033.387097</v>
      </c>
    </row>
    <row r="6">
      <c r="A6" s="181"/>
      <c r="B6" s="84"/>
      <c r="C6" s="84"/>
      <c r="D6" s="220">
        <v>32035.0</v>
      </c>
      <c r="E6" s="217">
        <v>4.0</v>
      </c>
      <c r="F6" s="84"/>
      <c r="G6" s="84"/>
      <c r="H6" s="84"/>
      <c r="I6" s="84"/>
      <c r="J6" s="84"/>
      <c r="K6" s="84"/>
      <c r="L6" s="84">
        <v>1.0</v>
      </c>
      <c r="M6" s="84">
        <f t="shared" si="1"/>
        <v>1033.387097</v>
      </c>
      <c r="N6" s="181">
        <v>0.5</v>
      </c>
      <c r="O6" s="84">
        <f t="shared" si="2"/>
        <v>516.6935484</v>
      </c>
      <c r="P6" s="84">
        <v>1.0</v>
      </c>
      <c r="Q6" s="84">
        <f t="shared" si="3"/>
        <v>1067.833333</v>
      </c>
      <c r="R6" s="84">
        <v>1.0</v>
      </c>
      <c r="S6" s="84">
        <f t="shared" si="4"/>
        <v>1033.387097</v>
      </c>
      <c r="T6" s="84">
        <v>1.0</v>
      </c>
      <c r="U6" s="84">
        <f t="shared" si="5"/>
        <v>1067.833333</v>
      </c>
      <c r="V6" s="84">
        <v>1.0</v>
      </c>
      <c r="W6" s="84">
        <f t="shared" si="6"/>
        <v>1033.387097</v>
      </c>
      <c r="X6" s="84">
        <v>1.0</v>
      </c>
      <c r="Y6" s="84">
        <f t="shared" si="7"/>
        <v>1033.387097</v>
      </c>
      <c r="Z6" s="84">
        <v>1.0</v>
      </c>
      <c r="AA6" s="84">
        <f t="shared" si="8"/>
        <v>1144.107143</v>
      </c>
      <c r="AB6" s="84">
        <v>1.0</v>
      </c>
      <c r="AC6" s="84">
        <f t="shared" si="9"/>
        <v>1033.387097</v>
      </c>
    </row>
    <row r="7">
      <c r="A7" s="84"/>
      <c r="B7" s="84"/>
      <c r="C7" s="84"/>
      <c r="D7" s="220">
        <v>32035.0</v>
      </c>
      <c r="E7" s="216">
        <v>5.0</v>
      </c>
      <c r="F7" s="84"/>
      <c r="G7" s="84"/>
      <c r="H7" s="84"/>
      <c r="I7" s="84"/>
      <c r="J7" s="84"/>
      <c r="K7" s="84"/>
      <c r="L7" s="84">
        <v>1.0</v>
      </c>
      <c r="M7" s="84">
        <f t="shared" si="1"/>
        <v>1033.387097</v>
      </c>
      <c r="N7" s="84">
        <v>1.0</v>
      </c>
      <c r="O7" s="84">
        <f t="shared" si="2"/>
        <v>1033.387097</v>
      </c>
      <c r="P7" s="84">
        <v>1.0</v>
      </c>
      <c r="Q7" s="84">
        <f t="shared" si="3"/>
        <v>1067.833333</v>
      </c>
      <c r="R7" s="84">
        <v>1.0</v>
      </c>
      <c r="S7" s="84">
        <f t="shared" si="4"/>
        <v>1033.387097</v>
      </c>
      <c r="T7" s="84">
        <v>1.0</v>
      </c>
      <c r="U7" s="84">
        <f t="shared" si="5"/>
        <v>1067.833333</v>
      </c>
      <c r="V7" s="84">
        <v>1.0</v>
      </c>
      <c r="W7" s="84">
        <f t="shared" si="6"/>
        <v>1033.387097</v>
      </c>
      <c r="X7" s="84">
        <v>1.0</v>
      </c>
      <c r="Y7" s="84">
        <f t="shared" si="7"/>
        <v>1033.387097</v>
      </c>
      <c r="Z7" s="84">
        <v>1.0</v>
      </c>
      <c r="AA7" s="84">
        <f t="shared" si="8"/>
        <v>1144.107143</v>
      </c>
      <c r="AB7" s="84">
        <v>1.0</v>
      </c>
      <c r="AC7" s="84">
        <f t="shared" si="9"/>
        <v>1033.387097</v>
      </c>
    </row>
    <row r="8">
      <c r="A8" s="84"/>
      <c r="B8" s="84"/>
      <c r="C8" s="84"/>
      <c r="D8" s="220">
        <v>32035.0</v>
      </c>
      <c r="E8" s="217">
        <v>6.0</v>
      </c>
      <c r="F8" s="84"/>
      <c r="G8" s="84"/>
      <c r="H8" s="84"/>
      <c r="I8" s="84"/>
      <c r="J8" s="84"/>
      <c r="K8" s="84"/>
      <c r="L8" s="84">
        <v>1.0</v>
      </c>
      <c r="M8" s="84">
        <f t="shared" si="1"/>
        <v>1033.387097</v>
      </c>
      <c r="N8" s="84">
        <v>1.0</v>
      </c>
      <c r="O8" s="84">
        <f t="shared" si="2"/>
        <v>1033.387097</v>
      </c>
      <c r="P8" s="84">
        <v>1.0</v>
      </c>
      <c r="Q8" s="84">
        <f t="shared" si="3"/>
        <v>1067.833333</v>
      </c>
      <c r="R8" s="84">
        <v>1.0</v>
      </c>
      <c r="S8" s="84">
        <f t="shared" si="4"/>
        <v>1033.387097</v>
      </c>
      <c r="T8" s="84">
        <v>1.0</v>
      </c>
      <c r="U8" s="84">
        <f t="shared" si="5"/>
        <v>1067.833333</v>
      </c>
      <c r="V8" s="84">
        <v>1.0</v>
      </c>
      <c r="W8" s="84">
        <f t="shared" si="6"/>
        <v>1033.387097</v>
      </c>
      <c r="X8" s="84">
        <v>1.0</v>
      </c>
      <c r="Y8" s="84">
        <f t="shared" si="7"/>
        <v>1033.387097</v>
      </c>
      <c r="Z8" s="84">
        <v>1.0</v>
      </c>
      <c r="AA8" s="84">
        <f t="shared" si="8"/>
        <v>1144.107143</v>
      </c>
      <c r="AB8" s="84">
        <v>1.0</v>
      </c>
      <c r="AC8" s="84">
        <f t="shared" si="9"/>
        <v>1033.387097</v>
      </c>
    </row>
    <row r="9">
      <c r="A9" s="84"/>
      <c r="B9" s="84"/>
      <c r="C9" s="84"/>
      <c r="D9" s="220">
        <v>32035.0</v>
      </c>
      <c r="E9" s="216">
        <v>7.0</v>
      </c>
      <c r="F9" s="84"/>
      <c r="G9" s="84"/>
      <c r="H9" s="84" t="s">
        <v>367</v>
      </c>
      <c r="I9" s="84"/>
      <c r="J9" s="84"/>
      <c r="K9" s="84"/>
      <c r="L9" s="84">
        <v>1.0</v>
      </c>
      <c r="M9" s="84">
        <f t="shared" si="1"/>
        <v>1033.387097</v>
      </c>
      <c r="N9" s="84">
        <v>1.0</v>
      </c>
      <c r="O9" s="84">
        <f t="shared" si="2"/>
        <v>1033.387097</v>
      </c>
      <c r="P9" s="84">
        <v>1.0</v>
      </c>
      <c r="Q9" s="84">
        <f t="shared" si="3"/>
        <v>1067.833333</v>
      </c>
      <c r="R9" s="84">
        <v>1.0</v>
      </c>
      <c r="S9" s="84">
        <f t="shared" si="4"/>
        <v>1033.387097</v>
      </c>
      <c r="T9" s="84">
        <v>1.0</v>
      </c>
      <c r="U9" s="84">
        <f t="shared" si="5"/>
        <v>1067.833333</v>
      </c>
      <c r="V9" s="84">
        <v>1.0</v>
      </c>
      <c r="W9" s="84">
        <f t="shared" si="6"/>
        <v>1033.387097</v>
      </c>
      <c r="X9" s="84">
        <v>1.0</v>
      </c>
      <c r="Y9" s="84">
        <f t="shared" si="7"/>
        <v>1033.387097</v>
      </c>
      <c r="Z9" s="84">
        <v>1.0</v>
      </c>
      <c r="AA9" s="84">
        <f t="shared" si="8"/>
        <v>1144.107143</v>
      </c>
      <c r="AB9" s="84">
        <v>1.0</v>
      </c>
      <c r="AC9" s="84">
        <f t="shared" si="9"/>
        <v>1033.387097</v>
      </c>
    </row>
    <row r="10">
      <c r="A10" s="84"/>
      <c r="B10" s="84"/>
      <c r="C10" s="84"/>
      <c r="D10" s="220">
        <v>32035.0</v>
      </c>
      <c r="E10" s="217">
        <v>8.0</v>
      </c>
      <c r="F10" s="84"/>
      <c r="G10" s="84"/>
      <c r="H10" s="84"/>
      <c r="I10" s="84"/>
      <c r="J10" s="84"/>
      <c r="K10" s="84"/>
      <c r="L10" s="84">
        <v>1.0</v>
      </c>
      <c r="M10" s="84">
        <f t="shared" si="1"/>
        <v>1033.387097</v>
      </c>
      <c r="N10" s="84">
        <v>1.0</v>
      </c>
      <c r="O10" s="84">
        <f t="shared" si="2"/>
        <v>1033.387097</v>
      </c>
      <c r="P10" s="84">
        <v>1.0</v>
      </c>
      <c r="Q10" s="84">
        <f t="shared" si="3"/>
        <v>1067.833333</v>
      </c>
      <c r="R10" s="84">
        <v>1.0</v>
      </c>
      <c r="S10" s="84">
        <f t="shared" si="4"/>
        <v>1033.387097</v>
      </c>
      <c r="T10" s="84">
        <v>1.0</v>
      </c>
      <c r="U10" s="84">
        <f t="shared" si="5"/>
        <v>1067.833333</v>
      </c>
      <c r="V10" s="84">
        <v>1.0</v>
      </c>
      <c r="W10" s="84">
        <f t="shared" si="6"/>
        <v>1033.387097</v>
      </c>
      <c r="X10" s="84">
        <v>1.0</v>
      </c>
      <c r="Y10" s="84">
        <f t="shared" si="7"/>
        <v>1033.387097</v>
      </c>
      <c r="Z10" s="84">
        <v>1.0</v>
      </c>
      <c r="AA10" s="84">
        <f t="shared" si="8"/>
        <v>1144.107143</v>
      </c>
      <c r="AB10" s="84">
        <v>1.0</v>
      </c>
      <c r="AC10" s="84">
        <f t="shared" si="9"/>
        <v>1033.387097</v>
      </c>
    </row>
    <row r="11">
      <c r="A11" s="84"/>
      <c r="B11" s="84"/>
      <c r="C11" s="84"/>
      <c r="D11" s="220">
        <v>32035.0</v>
      </c>
      <c r="E11" s="216">
        <v>9.0</v>
      </c>
      <c r="F11" s="84"/>
      <c r="G11" s="84"/>
      <c r="H11" s="84"/>
      <c r="I11" s="84"/>
      <c r="J11" s="84"/>
      <c r="K11" s="84"/>
      <c r="L11" s="84">
        <v>1.0</v>
      </c>
      <c r="M11" s="84">
        <f t="shared" si="1"/>
        <v>1033.387097</v>
      </c>
      <c r="N11" s="84">
        <v>1.0</v>
      </c>
      <c r="O11" s="84">
        <f t="shared" si="2"/>
        <v>1033.387097</v>
      </c>
      <c r="P11" s="84">
        <v>1.0</v>
      </c>
      <c r="Q11" s="84">
        <f t="shared" si="3"/>
        <v>1067.833333</v>
      </c>
      <c r="R11" s="84">
        <v>1.0</v>
      </c>
      <c r="S11" s="84">
        <f t="shared" si="4"/>
        <v>1033.387097</v>
      </c>
      <c r="T11" s="84">
        <v>1.0</v>
      </c>
      <c r="U11" s="84">
        <f t="shared" si="5"/>
        <v>1067.833333</v>
      </c>
      <c r="V11" s="84">
        <v>1.0</v>
      </c>
      <c r="W11" s="84">
        <f t="shared" si="6"/>
        <v>1033.387097</v>
      </c>
      <c r="X11" s="84">
        <v>1.0</v>
      </c>
      <c r="Y11" s="84">
        <f t="shared" si="7"/>
        <v>1033.387097</v>
      </c>
      <c r="Z11" s="84">
        <v>1.0</v>
      </c>
      <c r="AA11" s="84">
        <f t="shared" si="8"/>
        <v>1144.107143</v>
      </c>
      <c r="AB11" s="84">
        <v>1.0</v>
      </c>
      <c r="AC11" s="84">
        <f t="shared" si="9"/>
        <v>1033.387097</v>
      </c>
    </row>
    <row r="12">
      <c r="A12" s="84"/>
      <c r="B12" s="84"/>
      <c r="C12" s="84"/>
      <c r="D12" s="220">
        <v>32035.0</v>
      </c>
      <c r="E12" s="217">
        <v>10.0</v>
      </c>
      <c r="F12" s="84"/>
      <c r="G12" s="84"/>
      <c r="H12" s="84"/>
      <c r="I12" s="84"/>
      <c r="J12" s="84"/>
      <c r="K12" s="84"/>
      <c r="L12" s="84">
        <v>1.0</v>
      </c>
      <c r="M12" s="84">
        <f t="shared" si="1"/>
        <v>1033.387097</v>
      </c>
      <c r="N12" s="84">
        <v>1.0</v>
      </c>
      <c r="O12" s="84">
        <f t="shared" si="2"/>
        <v>1033.387097</v>
      </c>
      <c r="P12" s="84">
        <v>1.0</v>
      </c>
      <c r="Q12" s="84">
        <f t="shared" si="3"/>
        <v>1067.833333</v>
      </c>
      <c r="R12" s="84">
        <v>1.0</v>
      </c>
      <c r="S12" s="84">
        <f t="shared" si="4"/>
        <v>1033.387097</v>
      </c>
      <c r="T12" s="84">
        <v>1.0</v>
      </c>
      <c r="U12" s="84">
        <f t="shared" si="5"/>
        <v>1067.833333</v>
      </c>
      <c r="V12" s="84">
        <v>1.0</v>
      </c>
      <c r="W12" s="84">
        <f t="shared" si="6"/>
        <v>1033.387097</v>
      </c>
      <c r="X12" s="84">
        <v>1.0</v>
      </c>
      <c r="Y12" s="84">
        <f t="shared" si="7"/>
        <v>1033.387097</v>
      </c>
      <c r="Z12" s="84">
        <v>1.0</v>
      </c>
      <c r="AA12" s="84">
        <f t="shared" si="8"/>
        <v>1144.107143</v>
      </c>
      <c r="AB12" s="84">
        <v>1.0</v>
      </c>
      <c r="AC12" s="84">
        <f t="shared" si="9"/>
        <v>1033.387097</v>
      </c>
    </row>
    <row r="13">
      <c r="A13" s="84"/>
      <c r="B13" s="84"/>
      <c r="C13" s="84"/>
      <c r="D13" s="220">
        <v>32035.0</v>
      </c>
      <c r="E13" s="216">
        <v>11.0</v>
      </c>
      <c r="F13" s="84"/>
      <c r="G13" s="84"/>
      <c r="H13" s="84"/>
      <c r="I13" s="84"/>
      <c r="J13" s="84"/>
      <c r="K13" s="84"/>
      <c r="L13" s="84">
        <v>1.0</v>
      </c>
      <c r="M13" s="84">
        <f t="shared" si="1"/>
        <v>1033.387097</v>
      </c>
      <c r="N13" s="84">
        <v>1.0</v>
      </c>
      <c r="O13" s="84">
        <f t="shared" si="2"/>
        <v>1033.387097</v>
      </c>
      <c r="P13" s="84">
        <v>1.0</v>
      </c>
      <c r="Q13" s="84">
        <f t="shared" si="3"/>
        <v>1067.833333</v>
      </c>
      <c r="R13" s="84">
        <v>1.0</v>
      </c>
      <c r="S13" s="84">
        <f t="shared" si="4"/>
        <v>1033.387097</v>
      </c>
      <c r="T13" s="84">
        <v>1.0</v>
      </c>
      <c r="U13" s="84">
        <f t="shared" si="5"/>
        <v>1067.833333</v>
      </c>
      <c r="V13" s="84">
        <v>1.0</v>
      </c>
      <c r="W13" s="84">
        <f t="shared" si="6"/>
        <v>1033.387097</v>
      </c>
      <c r="X13" s="84">
        <v>1.0</v>
      </c>
      <c r="Y13" s="84">
        <f t="shared" si="7"/>
        <v>1033.387097</v>
      </c>
      <c r="Z13" s="84">
        <v>1.0</v>
      </c>
      <c r="AA13" s="84">
        <f t="shared" si="8"/>
        <v>1144.107143</v>
      </c>
      <c r="AB13" s="84">
        <v>1.0</v>
      </c>
      <c r="AC13" s="84">
        <f t="shared" si="9"/>
        <v>1033.387097</v>
      </c>
    </row>
    <row r="14">
      <c r="A14" s="84"/>
      <c r="B14" s="84"/>
      <c r="C14" s="84"/>
      <c r="D14" s="220">
        <v>32035.0</v>
      </c>
      <c r="E14" s="217">
        <v>12.0</v>
      </c>
      <c r="F14" s="84"/>
      <c r="G14" s="84"/>
      <c r="H14" s="84"/>
      <c r="I14" s="84"/>
      <c r="J14" s="84"/>
      <c r="K14" s="84"/>
      <c r="L14" s="84">
        <v>1.0</v>
      </c>
      <c r="M14" s="84">
        <f t="shared" si="1"/>
        <v>1033.387097</v>
      </c>
      <c r="N14" s="84">
        <v>1.0</v>
      </c>
      <c r="O14" s="84">
        <f t="shared" si="2"/>
        <v>1033.387097</v>
      </c>
      <c r="P14" s="84">
        <v>1.0</v>
      </c>
      <c r="Q14" s="84">
        <f t="shared" si="3"/>
        <v>1067.833333</v>
      </c>
      <c r="R14" s="84">
        <v>1.0</v>
      </c>
      <c r="S14" s="84">
        <f t="shared" si="4"/>
        <v>1033.387097</v>
      </c>
      <c r="T14" s="84">
        <v>1.0</v>
      </c>
      <c r="U14" s="84">
        <f t="shared" si="5"/>
        <v>1067.833333</v>
      </c>
      <c r="V14" s="84">
        <v>1.0</v>
      </c>
      <c r="W14" s="84">
        <f t="shared" si="6"/>
        <v>1033.387097</v>
      </c>
      <c r="X14" s="84">
        <v>1.0</v>
      </c>
      <c r="Y14" s="84">
        <f t="shared" si="7"/>
        <v>1033.387097</v>
      </c>
      <c r="Z14" s="84">
        <v>1.0</v>
      </c>
      <c r="AA14" s="84">
        <f t="shared" si="8"/>
        <v>1144.107143</v>
      </c>
      <c r="AB14" s="84">
        <v>1.0</v>
      </c>
      <c r="AC14" s="84">
        <f t="shared" si="9"/>
        <v>1033.387097</v>
      </c>
    </row>
    <row r="15">
      <c r="A15" s="84"/>
      <c r="B15" s="84"/>
      <c r="C15" s="84"/>
      <c r="D15" s="220">
        <v>32035.0</v>
      </c>
      <c r="E15" s="216">
        <v>13.0</v>
      </c>
      <c r="F15" s="84"/>
      <c r="G15" s="84"/>
      <c r="H15" s="84"/>
      <c r="I15" s="84"/>
      <c r="J15" s="84"/>
      <c r="K15" s="84"/>
      <c r="L15" s="84">
        <v>1.0</v>
      </c>
      <c r="M15" s="84">
        <f t="shared" si="1"/>
        <v>1033.387097</v>
      </c>
      <c r="N15" s="84">
        <v>1.0</v>
      </c>
      <c r="O15" s="84">
        <f t="shared" si="2"/>
        <v>1033.387097</v>
      </c>
      <c r="P15" s="84">
        <v>1.0</v>
      </c>
      <c r="Q15" s="84">
        <f t="shared" si="3"/>
        <v>1067.833333</v>
      </c>
      <c r="R15" s="84">
        <v>1.0</v>
      </c>
      <c r="S15" s="84">
        <f t="shared" si="4"/>
        <v>1033.387097</v>
      </c>
      <c r="T15" s="84">
        <v>1.0</v>
      </c>
      <c r="U15" s="84">
        <f t="shared" si="5"/>
        <v>1067.833333</v>
      </c>
      <c r="V15" s="84">
        <v>1.0</v>
      </c>
      <c r="W15" s="84">
        <f t="shared" si="6"/>
        <v>1033.387097</v>
      </c>
      <c r="X15" s="84">
        <v>1.0</v>
      </c>
      <c r="Y15" s="84">
        <f t="shared" si="7"/>
        <v>1033.387097</v>
      </c>
      <c r="Z15" s="84">
        <v>1.0</v>
      </c>
      <c r="AA15" s="84">
        <f t="shared" si="8"/>
        <v>1144.107143</v>
      </c>
      <c r="AB15" s="84">
        <v>1.0</v>
      </c>
      <c r="AC15" s="84">
        <f t="shared" si="9"/>
        <v>1033.387097</v>
      </c>
    </row>
    <row r="16">
      <c r="A16" s="84"/>
      <c r="B16" s="84"/>
      <c r="C16" s="84"/>
      <c r="D16" s="220">
        <v>32035.0</v>
      </c>
      <c r="E16" s="217">
        <v>14.0</v>
      </c>
      <c r="F16" s="84"/>
      <c r="G16" s="84"/>
      <c r="H16" s="84"/>
      <c r="I16" s="84"/>
      <c r="J16" s="84"/>
      <c r="K16" s="84"/>
      <c r="L16" s="84">
        <v>1.0</v>
      </c>
      <c r="M16" s="84">
        <f t="shared" si="1"/>
        <v>1033.387097</v>
      </c>
      <c r="N16" s="84">
        <v>1.0</v>
      </c>
      <c r="O16" s="84">
        <f t="shared" si="2"/>
        <v>1033.387097</v>
      </c>
      <c r="P16" s="84">
        <v>1.0</v>
      </c>
      <c r="Q16" s="84">
        <f t="shared" si="3"/>
        <v>1067.833333</v>
      </c>
      <c r="R16" s="84">
        <v>1.0</v>
      </c>
      <c r="S16" s="84">
        <f t="shared" si="4"/>
        <v>1033.387097</v>
      </c>
      <c r="T16" s="84">
        <v>1.0</v>
      </c>
      <c r="U16" s="84">
        <f t="shared" si="5"/>
        <v>1067.833333</v>
      </c>
      <c r="V16" s="84">
        <v>1.0</v>
      </c>
      <c r="W16" s="84">
        <f t="shared" si="6"/>
        <v>1033.387097</v>
      </c>
      <c r="X16" s="84">
        <v>1.0</v>
      </c>
      <c r="Y16" s="84">
        <f t="shared" si="7"/>
        <v>1033.387097</v>
      </c>
      <c r="Z16" s="84">
        <v>1.0</v>
      </c>
      <c r="AA16" s="84">
        <f t="shared" si="8"/>
        <v>1144.107143</v>
      </c>
      <c r="AB16" s="84">
        <v>1.0</v>
      </c>
      <c r="AC16" s="84">
        <f t="shared" si="9"/>
        <v>1033.387097</v>
      </c>
    </row>
    <row r="17">
      <c r="A17" s="84"/>
      <c r="B17" s="84"/>
      <c r="C17" s="84"/>
      <c r="D17" s="220">
        <v>32035.0</v>
      </c>
      <c r="E17" s="216">
        <v>15.0</v>
      </c>
      <c r="F17" s="84"/>
      <c r="G17" s="84"/>
      <c r="H17" s="84"/>
      <c r="I17" s="84"/>
      <c r="J17" s="84"/>
      <c r="K17" s="84"/>
      <c r="L17" s="84">
        <v>1.0</v>
      </c>
      <c r="M17" s="84">
        <f t="shared" si="1"/>
        <v>1033.387097</v>
      </c>
      <c r="N17" s="84">
        <v>1.0</v>
      </c>
      <c r="O17" s="84">
        <f t="shared" si="2"/>
        <v>1033.387097</v>
      </c>
      <c r="P17" s="84">
        <v>1.0</v>
      </c>
      <c r="Q17" s="84">
        <f t="shared" si="3"/>
        <v>1067.833333</v>
      </c>
      <c r="R17" s="181">
        <v>0.5</v>
      </c>
      <c r="S17" s="84">
        <f t="shared" si="4"/>
        <v>516.6935484</v>
      </c>
      <c r="T17" s="84">
        <v>1.0</v>
      </c>
      <c r="U17" s="84">
        <f t="shared" si="5"/>
        <v>1067.833333</v>
      </c>
      <c r="V17" s="84">
        <v>1.0</v>
      </c>
      <c r="W17" s="84">
        <f t="shared" si="6"/>
        <v>1033.387097</v>
      </c>
      <c r="X17" s="84">
        <v>1.0</v>
      </c>
      <c r="Y17" s="84">
        <f t="shared" si="7"/>
        <v>1033.387097</v>
      </c>
      <c r="Z17" s="84">
        <v>1.0</v>
      </c>
      <c r="AA17" s="84">
        <f t="shared" si="8"/>
        <v>1144.107143</v>
      </c>
      <c r="AB17" s="84">
        <v>1.0</v>
      </c>
      <c r="AC17" s="84">
        <f t="shared" si="9"/>
        <v>1033.387097</v>
      </c>
    </row>
    <row r="18">
      <c r="A18" s="84"/>
      <c r="B18" s="84"/>
      <c r="C18" s="84"/>
      <c r="D18" s="220">
        <v>32035.0</v>
      </c>
      <c r="E18" s="217">
        <v>16.0</v>
      </c>
      <c r="F18" s="84"/>
      <c r="G18" s="84"/>
      <c r="H18" s="84"/>
      <c r="I18" s="84"/>
      <c r="J18" s="84"/>
      <c r="K18" s="84"/>
      <c r="L18" s="84">
        <v>1.0</v>
      </c>
      <c r="M18" s="84">
        <f t="shared" si="1"/>
        <v>1033.387097</v>
      </c>
      <c r="N18" s="84">
        <v>1.0</v>
      </c>
      <c r="O18" s="84">
        <f t="shared" si="2"/>
        <v>1033.387097</v>
      </c>
      <c r="P18" s="84">
        <v>1.0</v>
      </c>
      <c r="Q18" s="84">
        <f t="shared" si="3"/>
        <v>1067.833333</v>
      </c>
      <c r="R18" s="84">
        <v>1.0</v>
      </c>
      <c r="S18" s="84">
        <f t="shared" si="4"/>
        <v>1033.387097</v>
      </c>
      <c r="T18" s="84">
        <v>1.0</v>
      </c>
      <c r="U18" s="84">
        <f t="shared" si="5"/>
        <v>1067.833333</v>
      </c>
      <c r="V18" s="84">
        <v>1.0</v>
      </c>
      <c r="W18" s="84">
        <f t="shared" si="6"/>
        <v>1033.387097</v>
      </c>
      <c r="X18" s="84">
        <v>1.0</v>
      </c>
      <c r="Y18" s="84">
        <f t="shared" si="7"/>
        <v>1033.387097</v>
      </c>
      <c r="Z18" s="84">
        <v>1.0</v>
      </c>
      <c r="AA18" s="84">
        <f t="shared" si="8"/>
        <v>1144.107143</v>
      </c>
      <c r="AB18" s="84">
        <v>1.0</v>
      </c>
      <c r="AC18" s="84">
        <f t="shared" si="9"/>
        <v>1033.387097</v>
      </c>
    </row>
    <row r="19">
      <c r="A19" s="84"/>
      <c r="B19" s="84"/>
      <c r="C19" s="84"/>
      <c r="D19" s="220">
        <v>32035.0</v>
      </c>
      <c r="E19" s="216">
        <v>17.0</v>
      </c>
      <c r="F19" s="84"/>
      <c r="G19" s="84"/>
      <c r="H19" s="84"/>
      <c r="I19" s="84"/>
      <c r="J19" s="84"/>
      <c r="K19" s="84"/>
      <c r="L19" s="84">
        <v>1.0</v>
      </c>
      <c r="M19" s="84">
        <f t="shared" si="1"/>
        <v>1033.387097</v>
      </c>
      <c r="N19" s="84">
        <v>1.0</v>
      </c>
      <c r="O19" s="84">
        <f t="shared" si="2"/>
        <v>1033.387097</v>
      </c>
      <c r="P19" s="84">
        <v>1.0</v>
      </c>
      <c r="Q19" s="84">
        <f t="shared" si="3"/>
        <v>1067.833333</v>
      </c>
      <c r="R19" s="84">
        <v>1.0</v>
      </c>
      <c r="S19" s="84">
        <f t="shared" si="4"/>
        <v>1033.387097</v>
      </c>
      <c r="T19" s="84">
        <v>1.0</v>
      </c>
      <c r="U19" s="84">
        <f t="shared" si="5"/>
        <v>1067.833333</v>
      </c>
      <c r="V19" s="84">
        <v>1.0</v>
      </c>
      <c r="W19" s="84">
        <f t="shared" si="6"/>
        <v>1033.387097</v>
      </c>
      <c r="X19" s="84">
        <v>1.0</v>
      </c>
      <c r="Y19" s="84">
        <f t="shared" si="7"/>
        <v>1033.387097</v>
      </c>
      <c r="Z19" s="84">
        <v>1.0</v>
      </c>
      <c r="AA19" s="84">
        <f t="shared" si="8"/>
        <v>1144.107143</v>
      </c>
      <c r="AB19" s="84">
        <v>1.0</v>
      </c>
      <c r="AC19" s="84">
        <f t="shared" si="9"/>
        <v>1033.387097</v>
      </c>
    </row>
    <row r="20">
      <c r="A20" s="84"/>
      <c r="B20" s="84"/>
      <c r="C20" s="84"/>
      <c r="D20" s="220">
        <v>32035.0</v>
      </c>
      <c r="E20" s="217">
        <v>18.0</v>
      </c>
      <c r="F20" s="84"/>
      <c r="G20" s="84"/>
      <c r="H20" s="84"/>
      <c r="I20" s="84"/>
      <c r="J20" s="84"/>
      <c r="K20" s="84"/>
      <c r="L20" s="84">
        <v>1.0</v>
      </c>
      <c r="M20" s="84">
        <f t="shared" si="1"/>
        <v>1033.387097</v>
      </c>
      <c r="N20" s="84">
        <v>1.0</v>
      </c>
      <c r="O20" s="84">
        <f t="shared" si="2"/>
        <v>1033.387097</v>
      </c>
      <c r="P20" s="84">
        <v>1.0</v>
      </c>
      <c r="Q20" s="84">
        <f t="shared" si="3"/>
        <v>1067.833333</v>
      </c>
      <c r="R20" s="181">
        <v>0.0</v>
      </c>
      <c r="S20" s="84">
        <f t="shared" si="4"/>
        <v>0</v>
      </c>
      <c r="T20" s="84">
        <v>1.0</v>
      </c>
      <c r="U20" s="84">
        <f t="shared" si="5"/>
        <v>1067.833333</v>
      </c>
      <c r="V20" s="84">
        <v>1.0</v>
      </c>
      <c r="W20" s="84">
        <f t="shared" si="6"/>
        <v>1033.387097</v>
      </c>
      <c r="X20" s="84">
        <v>1.0</v>
      </c>
      <c r="Y20" s="84">
        <f t="shared" si="7"/>
        <v>1033.387097</v>
      </c>
      <c r="Z20" s="84">
        <v>1.0</v>
      </c>
      <c r="AA20" s="84">
        <f t="shared" si="8"/>
        <v>1144.107143</v>
      </c>
      <c r="AB20" s="84">
        <v>1.0</v>
      </c>
      <c r="AC20" s="84">
        <f t="shared" si="9"/>
        <v>1033.387097</v>
      </c>
    </row>
    <row r="21" ht="15.75" customHeight="1">
      <c r="A21" s="84"/>
      <c r="B21" s="84"/>
      <c r="C21" s="84"/>
      <c r="D21" s="220">
        <v>32035.0</v>
      </c>
      <c r="E21" s="216">
        <v>19.0</v>
      </c>
      <c r="F21" s="84"/>
      <c r="G21" s="84"/>
      <c r="H21" s="84"/>
      <c r="I21" s="84"/>
      <c r="J21" s="84"/>
      <c r="K21" s="84"/>
      <c r="L21" s="84">
        <v>1.0</v>
      </c>
      <c r="M21" s="84">
        <f t="shared" si="1"/>
        <v>1033.387097</v>
      </c>
      <c r="N21" s="84">
        <v>1.0</v>
      </c>
      <c r="O21" s="84">
        <f t="shared" si="2"/>
        <v>1033.387097</v>
      </c>
      <c r="P21" s="84">
        <v>1.0</v>
      </c>
      <c r="Q21" s="84">
        <f t="shared" si="3"/>
        <v>1067.833333</v>
      </c>
      <c r="R21" s="84">
        <v>1.0</v>
      </c>
      <c r="S21" s="84">
        <f t="shared" si="4"/>
        <v>1033.387097</v>
      </c>
      <c r="T21" s="84">
        <v>1.0</v>
      </c>
      <c r="U21" s="84">
        <f t="shared" si="5"/>
        <v>1067.833333</v>
      </c>
      <c r="V21" s="84">
        <v>1.0</v>
      </c>
      <c r="W21" s="84">
        <f t="shared" si="6"/>
        <v>1033.387097</v>
      </c>
      <c r="X21" s="84">
        <v>1.0</v>
      </c>
      <c r="Y21" s="84">
        <f t="shared" si="7"/>
        <v>1033.387097</v>
      </c>
      <c r="Z21" s="84">
        <v>1.0</v>
      </c>
      <c r="AA21" s="84">
        <f t="shared" si="8"/>
        <v>1144.107143</v>
      </c>
      <c r="AB21" s="84">
        <v>1.0</v>
      </c>
      <c r="AC21" s="84">
        <f t="shared" si="9"/>
        <v>1033.387097</v>
      </c>
    </row>
    <row r="22" ht="15.75" customHeight="1">
      <c r="A22" s="84"/>
      <c r="B22" s="84"/>
      <c r="C22" s="84"/>
      <c r="D22" s="220">
        <v>32035.0</v>
      </c>
      <c r="E22" s="217">
        <v>20.0</v>
      </c>
      <c r="F22" s="84"/>
      <c r="G22" s="84"/>
      <c r="H22" s="84"/>
      <c r="I22" s="84"/>
      <c r="J22" s="84"/>
      <c r="K22" s="84"/>
      <c r="L22" s="84">
        <v>1.0</v>
      </c>
      <c r="M22" s="84">
        <f t="shared" si="1"/>
        <v>1033.387097</v>
      </c>
      <c r="N22" s="84">
        <v>1.0</v>
      </c>
      <c r="O22" s="84">
        <f t="shared" si="2"/>
        <v>1033.387097</v>
      </c>
      <c r="P22" s="84">
        <v>1.0</v>
      </c>
      <c r="Q22" s="84">
        <f t="shared" si="3"/>
        <v>1067.833333</v>
      </c>
      <c r="R22" s="84">
        <v>1.0</v>
      </c>
      <c r="S22" s="84">
        <f t="shared" si="4"/>
        <v>1033.387097</v>
      </c>
      <c r="T22" s="84">
        <v>1.0</v>
      </c>
      <c r="U22" s="84">
        <f t="shared" si="5"/>
        <v>1067.833333</v>
      </c>
      <c r="V22" s="84">
        <v>1.0</v>
      </c>
      <c r="W22" s="84">
        <f t="shared" si="6"/>
        <v>1033.387097</v>
      </c>
      <c r="X22" s="84">
        <v>1.0</v>
      </c>
      <c r="Y22" s="84">
        <f t="shared" si="7"/>
        <v>1033.387097</v>
      </c>
      <c r="Z22" s="84">
        <v>1.0</v>
      </c>
      <c r="AA22" s="84">
        <f t="shared" si="8"/>
        <v>1144.107143</v>
      </c>
      <c r="AB22" s="84">
        <v>1.0</v>
      </c>
      <c r="AC22" s="84">
        <f t="shared" si="9"/>
        <v>1033.387097</v>
      </c>
    </row>
    <row r="23" ht="15.75" customHeight="1">
      <c r="A23" s="84"/>
      <c r="B23" s="84"/>
      <c r="C23" s="84"/>
      <c r="D23" s="220">
        <v>32035.0</v>
      </c>
      <c r="E23" s="216">
        <v>21.0</v>
      </c>
      <c r="F23" s="84"/>
      <c r="G23" s="84"/>
      <c r="H23" s="84"/>
      <c r="I23" s="84"/>
      <c r="J23" s="84"/>
      <c r="K23" s="84"/>
      <c r="L23" s="84">
        <v>1.0</v>
      </c>
      <c r="M23" s="84">
        <f t="shared" si="1"/>
        <v>1033.387097</v>
      </c>
      <c r="N23" s="84">
        <v>1.0</v>
      </c>
      <c r="O23" s="84">
        <f t="shared" si="2"/>
        <v>1033.387097</v>
      </c>
      <c r="P23" s="84">
        <v>1.0</v>
      </c>
      <c r="Q23" s="84">
        <f t="shared" si="3"/>
        <v>1067.833333</v>
      </c>
      <c r="R23" s="84">
        <v>1.0</v>
      </c>
      <c r="S23" s="84">
        <f t="shared" si="4"/>
        <v>1033.387097</v>
      </c>
      <c r="T23" s="84">
        <v>1.0</v>
      </c>
      <c r="U23" s="84">
        <f t="shared" si="5"/>
        <v>1067.833333</v>
      </c>
      <c r="V23" s="84">
        <v>1.0</v>
      </c>
      <c r="W23" s="84">
        <f t="shared" si="6"/>
        <v>1033.387097</v>
      </c>
      <c r="X23" s="84">
        <v>1.0</v>
      </c>
      <c r="Y23" s="84">
        <f t="shared" si="7"/>
        <v>1033.387097</v>
      </c>
      <c r="Z23" s="84">
        <v>1.0</v>
      </c>
      <c r="AA23" s="84">
        <f t="shared" si="8"/>
        <v>1144.107143</v>
      </c>
      <c r="AB23" s="84">
        <v>1.0</v>
      </c>
      <c r="AC23" s="84">
        <f t="shared" si="9"/>
        <v>1033.387097</v>
      </c>
    </row>
    <row r="24" ht="15.75" customHeight="1">
      <c r="A24" s="84"/>
      <c r="B24" s="84"/>
      <c r="C24" s="84"/>
      <c r="D24" s="220">
        <v>32035.0</v>
      </c>
      <c r="E24" s="217">
        <v>22.0</v>
      </c>
      <c r="F24" s="84"/>
      <c r="G24" s="84"/>
      <c r="H24" s="84"/>
      <c r="I24" s="84"/>
      <c r="J24" s="84"/>
      <c r="K24" s="84"/>
      <c r="L24" s="84">
        <v>1.0</v>
      </c>
      <c r="M24" s="84">
        <f t="shared" si="1"/>
        <v>1033.387097</v>
      </c>
      <c r="N24" s="84">
        <v>1.0</v>
      </c>
      <c r="O24" s="84">
        <f t="shared" si="2"/>
        <v>1033.387097</v>
      </c>
      <c r="P24" s="84">
        <v>1.0</v>
      </c>
      <c r="Q24" s="84">
        <f t="shared" si="3"/>
        <v>1067.833333</v>
      </c>
      <c r="R24" s="84">
        <v>1.0</v>
      </c>
      <c r="S24" s="84">
        <f t="shared" si="4"/>
        <v>1033.387097</v>
      </c>
      <c r="T24" s="84">
        <v>1.0</v>
      </c>
      <c r="U24" s="84">
        <f t="shared" si="5"/>
        <v>1067.833333</v>
      </c>
      <c r="V24" s="84">
        <v>1.0</v>
      </c>
      <c r="W24" s="84">
        <f t="shared" si="6"/>
        <v>1033.387097</v>
      </c>
      <c r="X24" s="84">
        <v>1.0</v>
      </c>
      <c r="Y24" s="84">
        <f t="shared" si="7"/>
        <v>1033.387097</v>
      </c>
      <c r="Z24" s="84">
        <v>1.0</v>
      </c>
      <c r="AA24" s="84">
        <f t="shared" si="8"/>
        <v>1144.107143</v>
      </c>
      <c r="AB24" s="84">
        <v>1.0</v>
      </c>
      <c r="AC24" s="84">
        <f t="shared" si="9"/>
        <v>1033.387097</v>
      </c>
    </row>
    <row r="25" ht="15.75" customHeight="1">
      <c r="A25" s="84"/>
      <c r="B25" s="84"/>
      <c r="C25" s="84"/>
      <c r="D25" s="220">
        <v>32035.0</v>
      </c>
      <c r="E25" s="216">
        <v>23.0</v>
      </c>
      <c r="F25" s="84"/>
      <c r="G25" s="84"/>
      <c r="H25" s="84"/>
      <c r="I25" s="84"/>
      <c r="J25" s="84"/>
      <c r="K25" s="84"/>
      <c r="L25" s="84">
        <v>1.0</v>
      </c>
      <c r="M25" s="84">
        <f t="shared" si="1"/>
        <v>1033.387097</v>
      </c>
      <c r="N25" s="84">
        <v>1.0</v>
      </c>
      <c r="O25" s="84">
        <f t="shared" si="2"/>
        <v>1033.387097</v>
      </c>
      <c r="P25" s="84">
        <v>1.0</v>
      </c>
      <c r="Q25" s="84">
        <f t="shared" si="3"/>
        <v>1067.833333</v>
      </c>
      <c r="R25" s="84">
        <v>1.0</v>
      </c>
      <c r="S25" s="84">
        <f t="shared" si="4"/>
        <v>1033.387097</v>
      </c>
      <c r="T25" s="84">
        <v>1.0</v>
      </c>
      <c r="U25" s="84">
        <f t="shared" si="5"/>
        <v>1067.833333</v>
      </c>
      <c r="V25" s="84">
        <v>1.0</v>
      </c>
      <c r="W25" s="84">
        <f t="shared" si="6"/>
        <v>1033.387097</v>
      </c>
      <c r="X25" s="84">
        <v>1.0</v>
      </c>
      <c r="Y25" s="84">
        <f t="shared" si="7"/>
        <v>1033.387097</v>
      </c>
      <c r="Z25" s="84">
        <v>1.0</v>
      </c>
      <c r="AA25" s="84">
        <f t="shared" si="8"/>
        <v>1144.107143</v>
      </c>
      <c r="AB25" s="84">
        <v>1.0</v>
      </c>
      <c r="AC25" s="84">
        <f t="shared" si="9"/>
        <v>1033.387097</v>
      </c>
    </row>
    <row r="26" ht="15.75" customHeight="1">
      <c r="A26" s="84"/>
      <c r="B26" s="84"/>
      <c r="C26" s="84"/>
      <c r="D26" s="220">
        <v>32035.0</v>
      </c>
      <c r="E26" s="217">
        <v>24.0</v>
      </c>
      <c r="F26" s="84"/>
      <c r="G26" s="84"/>
      <c r="H26" s="84"/>
      <c r="I26" s="84"/>
      <c r="J26" s="84"/>
      <c r="K26" s="84"/>
      <c r="L26" s="84">
        <v>1.0</v>
      </c>
      <c r="M26" s="84">
        <f t="shared" si="1"/>
        <v>1033.387097</v>
      </c>
      <c r="N26" s="84">
        <v>1.0</v>
      </c>
      <c r="O26" s="84">
        <f t="shared" si="2"/>
        <v>1033.387097</v>
      </c>
      <c r="P26" s="84">
        <v>1.0</v>
      </c>
      <c r="Q26" s="84">
        <f t="shared" si="3"/>
        <v>1067.833333</v>
      </c>
      <c r="R26" s="84">
        <v>1.0</v>
      </c>
      <c r="S26" s="84">
        <f t="shared" si="4"/>
        <v>1033.387097</v>
      </c>
      <c r="T26" s="84">
        <v>1.0</v>
      </c>
      <c r="U26" s="84">
        <f t="shared" si="5"/>
        <v>1067.833333</v>
      </c>
      <c r="V26" s="84">
        <v>1.0</v>
      </c>
      <c r="W26" s="84">
        <f t="shared" si="6"/>
        <v>1033.387097</v>
      </c>
      <c r="X26" s="84">
        <v>1.0</v>
      </c>
      <c r="Y26" s="84">
        <f t="shared" si="7"/>
        <v>1033.387097</v>
      </c>
      <c r="Z26" s="84">
        <v>1.0</v>
      </c>
      <c r="AA26" s="84">
        <f t="shared" si="8"/>
        <v>1144.107143</v>
      </c>
      <c r="AB26" s="84">
        <v>1.0</v>
      </c>
      <c r="AC26" s="84">
        <f t="shared" si="9"/>
        <v>1033.387097</v>
      </c>
    </row>
    <row r="27" ht="15.75" customHeight="1">
      <c r="A27" s="84"/>
      <c r="B27" s="84"/>
      <c r="C27" s="84"/>
      <c r="D27" s="220">
        <v>32035.0</v>
      </c>
      <c r="E27" s="216">
        <v>25.0</v>
      </c>
      <c r="F27" s="84"/>
      <c r="G27" s="84"/>
      <c r="H27" s="84"/>
      <c r="I27" s="84"/>
      <c r="J27" s="84"/>
      <c r="K27" s="84"/>
      <c r="L27" s="181">
        <v>0.0</v>
      </c>
      <c r="M27" s="84">
        <f t="shared" si="1"/>
        <v>0</v>
      </c>
      <c r="N27" s="84">
        <v>1.0</v>
      </c>
      <c r="O27" s="84">
        <f t="shared" si="2"/>
        <v>1033.387097</v>
      </c>
      <c r="P27" s="84">
        <v>1.0</v>
      </c>
      <c r="Q27" s="84">
        <f t="shared" si="3"/>
        <v>1067.833333</v>
      </c>
      <c r="R27" s="84">
        <v>1.0</v>
      </c>
      <c r="S27" s="84">
        <f t="shared" si="4"/>
        <v>1033.387097</v>
      </c>
      <c r="T27" s="84">
        <v>1.0</v>
      </c>
      <c r="U27" s="84">
        <f t="shared" si="5"/>
        <v>1067.833333</v>
      </c>
      <c r="V27" s="84">
        <v>1.0</v>
      </c>
      <c r="W27" s="84">
        <f t="shared" si="6"/>
        <v>1033.387097</v>
      </c>
      <c r="X27" s="84">
        <v>1.0</v>
      </c>
      <c r="Y27" s="84">
        <f t="shared" si="7"/>
        <v>1033.387097</v>
      </c>
      <c r="Z27" s="84">
        <v>1.0</v>
      </c>
      <c r="AA27" s="84">
        <f t="shared" si="8"/>
        <v>1144.107143</v>
      </c>
      <c r="AB27" s="84">
        <v>1.0</v>
      </c>
      <c r="AC27" s="84">
        <f t="shared" si="9"/>
        <v>1033.387097</v>
      </c>
    </row>
    <row r="28" ht="15.75" customHeight="1">
      <c r="A28" s="84"/>
      <c r="B28" s="84"/>
      <c r="C28" s="84"/>
      <c r="D28" s="220">
        <v>32035.0</v>
      </c>
      <c r="E28" s="217">
        <v>26.0</v>
      </c>
      <c r="F28" s="84"/>
      <c r="G28" s="84"/>
      <c r="H28" s="84"/>
      <c r="I28" s="84"/>
      <c r="J28" s="84"/>
      <c r="K28" s="84"/>
      <c r="L28" s="84">
        <v>1.0</v>
      </c>
      <c r="M28" s="84">
        <f t="shared" si="1"/>
        <v>1033.387097</v>
      </c>
      <c r="N28" s="84">
        <v>1.0</v>
      </c>
      <c r="O28" s="84">
        <f t="shared" si="2"/>
        <v>1033.387097</v>
      </c>
      <c r="P28" s="84">
        <v>1.0</v>
      </c>
      <c r="Q28" s="84">
        <f t="shared" si="3"/>
        <v>1067.833333</v>
      </c>
      <c r="R28" s="84">
        <v>1.0</v>
      </c>
      <c r="S28" s="84">
        <f t="shared" si="4"/>
        <v>1033.387097</v>
      </c>
      <c r="T28" s="84">
        <v>1.0</v>
      </c>
      <c r="U28" s="84">
        <f t="shared" si="5"/>
        <v>1067.833333</v>
      </c>
      <c r="V28" s="84">
        <v>1.0</v>
      </c>
      <c r="W28" s="84">
        <f t="shared" si="6"/>
        <v>1033.387097</v>
      </c>
      <c r="X28" s="84">
        <v>1.0</v>
      </c>
      <c r="Y28" s="84">
        <f t="shared" si="7"/>
        <v>1033.387097</v>
      </c>
      <c r="Z28" s="84">
        <v>1.0</v>
      </c>
      <c r="AA28" s="84">
        <f t="shared" si="8"/>
        <v>1144.107143</v>
      </c>
      <c r="AB28" s="84">
        <v>1.0</v>
      </c>
      <c r="AC28" s="84">
        <f t="shared" si="9"/>
        <v>1033.387097</v>
      </c>
    </row>
    <row r="29" ht="15.75" customHeight="1">
      <c r="A29" s="84"/>
      <c r="B29" s="84"/>
      <c r="C29" s="84"/>
      <c r="D29" s="220">
        <v>32035.0</v>
      </c>
      <c r="E29" s="216">
        <v>27.0</v>
      </c>
      <c r="F29" s="84"/>
      <c r="G29" s="84"/>
      <c r="H29" s="84"/>
      <c r="I29" s="84"/>
      <c r="J29" s="84"/>
      <c r="K29" s="84"/>
      <c r="L29" s="84">
        <v>1.0</v>
      </c>
      <c r="M29" s="84">
        <f t="shared" si="1"/>
        <v>1033.387097</v>
      </c>
      <c r="N29" s="181">
        <v>0.0</v>
      </c>
      <c r="O29" s="84">
        <f t="shared" si="2"/>
        <v>0</v>
      </c>
      <c r="P29" s="84">
        <v>1.0</v>
      </c>
      <c r="Q29" s="84">
        <f t="shared" si="3"/>
        <v>1067.833333</v>
      </c>
      <c r="R29" s="84">
        <v>1.0</v>
      </c>
      <c r="S29" s="84">
        <f t="shared" si="4"/>
        <v>1033.387097</v>
      </c>
      <c r="T29" s="84">
        <v>1.0</v>
      </c>
      <c r="U29" s="84">
        <f t="shared" si="5"/>
        <v>1067.833333</v>
      </c>
      <c r="V29" s="84">
        <v>1.0</v>
      </c>
      <c r="W29" s="84">
        <f t="shared" si="6"/>
        <v>1033.387097</v>
      </c>
      <c r="X29" s="84">
        <v>1.0</v>
      </c>
      <c r="Y29" s="84">
        <f t="shared" si="7"/>
        <v>1033.387097</v>
      </c>
      <c r="Z29" s="84">
        <v>1.0</v>
      </c>
      <c r="AA29" s="84">
        <f t="shared" si="8"/>
        <v>1144.107143</v>
      </c>
      <c r="AB29" s="84">
        <v>1.0</v>
      </c>
      <c r="AC29" s="84">
        <f t="shared" si="9"/>
        <v>1033.387097</v>
      </c>
    </row>
    <row r="30" ht="15.75" customHeight="1">
      <c r="A30" s="84"/>
      <c r="B30" s="84"/>
      <c r="C30" s="84"/>
      <c r="D30" s="220">
        <v>32035.0</v>
      </c>
      <c r="E30" s="217">
        <v>28.0</v>
      </c>
      <c r="F30" s="84"/>
      <c r="G30" s="84"/>
      <c r="H30" s="84"/>
      <c r="I30" s="84"/>
      <c r="J30" s="84"/>
      <c r="K30" s="84"/>
      <c r="L30" s="84">
        <v>1.0</v>
      </c>
      <c r="M30" s="84">
        <f t="shared" si="1"/>
        <v>1033.387097</v>
      </c>
      <c r="N30" s="84">
        <v>1.0</v>
      </c>
      <c r="O30" s="84">
        <f t="shared" si="2"/>
        <v>1033.387097</v>
      </c>
      <c r="P30" s="84">
        <v>1.0</v>
      </c>
      <c r="Q30" s="84">
        <f t="shared" si="3"/>
        <v>1067.833333</v>
      </c>
      <c r="R30" s="84">
        <v>1.0</v>
      </c>
      <c r="S30" s="84">
        <f t="shared" si="4"/>
        <v>1033.387097</v>
      </c>
      <c r="T30" s="84">
        <v>1.0</v>
      </c>
      <c r="U30" s="84">
        <f t="shared" si="5"/>
        <v>1067.833333</v>
      </c>
      <c r="V30" s="84">
        <v>1.0</v>
      </c>
      <c r="W30" s="84">
        <f t="shared" si="6"/>
        <v>1033.387097</v>
      </c>
      <c r="X30" s="84">
        <v>1.0</v>
      </c>
      <c r="Y30" s="84">
        <f t="shared" si="7"/>
        <v>1033.387097</v>
      </c>
      <c r="Z30" s="84">
        <v>1.0</v>
      </c>
      <c r="AA30" s="84">
        <f t="shared" si="8"/>
        <v>1144.107143</v>
      </c>
      <c r="AB30" s="84">
        <v>1.0</v>
      </c>
      <c r="AC30" s="84">
        <f t="shared" si="9"/>
        <v>1033.387097</v>
      </c>
    </row>
    <row r="31" ht="15.75" customHeight="1">
      <c r="A31" s="84"/>
      <c r="B31" s="84"/>
      <c r="C31" s="84"/>
      <c r="D31" s="220">
        <v>32035.0</v>
      </c>
      <c r="E31" s="216">
        <v>29.0</v>
      </c>
      <c r="F31" s="84"/>
      <c r="G31" s="84"/>
      <c r="H31" s="84"/>
      <c r="I31" s="84"/>
      <c r="J31" s="84"/>
      <c r="K31" s="84"/>
      <c r="L31" s="181">
        <v>0.0</v>
      </c>
      <c r="M31" s="84">
        <f t="shared" si="1"/>
        <v>0</v>
      </c>
      <c r="N31" s="84">
        <v>1.0</v>
      </c>
      <c r="O31" s="84">
        <f t="shared" si="2"/>
        <v>1033.387097</v>
      </c>
      <c r="P31" s="84">
        <v>1.0</v>
      </c>
      <c r="Q31" s="84">
        <f t="shared" si="3"/>
        <v>1067.833333</v>
      </c>
      <c r="R31" s="84">
        <v>1.0</v>
      </c>
      <c r="S31" s="84">
        <f t="shared" si="4"/>
        <v>1033.387097</v>
      </c>
      <c r="T31" s="84">
        <v>1.0</v>
      </c>
      <c r="U31" s="84">
        <f t="shared" si="5"/>
        <v>1067.833333</v>
      </c>
      <c r="V31" s="84">
        <v>1.0</v>
      </c>
      <c r="W31" s="84">
        <f t="shared" si="6"/>
        <v>1033.387097</v>
      </c>
      <c r="X31" s="84">
        <v>1.0</v>
      </c>
      <c r="Y31" s="84">
        <f t="shared" si="7"/>
        <v>1033.387097</v>
      </c>
      <c r="Z31" s="84"/>
      <c r="AA31" s="84"/>
      <c r="AB31" s="84">
        <v>1.0</v>
      </c>
      <c r="AC31" s="84">
        <f t="shared" si="9"/>
        <v>1033.387097</v>
      </c>
    </row>
    <row r="32" ht="15.75" customHeight="1">
      <c r="A32" s="84"/>
      <c r="B32" s="84"/>
      <c r="C32" s="84"/>
      <c r="D32" s="220">
        <v>32035.0</v>
      </c>
      <c r="E32" s="217">
        <v>30.0</v>
      </c>
      <c r="F32" s="84"/>
      <c r="G32" s="84"/>
      <c r="H32" s="84"/>
      <c r="I32" s="84"/>
      <c r="J32" s="84"/>
      <c r="K32" s="84"/>
      <c r="L32" s="181">
        <v>0.0</v>
      </c>
      <c r="M32" s="84">
        <f t="shared" si="1"/>
        <v>0</v>
      </c>
      <c r="N32" s="84">
        <v>1.0</v>
      </c>
      <c r="O32" s="84">
        <f t="shared" si="2"/>
        <v>1033.387097</v>
      </c>
      <c r="P32" s="84">
        <v>1.0</v>
      </c>
      <c r="Q32" s="84">
        <f t="shared" si="3"/>
        <v>1067.833333</v>
      </c>
      <c r="R32" s="84">
        <v>1.0</v>
      </c>
      <c r="S32" s="84">
        <f t="shared" si="4"/>
        <v>1033.387097</v>
      </c>
      <c r="T32" s="84">
        <v>1.0</v>
      </c>
      <c r="U32" s="84">
        <f t="shared" si="5"/>
        <v>1067.833333</v>
      </c>
      <c r="V32" s="84">
        <v>1.0</v>
      </c>
      <c r="W32" s="84">
        <f t="shared" si="6"/>
        <v>1033.387097</v>
      </c>
      <c r="X32" s="84">
        <v>1.0</v>
      </c>
      <c r="Y32" s="84">
        <f t="shared" si="7"/>
        <v>1033.387097</v>
      </c>
      <c r="Z32" s="84"/>
      <c r="AA32" s="84"/>
      <c r="AB32" s="84">
        <v>1.0</v>
      </c>
      <c r="AC32" s="84">
        <f t="shared" si="9"/>
        <v>1033.387097</v>
      </c>
    </row>
    <row r="33" ht="15.75" customHeight="1">
      <c r="A33" s="84"/>
      <c r="B33" s="84"/>
      <c r="C33" s="84"/>
      <c r="D33" s="220">
        <v>32035.0</v>
      </c>
      <c r="E33" s="216">
        <v>31.0</v>
      </c>
      <c r="F33" s="84"/>
      <c r="G33" s="84"/>
      <c r="H33" s="84"/>
      <c r="I33" s="84"/>
      <c r="J33" s="84"/>
      <c r="K33" s="84"/>
      <c r="L33" s="181">
        <v>0.0</v>
      </c>
      <c r="M33" s="84">
        <f t="shared" si="1"/>
        <v>0</v>
      </c>
      <c r="N33" s="84">
        <v>1.0</v>
      </c>
      <c r="O33" s="84">
        <f t="shared" si="2"/>
        <v>1033.387097</v>
      </c>
      <c r="P33" s="84"/>
      <c r="Q33" s="84"/>
      <c r="R33" s="84">
        <v>1.0</v>
      </c>
      <c r="S33" s="84">
        <f t="shared" si="4"/>
        <v>1033.387097</v>
      </c>
      <c r="T33" s="84"/>
      <c r="U33" s="84"/>
      <c r="V33" s="84">
        <v>1.0</v>
      </c>
      <c r="W33" s="84">
        <f t="shared" si="6"/>
        <v>1033.387097</v>
      </c>
      <c r="X33" s="84">
        <v>1.0</v>
      </c>
      <c r="Y33" s="84">
        <f t="shared" si="7"/>
        <v>1033.387097</v>
      </c>
      <c r="Z33" s="84"/>
      <c r="AA33" s="84"/>
      <c r="AB33" s="84">
        <v>1.0</v>
      </c>
      <c r="AC33" s="84">
        <f t="shared" si="9"/>
        <v>1033.387097</v>
      </c>
    </row>
    <row r="34" ht="15.75" customHeight="1">
      <c r="A34" s="160"/>
      <c r="B34" s="160"/>
      <c r="C34" s="162" t="s">
        <v>316</v>
      </c>
      <c r="D34" s="220">
        <v>32035.0</v>
      </c>
      <c r="E34" s="160"/>
      <c r="F34" s="160"/>
      <c r="G34" s="160"/>
      <c r="H34" s="160"/>
      <c r="I34" s="160"/>
      <c r="J34" s="160"/>
      <c r="K34" s="160"/>
      <c r="L34" s="165">
        <v>2.0</v>
      </c>
      <c r="M34" s="84">
        <f t="shared" si="1"/>
        <v>2066.774194</v>
      </c>
      <c r="N34" s="165">
        <v>1.0</v>
      </c>
      <c r="O34" s="84">
        <f t="shared" si="2"/>
        <v>1033.387097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15.75" customHeight="1">
      <c r="A35" s="160"/>
      <c r="B35" s="160"/>
      <c r="C35" s="162" t="s">
        <v>317</v>
      </c>
      <c r="D35" s="220">
        <v>32035.0</v>
      </c>
      <c r="E35" s="160"/>
      <c r="F35" s="160"/>
      <c r="G35" s="160"/>
      <c r="H35" s="160"/>
      <c r="I35" s="160"/>
      <c r="J35" s="160"/>
      <c r="K35" s="160"/>
      <c r="L35" s="165">
        <v>1.0</v>
      </c>
      <c r="M35" s="84">
        <f t="shared" si="1"/>
        <v>1033.387097</v>
      </c>
      <c r="N35" s="165">
        <v>1.0</v>
      </c>
      <c r="O35" s="84">
        <f t="shared" si="2"/>
        <v>1033.387097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15.75" customHeight="1">
      <c r="A36" s="160"/>
      <c r="B36" s="160"/>
      <c r="C36" s="162" t="s">
        <v>318</v>
      </c>
      <c r="D36" s="220">
        <v>32035.0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>
        <f t="shared" ref="L37:AC37" si="10">SUM(L3:L36)</f>
        <v>30</v>
      </c>
      <c r="M37" s="160">
        <f t="shared" si="10"/>
        <v>31001.6129</v>
      </c>
      <c r="N37" s="160">
        <f t="shared" si="10"/>
        <v>29.5</v>
      </c>
      <c r="O37" s="160">
        <f t="shared" si="10"/>
        <v>30484.91935</v>
      </c>
      <c r="P37" s="160">
        <f t="shared" si="10"/>
        <v>30</v>
      </c>
      <c r="Q37" s="160">
        <f t="shared" si="10"/>
        <v>32035</v>
      </c>
      <c r="R37" s="160">
        <f t="shared" si="10"/>
        <v>29.5</v>
      </c>
      <c r="S37" s="160">
        <f t="shared" si="10"/>
        <v>30484.91935</v>
      </c>
      <c r="T37" s="160">
        <f t="shared" si="10"/>
        <v>30</v>
      </c>
      <c r="U37" s="160">
        <f t="shared" si="10"/>
        <v>32035</v>
      </c>
      <c r="V37" s="160">
        <f t="shared" si="10"/>
        <v>31</v>
      </c>
      <c r="W37" s="160">
        <f t="shared" si="10"/>
        <v>32035</v>
      </c>
      <c r="X37" s="160">
        <f t="shared" si="10"/>
        <v>31</v>
      </c>
      <c r="Y37" s="160">
        <f t="shared" si="10"/>
        <v>32035</v>
      </c>
      <c r="Z37" s="160">
        <f t="shared" si="10"/>
        <v>28</v>
      </c>
      <c r="AA37" s="160">
        <f t="shared" si="10"/>
        <v>32035</v>
      </c>
      <c r="AB37" s="160">
        <f t="shared" si="10"/>
        <v>31</v>
      </c>
      <c r="AC37" s="160">
        <f t="shared" si="10"/>
        <v>32035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:A2"/>
    <mergeCell ref="B1:B2"/>
    <mergeCell ref="C1:C2"/>
    <mergeCell ref="D1:D2"/>
    <mergeCell ref="E1:E2"/>
    <mergeCell ref="F1:G1"/>
    <mergeCell ref="H1:I1"/>
    <mergeCell ref="X1:Y1"/>
    <mergeCell ref="Z1:AA1"/>
    <mergeCell ref="AB1:AC1"/>
    <mergeCell ref="J1:K1"/>
    <mergeCell ref="L1:M1"/>
    <mergeCell ref="N1:O1"/>
    <mergeCell ref="P1:Q1"/>
    <mergeCell ref="R1:S1"/>
    <mergeCell ref="T1:U1"/>
    <mergeCell ref="V1:W1"/>
  </mergeCells>
  <printOptions/>
  <pageMargins bottom="0.75" footer="0.0" header="0.0" left="0.7" right="0.7" top="0.75"/>
  <pageSetup paperSize="9" orientation="portrait"/>
  <drawing r:id="rId1"/>
</worksheet>
</file>