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1625203\Desktop\"/>
    </mc:Choice>
  </mc:AlternateContent>
  <xr:revisionPtr revIDLastSave="0" documentId="13_ncr:1_{60475D7E-D1D7-4635-91A8-7761140776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8"/>
</workbook>
</file>

<file path=xl/calcChain.xml><?xml version="1.0" encoding="utf-8"?>
<calcChain xmlns="http://schemas.openxmlformats.org/spreadsheetml/2006/main">
  <c r="E289" i="1" l="1"/>
  <c r="J289" i="1" s="1"/>
  <c r="I289" i="1" s="1"/>
  <c r="E290" i="1"/>
  <c r="J290" i="1" s="1"/>
  <c r="I290" i="1" s="1"/>
  <c r="E288" i="1"/>
  <c r="J288" i="1" s="1"/>
  <c r="I288" i="1" s="1"/>
  <c r="K283" i="1"/>
  <c r="I283" i="1" s="1"/>
  <c r="K284" i="1"/>
  <c r="I284" i="1" s="1"/>
  <c r="K282" i="1"/>
  <c r="I282" i="1" s="1"/>
  <c r="F241" i="1"/>
  <c r="F242" i="1"/>
  <c r="F243" i="1"/>
  <c r="F244" i="1"/>
  <c r="F240" i="1"/>
  <c r="E241" i="1"/>
  <c r="E242" i="1"/>
  <c r="E243" i="1"/>
  <c r="E244" i="1"/>
  <c r="E240" i="1"/>
  <c r="H230" i="1"/>
  <c r="H229" i="1"/>
  <c r="J225" i="1"/>
  <c r="I221" i="1"/>
  <c r="L218" i="1"/>
  <c r="L217" i="1"/>
  <c r="L140" i="1"/>
  <c r="M139" i="1"/>
  <c r="M141" i="1" s="1"/>
  <c r="B149" i="1" s="1"/>
  <c r="I123" i="1"/>
  <c r="I124" i="1" s="1"/>
  <c r="B134" i="1" s="1"/>
  <c r="H91" i="1"/>
  <c r="H88" i="1"/>
  <c r="H89" i="1" s="1"/>
  <c r="L76" i="1"/>
  <c r="M76" i="1" s="1"/>
  <c r="L64" i="1"/>
  <c r="L65" i="1"/>
  <c r="L63" i="1"/>
  <c r="L59" i="1"/>
  <c r="L60" i="1"/>
  <c r="L58" i="1"/>
  <c r="K47" i="1"/>
  <c r="K33" i="1"/>
  <c r="K32" i="1"/>
  <c r="K31" i="1"/>
  <c r="G25" i="1"/>
  <c r="O20" i="1"/>
  <c r="P20" i="1" s="1"/>
  <c r="O21" i="1"/>
  <c r="Q21" i="1" s="1"/>
  <c r="O22" i="1"/>
  <c r="O23" i="1"/>
  <c r="Q23" i="1" s="1"/>
  <c r="O24" i="1"/>
  <c r="P24" i="1" s="1"/>
  <c r="O25" i="1"/>
  <c r="Q25" i="1" s="1"/>
  <c r="O26" i="1"/>
  <c r="Q26" i="1" s="1"/>
  <c r="O27" i="1"/>
  <c r="Q27" i="1" s="1"/>
  <c r="O28" i="1"/>
  <c r="Q28" i="1" s="1"/>
  <c r="O19" i="1"/>
  <c r="Q19" i="1" s="1"/>
  <c r="Q22" i="1"/>
  <c r="R22" i="1"/>
  <c r="S22" i="1"/>
  <c r="T22" i="1"/>
  <c r="S26" i="1"/>
  <c r="T26" i="1"/>
  <c r="P22" i="1"/>
  <c r="P25" i="1"/>
  <c r="P26" i="1"/>
  <c r="G29" i="1"/>
  <c r="G28" i="1"/>
  <c r="G27" i="1"/>
  <c r="G26" i="1"/>
  <c r="L19" i="1"/>
  <c r="N52" i="1" l="1"/>
  <c r="O52" i="1" s="1"/>
  <c r="L52" i="1" s="1"/>
  <c r="N54" i="1"/>
  <c r="H240" i="1"/>
  <c r="G240" i="1"/>
  <c r="G244" i="1"/>
  <c r="H244" i="1"/>
  <c r="G243" i="1"/>
  <c r="H243" i="1"/>
  <c r="G242" i="1"/>
  <c r="H242" i="1"/>
  <c r="G241" i="1"/>
  <c r="H241" i="1"/>
  <c r="I240" i="1"/>
  <c r="C240" i="1" s="1"/>
  <c r="I244" i="1"/>
  <c r="C244" i="1" s="1"/>
  <c r="I243" i="1"/>
  <c r="C243" i="1" s="1"/>
  <c r="I242" i="1"/>
  <c r="C242" i="1" s="1"/>
  <c r="I241" i="1"/>
  <c r="C241" i="1" s="1"/>
  <c r="H233" i="1"/>
  <c r="H234" i="1" s="1"/>
  <c r="J229" i="1" s="1"/>
  <c r="H231" i="1"/>
  <c r="J227" i="1" s="1"/>
  <c r="M217" i="1"/>
  <c r="M218" i="1" s="1"/>
  <c r="M219" i="1" s="1"/>
  <c r="I222" i="1" s="1"/>
  <c r="B221" i="1" s="1"/>
  <c r="S24" i="1"/>
  <c r="R24" i="1"/>
  <c r="N51" i="1"/>
  <c r="O51" i="1" s="1"/>
  <c r="L51" i="1" s="1"/>
  <c r="T24" i="1"/>
  <c r="S19" i="1"/>
  <c r="N50" i="1"/>
  <c r="O50" i="1" s="1"/>
  <c r="L50" i="1" s="1"/>
  <c r="H92" i="1"/>
  <c r="J85" i="1" s="1"/>
  <c r="H93" i="1"/>
  <c r="J87" i="1" s="1"/>
  <c r="O54" i="1"/>
  <c r="L54" i="1" s="1"/>
  <c r="Q24" i="1"/>
  <c r="N53" i="1"/>
  <c r="O53" i="1" s="1"/>
  <c r="L53" i="1" s="1"/>
  <c r="T28" i="1"/>
  <c r="P28" i="1"/>
  <c r="S28" i="1"/>
  <c r="R28" i="1"/>
  <c r="T21" i="1"/>
  <c r="P21" i="1"/>
  <c r="S21" i="1"/>
  <c r="R21" i="1"/>
  <c r="P19" i="1"/>
  <c r="T19" i="1"/>
  <c r="F29" i="1"/>
  <c r="S20" i="1"/>
  <c r="T20" i="1"/>
  <c r="R20" i="1"/>
  <c r="Q20" i="1"/>
  <c r="Q29" i="1" s="1"/>
  <c r="H29" i="1"/>
  <c r="H25" i="1"/>
  <c r="F25" i="1"/>
  <c r="H28" i="1"/>
  <c r="F26" i="1"/>
  <c r="H27" i="1"/>
  <c r="F27" i="1"/>
  <c r="H26" i="1"/>
  <c r="F28" i="1"/>
  <c r="R26" i="1"/>
  <c r="T25" i="1"/>
  <c r="S27" i="1"/>
  <c r="S25" i="1"/>
  <c r="S23" i="1"/>
  <c r="P23" i="1"/>
  <c r="T23" i="1"/>
  <c r="R27" i="1"/>
  <c r="R25" i="1"/>
  <c r="R23" i="1"/>
  <c r="P27" i="1"/>
  <c r="T27" i="1"/>
  <c r="R19" i="1"/>
  <c r="P29" i="1" l="1"/>
  <c r="S29" i="1"/>
  <c r="L21" i="1"/>
  <c r="L22" i="1"/>
  <c r="R29" i="1"/>
  <c r="T29" i="1"/>
  <c r="P33" i="1" l="1"/>
  <c r="S34" i="1" l="1"/>
  <c r="T34" i="1"/>
  <c r="P34" i="1"/>
  <c r="Q34" i="1"/>
  <c r="R34" i="1"/>
  <c r="L20" i="1" l="1"/>
</calcChain>
</file>

<file path=xl/sharedStrings.xml><?xml version="1.0" encoding="utf-8"?>
<sst xmlns="http://schemas.openxmlformats.org/spreadsheetml/2006/main" count="351" uniqueCount="143">
  <si>
    <t>SYSTEMY OPERACYJNE - CHEAT SHEET</t>
  </si>
  <si>
    <t>Tutorial:</t>
  </si>
  <si>
    <t>Na czerwono pola, w których trzeba coś wpisać</t>
  </si>
  <si>
    <t>Na zielono pola, w których są wyniki</t>
  </si>
  <si>
    <t>Na żółto pola, w których odpowiedź jest niepewna</t>
  </si>
  <si>
    <t>Na niebiesko polecenia</t>
  </si>
  <si>
    <t>CTRL+F</t>
  </si>
  <si>
    <t>"Które z wymienionych błędów są błędami programowymi"</t>
  </si>
  <si>
    <t>Polecenie</t>
  </si>
  <si>
    <t>błąd dzielenia przez zero</t>
  </si>
  <si>
    <t>błąd naruszenia ochrony pamięci</t>
  </si>
  <si>
    <t>błędny kod rozkazu procesora</t>
  </si>
  <si>
    <t>niewłaściwy tryb pracy procesora dla wykonania rozkazu</t>
  </si>
  <si>
    <t>W systemie pamięci wirtualnej do dyspozycji procesu jest</t>
  </si>
  <si>
    <t>FIFO</t>
  </si>
  <si>
    <t>LRU</t>
  </si>
  <si>
    <t>MFU</t>
  </si>
  <si>
    <t>&lt;</t>
  </si>
  <si>
    <t>LFU</t>
  </si>
  <si>
    <t xml:space="preserve">W tych dwóch </t>
  </si>
  <si>
    <t xml:space="preserve">zakładamy, że </t>
  </si>
  <si>
    <t xml:space="preserve">mamy tylko </t>
  </si>
  <si>
    <t xml:space="preserve">jedno </t>
  </si>
  <si>
    <t xml:space="preserve">najbardziej i </t>
  </si>
  <si>
    <t xml:space="preserve">najmniej </t>
  </si>
  <si>
    <t xml:space="preserve">powtarzające </t>
  </si>
  <si>
    <t>W systemie plików jest 1000 wolnych bloków o wielkości</t>
  </si>
  <si>
    <t>się!</t>
  </si>
  <si>
    <t>Wolnych bloków</t>
  </si>
  <si>
    <t>Ciągły:</t>
  </si>
  <si>
    <t>Wielkość (B)</t>
  </si>
  <si>
    <t>Listowy:</t>
  </si>
  <si>
    <t>Indeks bloku (b)</t>
  </si>
  <si>
    <t>Indeksowy:</t>
  </si>
  <si>
    <t>Które z wymienionych bitów są atrybutami strony</t>
  </si>
  <si>
    <t>bit poprawności</t>
  </si>
  <si>
    <t>bit odniesienia</t>
  </si>
  <si>
    <t>bit zabrudzenia</t>
  </si>
  <si>
    <t>Na jakie adresy fizyczne zostaną przekształcone podane adresy</t>
  </si>
  <si>
    <t>(bity)</t>
  </si>
  <si>
    <t>Przesunięcie (offset)</t>
  </si>
  <si>
    <t>Nr strony</t>
  </si>
  <si>
    <t>Nr ramki</t>
  </si>
  <si>
    <t>Adres logiczny</t>
  </si>
  <si>
    <t>Adres fizyczny</t>
  </si>
  <si>
    <t>Poniżej przedstawione jest uszeregowanie procesów</t>
  </si>
  <si>
    <t>Proces X będzie w chwili czasu Y w stanie Z:</t>
  </si>
  <si>
    <t>P1</t>
  </si>
  <si>
    <t>g</t>
  </si>
  <si>
    <t>w</t>
  </si>
  <si>
    <t>o</t>
  </si>
  <si>
    <t>Czas cyklu przetwarzania</t>
  </si>
  <si>
    <t>P2</t>
  </si>
  <si>
    <t>SJF</t>
  </si>
  <si>
    <t>P3</t>
  </si>
  <si>
    <t>Przykład (SJF):</t>
  </si>
  <si>
    <t>Czas oczekiwania procesu</t>
  </si>
  <si>
    <t>SRT</t>
  </si>
  <si>
    <t>Przykład (SRT):</t>
  </si>
  <si>
    <t>W systemie komputerowym, wyposażonym w</t>
  </si>
  <si>
    <t>KiB</t>
  </si>
  <si>
    <t>Wolne miejsce</t>
  </si>
  <si>
    <t>Pamięć (MiB)</t>
  </si>
  <si>
    <t>P1 (KiB)</t>
  </si>
  <si>
    <t>P2 (KiB)</t>
  </si>
  <si>
    <t>P3 (KiB)</t>
  </si>
  <si>
    <t>P4 (KiB)</t>
  </si>
  <si>
    <t>P5 (KiB)</t>
  </si>
  <si>
    <t>W systemie plików, w którym wielkość bloku wynosi</t>
  </si>
  <si>
    <t>Wielkość bloku (B)</t>
  </si>
  <si>
    <t>Listowym schematem organizacji</t>
  </si>
  <si>
    <t>Plik zajmuje (bloków)</t>
  </si>
  <si>
    <t>2-poziomowym schematem organizacji</t>
  </si>
  <si>
    <t>W którym z wymienionych implementacji systemu</t>
  </si>
  <si>
    <t>CP/M</t>
  </si>
  <si>
    <t>Które z wymienionych funkcji systemowych do realizacji operacji</t>
  </si>
  <si>
    <t>creat</t>
  </si>
  <si>
    <t>write</t>
  </si>
  <si>
    <t>truncate</t>
  </si>
  <si>
    <t>W których przypadkach typów pliku informacja o tym typie</t>
  </si>
  <si>
    <t>dowiązanie symboliczne (link symboliczny, skrót)</t>
  </si>
  <si>
    <t>katalog</t>
  </si>
  <si>
    <t xml:space="preserve"> W których przypadkach typów plików informacja o tym typie</t>
  </si>
  <si>
    <t>plik audio</t>
  </si>
  <si>
    <t>plik graficzny</t>
  </si>
  <si>
    <t>plik hipertekstowy</t>
  </si>
  <si>
    <t>plik video</t>
  </si>
  <si>
    <t>Dane:</t>
  </si>
  <si>
    <t>ABCDEFGH</t>
  </si>
  <si>
    <t>Plik tekst.txt zawiera następujące dane: ABCDEFGH. Co zostanie odczytane w wyniku wykonania poniższej sekwencji</t>
  </si>
  <si>
    <t>lseek</t>
  </si>
  <si>
    <t>read</t>
  </si>
  <si>
    <t>Plik tekst.txt zawiera następujące dane: ABCDEFGH. Jaka będzie zawartość pliku po wykonaniu poniższej sekwencji operacji</t>
  </si>
  <si>
    <t>write:</t>
  </si>
  <si>
    <t>lseek:</t>
  </si>
  <si>
    <t>write 2:</t>
  </si>
  <si>
    <t>W których systemach plików nie występuje problem duplikacji wolnego bloku?</t>
  </si>
  <si>
    <t>wykorzystujących wektor bitowy do zarządzania wolną przestrzenią</t>
  </si>
  <si>
    <t>opartych na tablicy FAT</t>
  </si>
  <si>
    <t>Co jest zasadniczą strukturą dla atrybutów pliku w systemie plików:</t>
  </si>
  <si>
    <t>W których systemach plików stosowany jest przydział ciągły</t>
  </si>
  <si>
    <t>W których systemach plików stosowany jest wektor bitowy do zarządzania wolną przestrzenią?</t>
  </si>
  <si>
    <t>Jakiej wielkości przestrzenią dyskową można zarządzać na potrzeby danych w systemie plików opartym na 12-bitowym FAT</t>
  </si>
  <si>
    <t>W systemie plików opartym na modelu uniksowym umieszczono plik o wielkości 300000 B. Ile łącznie bloków dyskowych jest niezbędnych do przechowania zawartości tego pliku, jeśli blok ma wielkość 512 B</t>
  </si>
  <si>
    <t>Wielkość</t>
  </si>
  <si>
    <t>bajtów</t>
  </si>
  <si>
    <t>Blok</t>
  </si>
  <si>
    <t>Indeks</t>
  </si>
  <si>
    <t>bity</t>
  </si>
  <si>
    <t>Wsk. w i-węźle</t>
  </si>
  <si>
    <t>Plik zajmuje (B)</t>
  </si>
  <si>
    <t>Indeksowy z listowym schematem organizacji</t>
  </si>
  <si>
    <t>Wkaźników w i-węźle</t>
  </si>
  <si>
    <t>I-węzły</t>
  </si>
  <si>
    <t>W systemie segmentacji pamięci 8-bitowy adres logiczny składa się</t>
  </si>
  <si>
    <t>Nr segmentu</t>
  </si>
  <si>
    <t>Adres bazowy</t>
  </si>
  <si>
    <t>Które z wymienionych elementów architektury procesora/komputera</t>
  </si>
  <si>
    <t>przerwanie zegarowe</t>
  </si>
  <si>
    <t>sprzętowa ochrona pamięci</t>
  </si>
  <si>
    <t>wyodrębnienie instrukcji uprzywilejowanych</t>
  </si>
  <si>
    <t>dualny tryb pracy</t>
  </si>
  <si>
    <t>przerwanie programowe</t>
  </si>
  <si>
    <t>Na co może oczekiwać proces, który znajduje się w stanie oczekiwania?</t>
  </si>
  <si>
    <t>na sygnał synchronizujący</t>
  </si>
  <si>
    <t>na zakończenie operacji wejścia-wyjścia</t>
  </si>
  <si>
    <t>Proszę wybrać te rodzaje urządzeń i systemów operacyjnych</t>
  </si>
  <si>
    <t>systemy wielozadaniowe</t>
  </si>
  <si>
    <t>urządzenia asynchroniczne</t>
  </si>
  <si>
    <t>systemy interakcyjne</t>
  </si>
  <si>
    <t>urządzenia wejściowe</t>
  </si>
  <si>
    <t>W systemie plików z przydziałem ciągłym i blokiem o wielkości</t>
  </si>
  <si>
    <t>Wielkość pliku (B)</t>
  </si>
  <si>
    <t>Nr bloku</t>
  </si>
  <si>
    <t>Bajt do wyszukania</t>
  </si>
  <si>
    <t>W którym bloku</t>
  </si>
  <si>
    <t>Fragmentacja wewnętrzna</t>
  </si>
  <si>
    <t>Miejsce zajęte na dysku</t>
  </si>
  <si>
    <t>%</t>
  </si>
  <si>
    <t>Ilość bajtów</t>
  </si>
  <si>
    <t>W systemie pamięci wirtualnej dla procesu dostępne są</t>
  </si>
  <si>
    <r>
      <t xml:space="preserve">lseek(d, </t>
    </r>
    <r>
      <rPr>
        <b/>
        <sz val="11"/>
        <rFont val="Calibri"/>
        <family val="2"/>
        <charset val="238"/>
        <scheme val="minor"/>
      </rPr>
      <t>X</t>
    </r>
    <r>
      <rPr>
        <sz val="11"/>
        <rFont val="Calibri"/>
        <family val="2"/>
        <scheme val="minor"/>
      </rPr>
      <t>, SEEK_SET)</t>
    </r>
  </si>
  <si>
    <r>
      <t xml:space="preserve">read(d, buf, </t>
    </r>
    <r>
      <rPr>
        <b/>
        <sz val="11"/>
        <rFont val="Calibri"/>
        <family val="2"/>
        <charset val="238"/>
        <scheme val="minor"/>
      </rPr>
      <t>X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</si>
</sst>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charset val="1"/>
    </font>
    <font>
      <sz val="11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78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wrapText="1"/>
    </xf>
    <xf numFmtId="0" fontId="4" fillId="4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A-40E9-9EA9-FBF2479C4DD4}"/>
            </c:ext>
          </c:extLst>
        </c:ser>
        <c:ser>
          <c:idx val="1"/>
          <c:order val="1"/>
          <c:tx>
            <c:v>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Arkusz1!$K$78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A-40E9-9EA9-FBF2479C4DD4}"/>
            </c:ext>
          </c:extLst>
        </c:ser>
        <c:ser>
          <c:idx val="2"/>
          <c:order val="2"/>
          <c:tx>
            <c:v>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Arkusz1!$K$79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A-40E9-9EA9-FBF2479C4DD4}"/>
            </c:ext>
          </c:extLst>
        </c:ser>
        <c:ser>
          <c:idx val="3"/>
          <c:order val="3"/>
          <c:tx>
            <c:v>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Arkusz1!$K$80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BA-40E9-9EA9-FBF2479C4DD4}"/>
            </c:ext>
          </c:extLst>
        </c:ser>
        <c:ser>
          <c:idx val="4"/>
          <c:order val="4"/>
          <c:tx>
            <c:v>Wolne miejsce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Arkusz1!$M$76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3-4762-8996-EDC63C0276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901504"/>
        <c:axId val="130903040"/>
      </c:barChart>
      <c:catAx>
        <c:axId val="130901504"/>
        <c:scaling>
          <c:orientation val="minMax"/>
        </c:scaling>
        <c:delete val="1"/>
        <c:axPos val="l"/>
        <c:majorTickMark val="none"/>
        <c:minorTickMark val="none"/>
        <c:tickLblPos val="none"/>
        <c:crossAx val="130903040"/>
        <c:crosses val="autoZero"/>
        <c:auto val="1"/>
        <c:lblAlgn val="ctr"/>
        <c:lblOffset val="100"/>
        <c:noMultiLvlLbl val="0"/>
      </c:catAx>
      <c:valAx>
        <c:axId val="130903040"/>
        <c:scaling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01504"/>
        <c:crosses val="autoZero"/>
        <c:crossBetween val="between"/>
        <c:majorUnit val="128"/>
        <c:minorUnit val="3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8</xdr:row>
      <xdr:rowOff>9525</xdr:rowOff>
    </xdr:from>
    <xdr:to>
      <xdr:col>4</xdr:col>
      <xdr:colOff>529590</xdr:colOff>
      <xdr:row>11</xdr:row>
      <xdr:rowOff>175260</xdr:rowOff>
    </xdr:to>
    <xdr:pic>
      <xdr:nvPicPr>
        <xdr:cNvPr id="6" name="Obraz 1">
          <a:extLst>
            <a:ext uri="{FF2B5EF4-FFF2-40B4-BE49-F238E27FC236}">
              <a16:creationId xmlns:a16="http://schemas.microsoft.com/office/drawing/2014/main" i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025" y="1504950"/>
          <a:ext cx="9606915" cy="70866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18</xdr:row>
      <xdr:rowOff>57150</xdr:rowOff>
    </xdr:from>
    <xdr:to>
      <xdr:col>4</xdr:col>
      <xdr:colOff>643890</xdr:colOff>
      <xdr:row>22</xdr:row>
      <xdr:rowOff>47625</xdr:rowOff>
    </xdr:to>
    <xdr:pic>
      <xdr:nvPicPr>
        <xdr:cNvPr id="12" name="Obraz 2">
          <a:extLst>
            <a:ext uri="{FF2B5EF4-FFF2-40B4-BE49-F238E27FC236}">
              <a16:creationId xmlns:a16="http://schemas.microsoft.com/office/drawing/2014/main" id="{A571F22F-4447-48EC-8BDE-0EBCFA9D898A}"/>
            </a:ext>
            <a:ext uri="{147F2762-F138-4A5C-976F-8EAC2B608ADB}">
              <a16:predDERef xmlns:a16="http://schemas.microsoft.com/office/drawing/2014/main" pred="{694AABD2-C239-408A-8C68-BDFF53A3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8175" y="3533775"/>
          <a:ext cx="966406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634365</xdr:colOff>
      <xdr:row>33</xdr:row>
      <xdr:rowOff>51435</xdr:rowOff>
    </xdr:to>
    <xdr:pic>
      <xdr:nvPicPr>
        <xdr:cNvPr id="14" name="Obraz 3">
          <a:extLst>
            <a:ext uri="{FF2B5EF4-FFF2-40B4-BE49-F238E27FC236}">
              <a16:creationId xmlns:a16="http://schemas.microsoft.com/office/drawing/2014/main" id="{E9545977-D0E4-423A-B5CA-6ECEAD9F4506}"/>
            </a:ext>
            <a:ext uri="{147F2762-F138-4A5C-976F-8EAC2B608ADB}">
              <a16:predDERef xmlns:a16="http://schemas.microsoft.com/office/drawing/2014/main" pred="{A571F22F-4447-48EC-8BDE-0EBCFA9D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5762625"/>
          <a:ext cx="9925050" cy="600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605790</xdr:colOff>
      <xdr:row>39</xdr:row>
      <xdr:rowOff>60960</xdr:rowOff>
    </xdr:to>
    <xdr:pic>
      <xdr:nvPicPr>
        <xdr:cNvPr id="16" name="Obraz 4">
          <a:extLst>
            <a:ext uri="{FF2B5EF4-FFF2-40B4-BE49-F238E27FC236}">
              <a16:creationId xmlns:a16="http://schemas.microsoft.com/office/drawing/2014/main" id="{D0CF7776-87CD-4B07-B76F-D76C358DBCDC}"/>
            </a:ext>
            <a:ext uri="{147F2762-F138-4A5C-976F-8EAC2B608ADB}">
              <a16:predDERef xmlns:a16="http://schemas.microsoft.com/office/drawing/2014/main" pred="{E9545977-D0E4-423A-B5CA-6ECEAD9F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" y="6905625"/>
          <a:ext cx="98964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45</xdr:row>
      <xdr:rowOff>9525</xdr:rowOff>
    </xdr:from>
    <xdr:to>
      <xdr:col>4</xdr:col>
      <xdr:colOff>615315</xdr:colOff>
      <xdr:row>48</xdr:row>
      <xdr:rowOff>32385</xdr:rowOff>
    </xdr:to>
    <xdr:pic>
      <xdr:nvPicPr>
        <xdr:cNvPr id="19" name="Obraz 5">
          <a:extLst>
            <a:ext uri="{FF2B5EF4-FFF2-40B4-BE49-F238E27FC236}">
              <a16:creationId xmlns:a16="http://schemas.microsoft.com/office/drawing/2014/main" id="{CF3968DB-8774-445C-9C28-2E4FA228DC63}"/>
            </a:ext>
            <a:ext uri="{147F2762-F138-4A5C-976F-8EAC2B608ADB}">
              <a16:predDERef xmlns:a16="http://schemas.microsoft.com/office/drawing/2014/main" pred="{D0CF7776-87CD-4B07-B76F-D76C358D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8201025"/>
          <a:ext cx="9654540" cy="5657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57150</xdr:rowOff>
    </xdr:from>
    <xdr:to>
      <xdr:col>4</xdr:col>
      <xdr:colOff>470535</xdr:colOff>
      <xdr:row>72</xdr:row>
      <xdr:rowOff>49530</xdr:rowOff>
    </xdr:to>
    <xdr:pic>
      <xdr:nvPicPr>
        <xdr:cNvPr id="44" name="Obraz 6">
          <a:extLst>
            <a:ext uri="{FF2B5EF4-FFF2-40B4-BE49-F238E27FC236}">
              <a16:creationId xmlns:a16="http://schemas.microsoft.com/office/drawing/2014/main" id="{ECEFA56E-26BB-46EC-8AB2-9745EFD9FF32}"/>
            </a:ext>
            <a:ext uri="{147F2762-F138-4A5C-976F-8EAC2B608ADB}">
              <a16:predDERef xmlns:a16="http://schemas.microsoft.com/office/drawing/2014/main" pred="{CF3968DB-8774-445C-9C28-2E4FA228D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10582275"/>
          <a:ext cx="10029825" cy="3209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4</xdr:col>
      <xdr:colOff>624840</xdr:colOff>
      <xdr:row>79</xdr:row>
      <xdr:rowOff>154305</xdr:rowOff>
    </xdr:to>
    <xdr:pic>
      <xdr:nvPicPr>
        <xdr:cNvPr id="24" name="Obraz 7">
          <a:extLst>
            <a:ext uri="{FF2B5EF4-FFF2-40B4-BE49-F238E27FC236}">
              <a16:creationId xmlns:a16="http://schemas.microsoft.com/office/drawing/2014/main" id="{2ED394D1-75AC-44A7-82AA-F0EFEA7281A1}"/>
            </a:ext>
            <a:ext uri="{147F2762-F138-4A5C-976F-8EAC2B608ADB}">
              <a16:predDERef xmlns:a16="http://schemas.microsoft.com/office/drawing/2014/main" pred="{ECEFA56E-26BB-46EC-8AB2-9745EFD9F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" y="14335125"/>
          <a:ext cx="9915525" cy="885825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71</xdr:row>
      <xdr:rowOff>47625</xdr:rowOff>
    </xdr:from>
    <xdr:to>
      <xdr:col>34</xdr:col>
      <xdr:colOff>590550</xdr:colOff>
      <xdr:row>83</xdr:row>
      <xdr:rowOff>0</xdr:rowOff>
    </xdr:to>
    <xdr:graphicFrame macro="">
      <xdr:nvGraphicFramePr>
        <xdr:cNvPr id="61" name="Wykres 28">
          <a:extLst>
            <a:ext uri="{FF2B5EF4-FFF2-40B4-BE49-F238E27FC236}">
              <a16:creationId xmlns:a16="http://schemas.microsoft.com/office/drawing/2014/main" id="{40D372C8-9FA3-435D-88DC-8006A1534FB0}"/>
            </a:ext>
            <a:ext uri="{147F2762-F138-4A5C-976F-8EAC2B608ADB}">
              <a16:predDERef xmlns:a16="http://schemas.microsoft.com/office/drawing/2014/main" pred="{2ED394D1-75AC-44A7-82AA-F0EFEA728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34</xdr:col>
      <xdr:colOff>600075</xdr:colOff>
      <xdr:row>71</xdr:row>
      <xdr:rowOff>53340</xdr:rowOff>
    </xdr:from>
    <xdr:ext cx="4602480" cy="2159053"/>
    <xdr:sp macro="" textlink="">
      <xdr:nvSpPr>
        <xdr:cNvPr id="59" name="pole tekstowe 41">
          <a:extLst>
            <a:ext uri="{FF2B5EF4-FFF2-40B4-BE49-F238E27FC236}">
              <a16:creationId xmlns:a16="http://schemas.microsoft.com/office/drawing/2014/main" id="{C8F0E58F-2FA0-4F5E-8E4D-83264E817F4A}"/>
            </a:ext>
            <a:ext uri="{147F2762-F138-4A5C-976F-8EAC2B608ADB}">
              <a16:predDERef xmlns:a16="http://schemas.microsoft.com/office/drawing/2014/main" pred="{40D372C8-9FA3-435D-88DC-8006A1534FB0}"/>
            </a:ext>
          </a:extLst>
        </xdr:cNvPr>
        <xdr:cNvSpPr txBox="1"/>
      </xdr:nvSpPr>
      <xdr:spPr>
        <a:xfrm>
          <a:off x="21764625" y="12950190"/>
          <a:ext cx="4602480" cy="21590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Procesy P1 i P3 się kończą, dlatego przestrzeń oznaczona na wykresie jako P1</a:t>
          </a:r>
          <a:r>
            <a:rPr lang="pl-PL" sz="1100" baseline="0"/>
            <a:t> i P3 jest wolna.</a:t>
          </a:r>
        </a:p>
        <a:p>
          <a:r>
            <a:rPr lang="pl-PL" sz="1100" baseline="0"/>
            <a:t>Najpierw umieszczamy P5, a potem jako odpowiedź podajemy rozmiar największego wolnego bloku.</a:t>
          </a:r>
        </a:p>
        <a:p>
          <a:r>
            <a:rPr lang="pl-PL" sz="1100" baseline="0"/>
            <a:t>W pierwszym dopasowaniu, dla P5 przyznajemy pierwszy blok o wielkości &gt;= rozmiarowi P5 (tutaj 100 KiB). Zostają 100, 450, 144. Odpowiedzią jest 450.</a:t>
          </a:r>
        </a:p>
        <a:p>
          <a:r>
            <a:rPr lang="pl-PL" sz="1100" baseline="0"/>
            <a:t>W najlepszym dopasowaniu, P5 dostaje najmniejszy obszar, w którym się mieści (tutaj 144). Zostają obszary 200, 450, 44 (144 po odjęciu 100 dla P5). Odpowiedź to 450.</a:t>
          </a:r>
        </a:p>
        <a:p>
          <a:r>
            <a:rPr lang="pl-PL" sz="1100" baseline="0"/>
            <a:t>W najgorszym dopasowaniu, P5 dostaje największy obszar, czyli 450. Po wykrojeniu z niego bloku 100, pozostaje 350 KiB wolnego. Wszystkie wolne obszary teraz to: 200, 350, 144. Odpowiedź: 350</a:t>
          </a:r>
          <a:endParaRPr lang="pl-PL" sz="1100"/>
        </a:p>
      </xdr:txBody>
    </xdr:sp>
    <xdr:clientData/>
  </xdr:oneCellAnchor>
  <xdr:twoCellAnchor editAs="oneCell">
    <xdr:from>
      <xdr:col>1</xdr:col>
      <xdr:colOff>9525</xdr:colOff>
      <xdr:row>83</xdr:row>
      <xdr:rowOff>0</xdr:rowOff>
    </xdr:from>
    <xdr:to>
      <xdr:col>4</xdr:col>
      <xdr:colOff>491490</xdr:colOff>
      <xdr:row>86</xdr:row>
      <xdr:rowOff>127635</xdr:rowOff>
    </xdr:to>
    <xdr:pic>
      <xdr:nvPicPr>
        <xdr:cNvPr id="62" name="Obraz 777">
          <a:extLst>
            <a:ext uri="{FF2B5EF4-FFF2-40B4-BE49-F238E27FC236}">
              <a16:creationId xmlns:a16="http://schemas.microsoft.com/office/drawing/2014/main" id="{C447456A-2EA8-4DD8-8BC4-707B7FCC842B}"/>
            </a:ext>
            <a:ext uri="{147F2762-F138-4A5C-976F-8EAC2B608ADB}">
              <a16:predDERef xmlns:a16="http://schemas.microsoft.com/office/drawing/2014/main" pred="{C8F0E58F-2FA0-4F5E-8E4D-83264E81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15068550"/>
          <a:ext cx="97726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90</xdr:row>
      <xdr:rowOff>9525</xdr:rowOff>
    </xdr:from>
    <xdr:to>
      <xdr:col>4</xdr:col>
      <xdr:colOff>539115</xdr:colOff>
      <xdr:row>92</xdr:row>
      <xdr:rowOff>34290</xdr:rowOff>
    </xdr:to>
    <xdr:pic>
      <xdr:nvPicPr>
        <xdr:cNvPr id="768" name="Obraz 778">
          <a:extLst>
            <a:ext uri="{FF2B5EF4-FFF2-40B4-BE49-F238E27FC236}">
              <a16:creationId xmlns:a16="http://schemas.microsoft.com/office/drawing/2014/main" id="{706E8EFD-2FB8-4447-9B89-E2142382FA11}"/>
            </a:ext>
            <a:ext uri="{147F2762-F138-4A5C-976F-8EAC2B608ADB}">
              <a16:predDERef xmlns:a16="http://schemas.microsoft.com/office/drawing/2014/main" pred="{C447456A-2EA8-4DD8-8BC4-707B7FCC8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90550" y="16373475"/>
          <a:ext cx="9848850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9525</xdr:rowOff>
    </xdr:from>
    <xdr:to>
      <xdr:col>4</xdr:col>
      <xdr:colOff>681990</xdr:colOff>
      <xdr:row>98</xdr:row>
      <xdr:rowOff>121920</xdr:rowOff>
    </xdr:to>
    <xdr:pic>
      <xdr:nvPicPr>
        <xdr:cNvPr id="770" name="Obraz 779">
          <a:extLst>
            <a:ext uri="{FF2B5EF4-FFF2-40B4-BE49-F238E27FC236}">
              <a16:creationId xmlns:a16="http://schemas.microsoft.com/office/drawing/2014/main" id="{DA62D06D-0248-41CE-9D0B-58E0EB3E8E7C}"/>
            </a:ext>
            <a:ext uri="{147F2762-F138-4A5C-976F-8EAC2B608ADB}">
              <a16:predDERef xmlns:a16="http://schemas.microsoft.com/office/drawing/2014/main" pred="{706E8EFD-2FB8-4447-9B89-E2142382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" y="17668875"/>
          <a:ext cx="9972675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105</xdr:row>
      <xdr:rowOff>9525</xdr:rowOff>
    </xdr:from>
    <xdr:to>
      <xdr:col>4</xdr:col>
      <xdr:colOff>586740</xdr:colOff>
      <xdr:row>106</xdr:row>
      <xdr:rowOff>150495</xdr:rowOff>
    </xdr:to>
    <xdr:pic>
      <xdr:nvPicPr>
        <xdr:cNvPr id="776" name="Obraz 780">
          <a:extLst>
            <a:ext uri="{FF2B5EF4-FFF2-40B4-BE49-F238E27FC236}">
              <a16:creationId xmlns:a16="http://schemas.microsoft.com/office/drawing/2014/main" id="{B6A3CF59-0278-40D8-BA5E-574B7958C098}"/>
            </a:ext>
            <a:ext uri="{147F2762-F138-4A5C-976F-8EAC2B608ADB}">
              <a16:predDERef xmlns:a16="http://schemas.microsoft.com/office/drawing/2014/main" pred="{DA62D06D-0248-41CE-9D0B-58E0EB3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0075" y="19126200"/>
          <a:ext cx="9886950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112</xdr:row>
      <xdr:rowOff>9525</xdr:rowOff>
    </xdr:from>
    <xdr:to>
      <xdr:col>2</xdr:col>
      <xdr:colOff>1511405</xdr:colOff>
      <xdr:row>114</xdr:row>
      <xdr:rowOff>43871</xdr:rowOff>
    </xdr:to>
    <xdr:pic>
      <xdr:nvPicPr>
        <xdr:cNvPr id="785" name="Obraz 772">
          <a:extLst>
            <a:ext uri="{FF2B5EF4-FFF2-40B4-BE49-F238E27FC236}">
              <a16:creationId xmlns:a16="http://schemas.microsoft.com/office/drawing/2014/main" id="{6A83CFB3-7DE6-4006-9B3A-469C43579C6E}"/>
            </a:ext>
            <a:ext uri="{147F2762-F138-4A5C-976F-8EAC2B608ADB}">
              <a16:predDERef xmlns:a16="http://schemas.microsoft.com/office/drawing/2014/main" pred="{B6A3CF59-0278-40D8-BA5E-574B7958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4360" y="20440650"/>
          <a:ext cx="5306165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137</xdr:row>
      <xdr:rowOff>95250</xdr:rowOff>
    </xdr:from>
    <xdr:to>
      <xdr:col>6</xdr:col>
      <xdr:colOff>512200</xdr:colOff>
      <xdr:row>147</xdr:row>
      <xdr:rowOff>85980</xdr:rowOff>
    </xdr:to>
    <xdr:pic>
      <xdr:nvPicPr>
        <xdr:cNvPr id="786" name="Obraz 785">
          <a:extLst>
            <a:ext uri="{FF2B5EF4-FFF2-40B4-BE49-F238E27FC236}">
              <a16:creationId xmlns:a16="http://schemas.microsoft.com/office/drawing/2014/main" id="{55977F9A-9572-491D-B47B-C16285FDA922}"/>
            </a:ext>
            <a:ext uri="{147F2762-F138-4A5C-976F-8EAC2B608ADB}">
              <a16:predDERef xmlns:a16="http://schemas.microsoft.com/office/drawing/2014/main" pred="{6A83CFB3-7DE6-4006-9B3A-469C43579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47700" y="25012650"/>
          <a:ext cx="11618350" cy="18100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122</xdr:row>
      <xdr:rowOff>180975</xdr:rowOff>
    </xdr:from>
    <xdr:to>
      <xdr:col>6</xdr:col>
      <xdr:colOff>257175</xdr:colOff>
      <xdr:row>134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1CAC239-8EFF-4A23-BC60-BEC4D2129500}"/>
            </a:ext>
            <a:ext uri="{147F2762-F138-4A5C-976F-8EAC2B608ADB}">
              <a16:predDERef xmlns:a16="http://schemas.microsoft.com/office/drawing/2014/main" pred="{55977F9A-9572-491D-B47B-C16285FDA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38175" y="22583775"/>
          <a:ext cx="1137285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152</xdr:row>
      <xdr:rowOff>28575</xdr:rowOff>
    </xdr:from>
    <xdr:to>
      <xdr:col>4</xdr:col>
      <xdr:colOff>1057275</xdr:colOff>
      <xdr:row>156</xdr:row>
      <xdr:rowOff>95250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636008D-35E9-45B8-94D0-48D798749EC6}"/>
            </a:ext>
            <a:ext uri="{147F2762-F138-4A5C-976F-8EAC2B608ADB}">
              <a16:predDERef xmlns:a16="http://schemas.microsoft.com/office/drawing/2014/main" pred="{E1CAC239-8EFF-4A23-BC60-BEC4D2129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19125" y="27679650"/>
          <a:ext cx="100965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1458042</xdr:colOff>
      <xdr:row>179</xdr:row>
      <xdr:rowOff>19483</xdr:rowOff>
    </xdr:to>
    <xdr:pic>
      <xdr:nvPicPr>
        <xdr:cNvPr id="808" name="Obraz 807">
          <a:extLst>
            <a:ext uri="{FF2B5EF4-FFF2-40B4-BE49-F238E27FC236}">
              <a16:creationId xmlns:a16="http://schemas.microsoft.com/office/drawing/2014/main" id="{A50DF4BF-A242-47A0-BCFD-BA899B39C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" y="29672280"/>
          <a:ext cx="5134692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1705726</xdr:colOff>
      <xdr:row>192</xdr:row>
      <xdr:rowOff>143149</xdr:rowOff>
    </xdr:to>
    <xdr:pic>
      <xdr:nvPicPr>
        <xdr:cNvPr id="809" name="Obraz 808">
          <a:extLst>
            <a:ext uri="{FF2B5EF4-FFF2-40B4-BE49-F238E27FC236}">
              <a16:creationId xmlns:a16="http://schemas.microsoft.com/office/drawing/2014/main" id="{9DFD851F-F9E8-4CD1-B3C2-582CF72E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" y="33329880"/>
          <a:ext cx="5382376" cy="19624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3</xdr:col>
      <xdr:colOff>277090</xdr:colOff>
      <xdr:row>205</xdr:row>
      <xdr:rowOff>95517</xdr:rowOff>
    </xdr:to>
    <xdr:pic>
      <xdr:nvPicPr>
        <xdr:cNvPr id="810" name="Obraz 809">
          <a:extLst>
            <a:ext uri="{FF2B5EF4-FFF2-40B4-BE49-F238E27FC236}">
              <a16:creationId xmlns:a16="http://schemas.microsoft.com/office/drawing/2014/main" i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" y="35707320"/>
          <a:ext cx="6201640" cy="191479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208</xdr:row>
      <xdr:rowOff>9525</xdr:rowOff>
    </xdr:from>
    <xdr:to>
      <xdr:col>6</xdr:col>
      <xdr:colOff>611239</xdr:colOff>
      <xdr:row>213</xdr:row>
      <xdr:rowOff>85863</xdr:rowOff>
    </xdr:to>
    <xdr:pic>
      <xdr:nvPicPr>
        <xdr:cNvPr id="811" name="Obraz 810">
          <a:extLst>
            <a:ext uri="{FF2B5EF4-FFF2-40B4-BE49-F238E27FC236}">
              <a16:creationId xmlns:a16="http://schemas.microsoft.com/office/drawing/2014/main" id="{E4B4444A-DD3F-4410-8868-6C83C0722343}"/>
            </a:ext>
            <a:ext uri="{147F2762-F138-4A5C-976F-8EAC2B608ADB}">
              <a16:predDERef xmlns:a16="http://schemas.microsoft.com/office/drawing/2014/main" pred="{CA0F77F4-8D0B-4CF3-9721-B4C3DDB5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19125" y="37871400"/>
          <a:ext cx="11745964" cy="990738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216</xdr:row>
      <xdr:rowOff>47625</xdr:rowOff>
    </xdr:from>
    <xdr:to>
      <xdr:col>6</xdr:col>
      <xdr:colOff>411192</xdr:colOff>
      <xdr:row>219</xdr:row>
      <xdr:rowOff>73</xdr:rowOff>
    </xdr:to>
    <xdr:pic>
      <xdr:nvPicPr>
        <xdr:cNvPr id="812" name="Obraz 811">
          <a:extLst>
            <a:ext uri="{FF2B5EF4-FFF2-40B4-BE49-F238E27FC236}">
              <a16:creationId xmlns:a16="http://schemas.microsoft.com/office/drawing/2014/main" id="{B6EA8039-85A6-4A25-AD6C-6D473F3386F1}"/>
            </a:ext>
            <a:ext uri="{147F2762-F138-4A5C-976F-8EAC2B608ADB}">
              <a16:predDERef xmlns:a16="http://schemas.microsoft.com/office/drawing/2014/main" pred="{E4B4444A-DD3F-4410-8868-6C83C072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81025" y="39376350"/>
          <a:ext cx="11584017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224</xdr:row>
      <xdr:rowOff>9525</xdr:rowOff>
    </xdr:from>
    <xdr:to>
      <xdr:col>3</xdr:col>
      <xdr:colOff>0</xdr:colOff>
      <xdr:row>232</xdr:row>
      <xdr:rowOff>38100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0E2154D-85F1-4664-A08D-27E7E3ED6DC5}"/>
            </a:ext>
            <a:ext uri="{147F2762-F138-4A5C-976F-8EAC2B608ADB}">
              <a16:predDERef xmlns:a16="http://schemas.microsoft.com/office/drawing/2014/main" pred="{B6EA8039-85A6-4A25-AD6C-6D473F33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71500" y="41005125"/>
          <a:ext cx="5962650" cy="15525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235</xdr:row>
      <xdr:rowOff>9525</xdr:rowOff>
    </xdr:from>
    <xdr:to>
      <xdr:col>6</xdr:col>
      <xdr:colOff>1038225</xdr:colOff>
      <xdr:row>237</xdr:row>
      <xdr:rowOff>114300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AD56C2F8-B06D-4CF2-92F9-855DD66B6BD7}"/>
            </a:ext>
            <a:ext uri="{147F2762-F138-4A5C-976F-8EAC2B608ADB}">
              <a16:predDERef xmlns:a16="http://schemas.microsoft.com/office/drawing/2014/main" pred="{80E2154D-85F1-4664-A08D-27E7E3ED6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19125" y="43119675"/>
          <a:ext cx="12172950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6</xdr:col>
      <xdr:colOff>1133475</xdr:colOff>
      <xdr:row>252</xdr:row>
      <xdr:rowOff>114300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7F04077-677C-4868-8389-DB19281C9737}"/>
            </a:ext>
            <a:ext uri="{147F2762-F138-4A5C-976F-8EAC2B608ADB}">
              <a16:predDERef xmlns:a16="http://schemas.microsoft.com/office/drawing/2014/main" pred="{AD56C2F8-B06D-4CF2-92F9-855DD66B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" y="44900850"/>
          <a:ext cx="1227772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260</xdr:row>
      <xdr:rowOff>180975</xdr:rowOff>
    </xdr:from>
    <xdr:to>
      <xdr:col>2</xdr:col>
      <xdr:colOff>1914525</xdr:colOff>
      <xdr:row>262</xdr:row>
      <xdr:rowOff>142875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3003379-0C62-422B-8AA1-5CD7C9EC7E09}"/>
            </a:ext>
            <a:ext uri="{147F2762-F138-4A5C-976F-8EAC2B608ADB}">
              <a16:predDERef xmlns:a16="http://schemas.microsoft.com/office/drawing/2014/main" pred="{97F04077-677C-4868-8389-DB19281C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" y="46910625"/>
          <a:ext cx="5591175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6</xdr:col>
      <xdr:colOff>466725</xdr:colOff>
      <xdr:row>270</xdr:row>
      <xdr:rowOff>161925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C92EE9BA-AA28-425F-9480-09C6EB72E0A4}"/>
            </a:ext>
            <a:ext uri="{147F2762-F138-4A5C-976F-8EAC2B608ADB}">
              <a16:predDERef xmlns:a16="http://schemas.microsoft.com/office/drawing/2014/main" pred="{03003379-0C62-422B-8AA1-5CD7C9EC7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09600" y="48206025"/>
          <a:ext cx="11610975" cy="533400"/>
        </a:xfrm>
        <a:prstGeom prst="rect">
          <a:avLst/>
        </a:prstGeom>
      </xdr:spPr>
    </xdr:pic>
    <xdr:clientData/>
  </xdr:twoCellAnchor>
  <xdr:oneCellAnchor>
    <xdr:from>
      <xdr:col>35</xdr:col>
      <xdr:colOff>502921</xdr:colOff>
      <xdr:row>55</xdr:row>
      <xdr:rowOff>106680</xdr:rowOff>
    </xdr:from>
    <xdr:ext cx="4953000" cy="953466"/>
    <xdr:sp macro="" textlink="">
      <xdr:nvSpPr>
        <xdr:cNvPr id="1576" name="pole tekstowe 19">
          <a:extLst>
            <a:ext uri="{FF2B5EF4-FFF2-40B4-BE49-F238E27FC236}">
              <a16:creationId xmlns:a16="http://schemas.microsoft.com/office/drawing/2014/main" id="{D26C54A1-6396-4737-92CB-5B64A06AF0E4}"/>
            </a:ext>
            <a:ext uri="{147F2762-F138-4A5C-976F-8EAC2B608ADB}">
              <a16:predDERef xmlns:a16="http://schemas.microsoft.com/office/drawing/2014/main" pred="{C92EE9BA-AA28-425F-9480-09C6EB72E0A4}"/>
            </a:ext>
          </a:extLst>
        </xdr:cNvPr>
        <xdr:cNvSpPr txBox="1"/>
      </xdr:nvSpPr>
      <xdr:spPr>
        <a:xfrm>
          <a:off x="23827741" y="1021080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W przydziale SJF wybierany jest ten proces, który</a:t>
          </a:r>
          <a:r>
            <a:rPr lang="pl-PL" sz="1100" baseline="0"/>
            <a:t> potrzebuje najmniej czasu (liczonego do najbliższego stanu oczekiwania). Na przykład w sytuacji obok, po 4 jednostce czasu, zostanie wybrany proces P1, ponieważ potrzebuje tylko 1 jednostki czasu procesora, aby przejść w stan oczekiwania (a P3 potrzebuje dwóch). Przykład SJF umieszczony jest pod tabelką do uzupełniania (PRZYKŁAD SIĘ NIE AKTUALIZUJE)</a:t>
          </a:r>
        </a:p>
      </xdr:txBody>
    </xdr:sp>
    <xdr:clientData/>
  </xdr:oneCellAnchor>
  <xdr:oneCellAnchor>
    <xdr:from>
      <xdr:col>35</xdr:col>
      <xdr:colOff>480061</xdr:colOff>
      <xdr:row>62</xdr:row>
      <xdr:rowOff>0</xdr:rowOff>
    </xdr:from>
    <xdr:ext cx="4953000" cy="953466"/>
    <xdr:sp macro="" textlink="">
      <xdr:nvSpPr>
        <xdr:cNvPr id="1707" name="pole tekstowe 35">
          <a:extLst>
            <a:ext uri="{FF2B5EF4-FFF2-40B4-BE49-F238E27FC236}">
              <a16:creationId xmlns:a16="http://schemas.microsoft.com/office/drawing/2014/main" id="{609357EF-7AE7-4A2D-8A04-CEAEC7C087A6}"/>
            </a:ext>
          </a:extLst>
        </xdr:cNvPr>
        <xdr:cNvSpPr txBox="1"/>
      </xdr:nvSpPr>
      <xdr:spPr>
        <a:xfrm>
          <a:off x="23804881" y="11384280"/>
          <a:ext cx="4953000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Przydział</a:t>
          </a:r>
          <a:r>
            <a:rPr lang="pl-PL" sz="1100" baseline="0"/>
            <a:t> SRT działa analogicznie, ale w każdej chwili może zmienić wykonywany proces (jest to algorytm z wywłaszczeniem). Wybierany jest ten, któremu pozostało mniej czasu do stanu oczekiwania. Jak widać w przykładzie, można zawiesić wykonywanie procesu w dowolnej chwili (nie tylko kiedy przejdzie w stan oczekiwania)</a:t>
          </a:r>
          <a:endParaRPr lang="pl-PL" sz="1100"/>
        </a:p>
      </xdr:txBody>
    </xdr:sp>
    <xdr:clientData/>
  </xdr:oneCellAnchor>
  <xdr:oneCellAnchor>
    <xdr:from>
      <xdr:col>12</xdr:col>
      <xdr:colOff>851535</xdr:colOff>
      <xdr:row>83</xdr:row>
      <xdr:rowOff>188595</xdr:rowOff>
    </xdr:from>
    <xdr:ext cx="6477000" cy="1642373"/>
    <xdr:sp macro="" textlink="">
      <xdr:nvSpPr>
        <xdr:cNvPr id="2443" name="pole tekstowe 22">
          <a:extLst>
            <a:ext uri="{FF2B5EF4-FFF2-40B4-BE49-F238E27FC236}">
              <a16:creationId xmlns:a16="http://schemas.microsoft.com/office/drawing/2014/main" id="{BC9E472C-8A02-4B6B-B924-6C74201A1355}"/>
            </a:ext>
            <a:ext uri="{147F2762-F138-4A5C-976F-8EAC2B608ADB}">
              <a16:predDERef xmlns:a16="http://schemas.microsoft.com/office/drawing/2014/main" pred="{609357EF-7AE7-4A2D-8A04-CEAEC7C087A6}"/>
            </a:ext>
          </a:extLst>
        </xdr:cNvPr>
        <xdr:cNvSpPr txBox="1"/>
      </xdr:nvSpPr>
      <xdr:spPr>
        <a:xfrm>
          <a:off x="17863185" y="15333345"/>
          <a:ext cx="6477000" cy="16423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Podział na bloki bliźniacze dzieli dostępną</a:t>
          </a:r>
          <a:r>
            <a:rPr lang="pl-PL" sz="1100" baseline="0"/>
            <a:t> pamięć na połowy, tak by uzyskać jak najlepiej dopasowany do wymagań blok pamięci.</a:t>
          </a:r>
        </a:p>
        <a:p>
          <a:r>
            <a:rPr lang="pl-PL" sz="1100"/>
            <a:t>W przypadku przydzielania</a:t>
          </a:r>
          <a:r>
            <a:rPr lang="pl-PL" sz="1100" baseline="0"/>
            <a:t> kolejno 200, 120, 450, 110 KiB do pamięci 1024 KiB, postępujemy tak:</a:t>
          </a:r>
        </a:p>
        <a:p>
          <a:r>
            <a:rPr lang="pl-PL" sz="1100" baseline="0"/>
            <a:t>Podziel pamięć na 512, 256, 256. Przydziel 256 KiB procesowi P1 (200).</a:t>
          </a:r>
        </a:p>
        <a:p>
          <a:r>
            <a:rPr lang="pl-PL" sz="1100" baseline="0"/>
            <a:t>Podziel ostatni blok na połowy (512, 256, 128, 128) i jedną z nich przydziel procesowi P2 (120).</a:t>
          </a:r>
        </a:p>
        <a:p>
          <a:r>
            <a:rPr lang="pl-PL" sz="1100" baseline="0"/>
            <a:t>Proces P3 (450) umieść w pierwszym, 512 KiB bloku.</a:t>
          </a:r>
        </a:p>
        <a:p>
          <a:r>
            <a:rPr lang="pl-PL" sz="1100" baseline="0"/>
            <a:t>Proces P4 (110) umieść w ostatnim bloku, mającym 128 KiB.</a:t>
          </a:r>
        </a:p>
        <a:p>
          <a:r>
            <a:rPr lang="pl-PL" sz="1100" baseline="0"/>
            <a:t>Po zwolnieniu pamięci przez P1 i P3, umieść P5 w odpowiednim bloku (według jego rozmiaru).</a:t>
          </a:r>
        </a:p>
        <a:p>
          <a:r>
            <a:rPr lang="pl-PL" sz="1100" baseline="0"/>
            <a:t>Pozostaje blok 512 KiB. To jest maksymalny rozmiar procesu, który można wstawić do pamięci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278</xdr:row>
      <xdr:rowOff>28575</xdr:rowOff>
    </xdr:from>
    <xdr:to>
      <xdr:col>3</xdr:col>
      <xdr:colOff>552450</xdr:colOff>
      <xdr:row>303</xdr:row>
      <xdr:rowOff>114300</xdr:rowOff>
    </xdr:to>
    <xdr:pic>
      <xdr:nvPicPr>
        <xdr:cNvPr id="1755" name="Obraz 1754">
          <a:extLst>
            <a:ext uri="{FF2B5EF4-FFF2-40B4-BE49-F238E27FC236}">
              <a16:creationId xmlns:a16="http://schemas.microsoft.com/office/drawing/2014/main" id="{E2C0437E-9F09-47FD-8D9F-12DD002DBE29}"/>
            </a:ext>
            <a:ext uri="{147F2762-F138-4A5C-976F-8EAC2B608ADB}">
              <a16:predDERef xmlns:a16="http://schemas.microsoft.com/office/drawing/2014/main" pred="{BC9E472C-8A02-4B6B-B924-6C74201A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" y="51120675"/>
          <a:ext cx="6477000" cy="4648200"/>
        </a:xfrm>
        <a:prstGeom prst="rect">
          <a:avLst/>
        </a:prstGeom>
      </xdr:spPr>
    </xdr:pic>
    <xdr:clientData/>
  </xdr:twoCellAnchor>
  <xdr:oneCellAnchor>
    <xdr:from>
      <xdr:col>3</xdr:col>
      <xdr:colOff>1584960</xdr:colOff>
      <xdr:row>308</xdr:row>
      <xdr:rowOff>17145</xdr:rowOff>
    </xdr:from>
    <xdr:ext cx="5509261" cy="2331279"/>
    <xdr:sp macro="" textlink="">
      <xdr:nvSpPr>
        <xdr:cNvPr id="3582" name="pole tekstowe 30">
          <a:extLst>
            <a:ext uri="{FF2B5EF4-FFF2-40B4-BE49-F238E27FC236}">
              <a16:creationId xmlns:a16="http://schemas.microsoft.com/office/drawing/2014/main" id="{BE55409A-CD14-41A5-90B6-4E05EC1B23F6}"/>
            </a:ext>
            <a:ext uri="{147F2762-F138-4A5C-976F-8EAC2B608ADB}">
              <a16:predDERef xmlns:a16="http://schemas.microsoft.com/office/drawing/2014/main" pred="{E2C0437E-9F09-47FD-8D9F-12DD002DBE29}"/>
            </a:ext>
          </a:extLst>
        </xdr:cNvPr>
        <xdr:cNvSpPr txBox="1"/>
      </xdr:nvSpPr>
      <xdr:spPr>
        <a:xfrm>
          <a:off x="8119110" y="56719470"/>
          <a:ext cx="5509261" cy="23312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Błąd</a:t>
          </a:r>
          <a:r>
            <a:rPr lang="pl-PL" sz="1100" baseline="0"/>
            <a:t> braku strony występuje, kiedy żądanej strony nie ma w pamięci. Również na początku (przyjmujemy, że ramki są początkowo puste).</a:t>
          </a:r>
        </a:p>
        <a:p>
          <a:r>
            <a:rPr lang="pl-PL" sz="1100" baseline="0"/>
            <a:t>W przypadku FIFO, przy konieczności zastąpienia strony, wyrzucamy najwcześniej sprowadzoną stronę.</a:t>
          </a:r>
        </a:p>
        <a:p>
          <a:r>
            <a:rPr lang="pl-PL" sz="1100" baseline="0"/>
            <a:t>W przypadku LRU, zastępowana jest strona, do której nie było odwołań przez najdłuższy czas.</a:t>
          </a:r>
        </a:p>
        <a:p>
          <a:endParaRPr lang="pl-PL" sz="1100" baseline="0"/>
        </a:p>
        <a:p>
          <a:r>
            <a:rPr lang="pl-PL" sz="1100" baseline="0"/>
            <a:t>W zadaniu obok - dla FIFO: Ładujemy do pamięci 6, 7, 1, 8 (do pustych początkowo ramek). Następnie, sprowadzamy stronę nr 3 i zastępujemy nią 6 (najdawniej sprowadzona). W momencie odwołania do 6 sprowadzamy ją w miejsce 7.</a:t>
          </a:r>
        </a:p>
        <a:p>
          <a:endParaRPr lang="pl-PL" sz="1100" baseline="0"/>
        </a:p>
        <a:p>
          <a:r>
            <a:rPr lang="pl-PL" sz="1100" baseline="0"/>
            <a:t>Dla LRU: Ładujemy do pustych ramek 6, 7, 1, 8. Sprowadzamy do pamięci stronę nr 3. Umieszczamy ją w miejscu, które dotychczas zajmowała 7, ponieważ do niej było najdawniej odwołanie. Później nie ma już żadnych błędów braku strony.</a:t>
          </a:r>
          <a:endParaRPr lang="pl-PL" sz="1100"/>
        </a:p>
      </xdr:txBody>
    </xdr:sp>
    <xdr:clientData/>
  </xdr:oneCellAnchor>
  <xdr:twoCellAnchor editAs="oneCell">
    <xdr:from>
      <xdr:col>1</xdr:col>
      <xdr:colOff>0</xdr:colOff>
      <xdr:row>308</xdr:row>
      <xdr:rowOff>0</xdr:rowOff>
    </xdr:from>
    <xdr:to>
      <xdr:col>3</xdr:col>
      <xdr:colOff>1600200</xdr:colOff>
      <xdr:row>323</xdr:row>
      <xdr:rowOff>114300</xdr:rowOff>
    </xdr:to>
    <xdr:pic>
      <xdr:nvPicPr>
        <xdr:cNvPr id="3330" name="Obraz 3329">
          <a:extLst>
            <a:ext uri="{FF2B5EF4-FFF2-40B4-BE49-F238E27FC236}">
              <a16:creationId xmlns:a16="http://schemas.microsoft.com/office/drawing/2014/main" id="{95174E5F-7D2C-4814-90E4-1BAC605E82C5}"/>
            </a:ext>
            <a:ext uri="{147F2762-F138-4A5C-976F-8EAC2B608ADB}">
              <a16:predDERef xmlns:a16="http://schemas.microsoft.com/office/drawing/2014/main" pred="{BE55409A-CD14-41A5-90B6-4E05EC1B2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" y="56702325"/>
          <a:ext cx="752475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09"/>
  <sheetViews>
    <sheetView tabSelected="1" topLeftCell="A271" zoomScale="76" zoomScaleNormal="76" workbookViewId="0">
      <selection activeCell="E288" sqref="E288"/>
    </sheetView>
  </sheetViews>
  <sheetFormatPr defaultColWidth="9.109375" defaultRowHeight="14.4" x14ac:dyDescent="0.3"/>
  <cols>
    <col min="1" max="1" width="9.109375" style="1"/>
    <col min="2" max="2" width="55.109375" style="1" bestFit="1" customWidth="1"/>
    <col min="3" max="3" width="33.6640625" style="1" bestFit="1" customWidth="1"/>
    <col min="4" max="4" width="46.88671875" style="1" bestFit="1" customWidth="1"/>
    <col min="5" max="5" width="22.33203125" style="1" bestFit="1" customWidth="1"/>
    <col min="6" max="6" width="9.109375" style="1"/>
    <col min="7" max="7" width="22.6640625" style="1" bestFit="1" customWidth="1"/>
    <col min="8" max="8" width="9.109375" style="1"/>
    <col min="9" max="9" width="24.6640625" style="1" bestFit="1" customWidth="1"/>
    <col min="10" max="10" width="11.6640625" style="1" bestFit="1" customWidth="1"/>
    <col min="11" max="11" width="12.44140625" style="1" bestFit="1" customWidth="1"/>
    <col min="12" max="12" width="12.33203125" style="1" bestFit="1" customWidth="1"/>
    <col min="13" max="13" width="12.88671875" style="1" bestFit="1" customWidth="1"/>
    <col min="14" max="14" width="4" style="1" bestFit="1" customWidth="1"/>
    <col min="15" max="34" width="3" style="1" customWidth="1"/>
    <col min="35" max="16384" width="9.109375" style="1"/>
  </cols>
  <sheetData>
    <row r="2" spans="1:5" ht="18" x14ac:dyDescent="0.35">
      <c r="B2" s="2" t="s">
        <v>0</v>
      </c>
    </row>
    <row r="4" spans="1:5" x14ac:dyDescent="0.3">
      <c r="A4" s="3" t="s">
        <v>1</v>
      </c>
      <c r="B4" s="4" t="s">
        <v>2</v>
      </c>
      <c r="C4" s="5" t="s">
        <v>3</v>
      </c>
      <c r="D4" s="6" t="s">
        <v>4</v>
      </c>
      <c r="E4" s="7" t="s">
        <v>5</v>
      </c>
    </row>
    <row r="6" spans="1:5" x14ac:dyDescent="0.3">
      <c r="B6" s="8"/>
    </row>
    <row r="8" spans="1:5" x14ac:dyDescent="0.3">
      <c r="A8" s="1" t="s">
        <v>6</v>
      </c>
      <c r="B8" s="9" t="s">
        <v>7</v>
      </c>
    </row>
    <row r="9" spans="1:5" x14ac:dyDescent="0.3">
      <c r="A9" s="1" t="s">
        <v>8</v>
      </c>
    </row>
    <row r="13" spans="1:5" x14ac:dyDescent="0.3">
      <c r="B13" s="10" t="s">
        <v>9</v>
      </c>
    </row>
    <row r="14" spans="1:5" x14ac:dyDescent="0.3">
      <c r="B14" s="10" t="s">
        <v>10</v>
      </c>
    </row>
    <row r="15" spans="1:5" x14ac:dyDescent="0.3">
      <c r="B15" s="10" t="s">
        <v>11</v>
      </c>
    </row>
    <row r="16" spans="1:5" x14ac:dyDescent="0.3">
      <c r="B16" s="11" t="s">
        <v>12</v>
      </c>
    </row>
    <row r="18" spans="1:20" x14ac:dyDescent="0.3">
      <c r="A18" s="1" t="s">
        <v>6</v>
      </c>
      <c r="B18" s="9" t="s">
        <v>13</v>
      </c>
      <c r="G18" s="3"/>
      <c r="P18" s="1">
        <v>0</v>
      </c>
      <c r="Q18" s="1">
        <v>1</v>
      </c>
      <c r="R18" s="1">
        <v>2</v>
      </c>
      <c r="S18" s="1">
        <v>3</v>
      </c>
      <c r="T18" s="1">
        <v>4</v>
      </c>
    </row>
    <row r="19" spans="1:20" x14ac:dyDescent="0.3">
      <c r="A19" s="1" t="s">
        <v>8</v>
      </c>
      <c r="G19" s="12">
        <v>0</v>
      </c>
      <c r="H19" s="13"/>
      <c r="I19" s="12">
        <v>1</v>
      </c>
      <c r="K19" s="14" t="s">
        <v>14</v>
      </c>
      <c r="L19" s="15">
        <f>I19</f>
        <v>1</v>
      </c>
      <c r="N19" s="1">
        <v>1</v>
      </c>
      <c r="O19" s="1">
        <f t="shared" ref="O19:O28" si="0">I19</f>
        <v>1</v>
      </c>
      <c r="P19" s="1">
        <f>IF($O19=P$18,$N19,0)</f>
        <v>0</v>
      </c>
      <c r="Q19" s="1">
        <f t="shared" ref="Q19:T19" si="1">IF($O19=Q$18,$N19,0)</f>
        <v>1</v>
      </c>
      <c r="R19" s="1">
        <f t="shared" si="1"/>
        <v>0</v>
      </c>
      <c r="S19" s="1">
        <f t="shared" si="1"/>
        <v>0</v>
      </c>
      <c r="T19" s="1">
        <f t="shared" si="1"/>
        <v>0</v>
      </c>
    </row>
    <row r="20" spans="1:20" x14ac:dyDescent="0.3">
      <c r="G20" s="12">
        <v>1</v>
      </c>
      <c r="H20" s="13"/>
      <c r="I20" s="12">
        <v>1</v>
      </c>
      <c r="K20" s="14" t="s">
        <v>15</v>
      </c>
      <c r="L20" s="15">
        <f>SUM(P34:T34)</f>
        <v>1</v>
      </c>
      <c r="N20" s="1">
        <v>2</v>
      </c>
      <c r="O20" s="1">
        <f t="shared" si="0"/>
        <v>1</v>
      </c>
      <c r="P20" s="1">
        <f t="shared" ref="P20:T28" si="2">IF($O20=P$18,$N20,0)</f>
        <v>0</v>
      </c>
      <c r="Q20" s="1">
        <f t="shared" si="2"/>
        <v>2</v>
      </c>
      <c r="R20" s="1">
        <f t="shared" si="2"/>
        <v>0</v>
      </c>
      <c r="S20" s="1">
        <f t="shared" si="2"/>
        <v>0</v>
      </c>
      <c r="T20" s="1">
        <f t="shared" si="2"/>
        <v>0</v>
      </c>
    </row>
    <row r="21" spans="1:20" x14ac:dyDescent="0.3">
      <c r="G21" s="12">
        <v>2</v>
      </c>
      <c r="H21" s="13"/>
      <c r="I21" s="12">
        <v>1</v>
      </c>
      <c r="K21" s="14" t="s">
        <v>16</v>
      </c>
      <c r="L21" s="15">
        <f>SUM(F25:F29)</f>
        <v>2</v>
      </c>
      <c r="M21" s="1" t="s">
        <v>17</v>
      </c>
      <c r="N21" s="1">
        <v>3</v>
      </c>
      <c r="O21" s="1">
        <f t="shared" si="0"/>
        <v>1</v>
      </c>
      <c r="P21" s="1">
        <f t="shared" si="2"/>
        <v>0</v>
      </c>
      <c r="Q21" s="1">
        <f t="shared" si="2"/>
        <v>3</v>
      </c>
      <c r="R21" s="1">
        <f t="shared" si="2"/>
        <v>0</v>
      </c>
      <c r="S21" s="1">
        <f t="shared" si="2"/>
        <v>0</v>
      </c>
      <c r="T21" s="1">
        <f t="shared" si="2"/>
        <v>0</v>
      </c>
    </row>
    <row r="22" spans="1:20" x14ac:dyDescent="0.3">
      <c r="G22" s="12">
        <v>3</v>
      </c>
      <c r="H22" s="13"/>
      <c r="I22" s="12">
        <v>3</v>
      </c>
      <c r="K22" s="14" t="s">
        <v>18</v>
      </c>
      <c r="L22" s="15">
        <f>SUM(H25:H29)</f>
        <v>7</v>
      </c>
      <c r="M22" s="1" t="s">
        <v>17</v>
      </c>
      <c r="N22" s="1">
        <v>4</v>
      </c>
      <c r="O22" s="1">
        <f t="shared" si="0"/>
        <v>3</v>
      </c>
      <c r="P22" s="1">
        <f t="shared" si="2"/>
        <v>0</v>
      </c>
      <c r="Q22" s="1">
        <f t="shared" si="2"/>
        <v>0</v>
      </c>
      <c r="R22" s="1">
        <f t="shared" si="2"/>
        <v>0</v>
      </c>
      <c r="S22" s="1">
        <f t="shared" si="2"/>
        <v>4</v>
      </c>
      <c r="T22" s="1">
        <f t="shared" si="2"/>
        <v>0</v>
      </c>
    </row>
    <row r="23" spans="1:20" x14ac:dyDescent="0.3">
      <c r="G23" s="12">
        <v>4</v>
      </c>
      <c r="H23" s="13"/>
      <c r="I23" s="12">
        <v>2</v>
      </c>
      <c r="M23" s="16" t="s">
        <v>19</v>
      </c>
      <c r="N23" s="1">
        <v>5</v>
      </c>
      <c r="O23" s="1">
        <f t="shared" si="0"/>
        <v>2</v>
      </c>
      <c r="P23" s="1">
        <f t="shared" si="2"/>
        <v>0</v>
      </c>
      <c r="Q23" s="1">
        <f t="shared" si="2"/>
        <v>0</v>
      </c>
      <c r="R23" s="1">
        <f t="shared" si="2"/>
        <v>5</v>
      </c>
      <c r="S23" s="1">
        <f t="shared" si="2"/>
        <v>0</v>
      </c>
      <c r="T23" s="1">
        <f t="shared" si="2"/>
        <v>0</v>
      </c>
    </row>
    <row r="24" spans="1:20" ht="14.4" customHeight="1" x14ac:dyDescent="0.3">
      <c r="G24" s="13"/>
      <c r="H24" s="13"/>
      <c r="I24" s="12">
        <v>0</v>
      </c>
      <c r="M24" s="17" t="s">
        <v>20</v>
      </c>
      <c r="N24" s="1">
        <v>6</v>
      </c>
      <c r="O24" s="1">
        <f t="shared" si="0"/>
        <v>0</v>
      </c>
      <c r="P24" s="1">
        <f t="shared" si="2"/>
        <v>6</v>
      </c>
      <c r="Q24" s="1">
        <f t="shared" si="2"/>
        <v>0</v>
      </c>
      <c r="R24" s="1">
        <f t="shared" si="2"/>
        <v>0</v>
      </c>
      <c r="S24" s="1">
        <f t="shared" si="2"/>
        <v>0</v>
      </c>
      <c r="T24" s="1">
        <f t="shared" si="2"/>
        <v>0</v>
      </c>
    </row>
    <row r="25" spans="1:20" ht="14.4" customHeight="1" x14ac:dyDescent="0.3">
      <c r="F25" s="1" t="str">
        <f>IF(MAX(G25:G29)=G25,G19,"")</f>
        <v/>
      </c>
      <c r="G25" s="13">
        <f>COUNTIF(I19:I28,G19)</f>
        <v>1</v>
      </c>
      <c r="H25" s="13">
        <f>IF(MIN($G$25:$G$29)=G25,G19,"")</f>
        <v>0</v>
      </c>
      <c r="I25" s="12">
        <v>4</v>
      </c>
      <c r="M25" s="16" t="s">
        <v>21</v>
      </c>
      <c r="N25" s="1">
        <v>7</v>
      </c>
      <c r="O25" s="1">
        <f t="shared" si="0"/>
        <v>4</v>
      </c>
      <c r="P25" s="1">
        <f t="shared" si="2"/>
        <v>0</v>
      </c>
      <c r="Q25" s="1">
        <f t="shared" si="2"/>
        <v>0</v>
      </c>
      <c r="R25" s="1">
        <f t="shared" si="2"/>
        <v>0</v>
      </c>
      <c r="S25" s="1">
        <f t="shared" si="2"/>
        <v>0</v>
      </c>
      <c r="T25" s="1">
        <f t="shared" si="2"/>
        <v>7</v>
      </c>
    </row>
    <row r="26" spans="1:20" ht="14.4" customHeight="1" x14ac:dyDescent="0.3">
      <c r="F26" s="1" t="str">
        <f>IF(MAX(G25:G29)=G26,G20,"")</f>
        <v/>
      </c>
      <c r="G26" s="13">
        <f>COUNTIF(I19:I28,G20)</f>
        <v>3</v>
      </c>
      <c r="H26" s="13" t="str">
        <f>IF(MIN($G$25:$G$29)=G26,G20,"")</f>
        <v/>
      </c>
      <c r="I26" s="12">
        <v>2</v>
      </c>
      <c r="M26" s="17" t="s">
        <v>22</v>
      </c>
      <c r="N26" s="1">
        <v>8</v>
      </c>
      <c r="O26" s="1">
        <f t="shared" si="0"/>
        <v>2</v>
      </c>
      <c r="P26" s="1">
        <f t="shared" si="2"/>
        <v>0</v>
      </c>
      <c r="Q26" s="1">
        <f t="shared" si="2"/>
        <v>0</v>
      </c>
      <c r="R26" s="1">
        <f t="shared" si="2"/>
        <v>8</v>
      </c>
      <c r="S26" s="1">
        <f t="shared" si="2"/>
        <v>0</v>
      </c>
      <c r="T26" s="1">
        <f t="shared" si="2"/>
        <v>0</v>
      </c>
    </row>
    <row r="27" spans="1:20" ht="14.4" customHeight="1" x14ac:dyDescent="0.3">
      <c r="F27" s="1">
        <f>IF(MAX(G25:G29)=G27,G21,"")</f>
        <v>2</v>
      </c>
      <c r="G27" s="13">
        <f>COUNTIF(I19:I28,G21)</f>
        <v>4</v>
      </c>
      <c r="H27" s="13" t="str">
        <f>IF(MIN($G$25:$G$29)=G27,G21,"")</f>
        <v/>
      </c>
      <c r="I27" s="12">
        <v>2</v>
      </c>
      <c r="M27" s="17" t="s">
        <v>23</v>
      </c>
      <c r="N27" s="1">
        <v>9</v>
      </c>
      <c r="O27" s="1">
        <f t="shared" si="0"/>
        <v>2</v>
      </c>
      <c r="P27" s="1">
        <f t="shared" si="2"/>
        <v>0</v>
      </c>
      <c r="Q27" s="1">
        <f t="shared" si="2"/>
        <v>0</v>
      </c>
      <c r="R27" s="1">
        <f t="shared" si="2"/>
        <v>9</v>
      </c>
      <c r="S27" s="1">
        <f t="shared" si="2"/>
        <v>0</v>
      </c>
      <c r="T27" s="1">
        <f t="shared" si="2"/>
        <v>0</v>
      </c>
    </row>
    <row r="28" spans="1:20" ht="14.4" customHeight="1" x14ac:dyDescent="0.3">
      <c r="F28" s="1" t="str">
        <f>IF(MAX(G25:G29)=G28,G22,"")</f>
        <v/>
      </c>
      <c r="G28" s="13">
        <f>COUNTIF(I19:I28,G22)</f>
        <v>1</v>
      </c>
      <c r="H28" s="13">
        <f>IF(MIN($G$25:$G$29)=G28,G22,"")</f>
        <v>3</v>
      </c>
      <c r="I28" s="12">
        <v>2</v>
      </c>
      <c r="M28" s="16" t="s">
        <v>24</v>
      </c>
      <c r="N28" s="1">
        <v>10</v>
      </c>
      <c r="O28" s="1">
        <f t="shared" si="0"/>
        <v>2</v>
      </c>
      <c r="P28" s="1">
        <f t="shared" si="2"/>
        <v>0</v>
      </c>
      <c r="Q28" s="1">
        <f t="shared" si="2"/>
        <v>0</v>
      </c>
      <c r="R28" s="1">
        <f t="shared" si="2"/>
        <v>10</v>
      </c>
      <c r="S28" s="1">
        <f t="shared" si="2"/>
        <v>0</v>
      </c>
      <c r="T28" s="1">
        <f t="shared" si="2"/>
        <v>0</v>
      </c>
    </row>
    <row r="29" spans="1:20" ht="14.4" customHeight="1" x14ac:dyDescent="0.3">
      <c r="F29" s="1" t="str">
        <f>IF(MAX(G25:G29)=G29,G23,"")</f>
        <v/>
      </c>
      <c r="G29" s="1">
        <f>COUNTIF(I19:I28,G23)</f>
        <v>1</v>
      </c>
      <c r="H29" s="1">
        <f>IF(MIN($G$25:$G$29)=G29,G23,"")</f>
        <v>4</v>
      </c>
      <c r="M29" s="16" t="s">
        <v>25</v>
      </c>
      <c r="P29" s="1">
        <f>MAX(P19:P28)</f>
        <v>6</v>
      </c>
      <c r="Q29" s="1">
        <f t="shared" ref="Q29:T29" si="3">MAX(Q19:Q28)</f>
        <v>3</v>
      </c>
      <c r="R29" s="1">
        <f t="shared" si="3"/>
        <v>10</v>
      </c>
      <c r="S29" s="1">
        <f t="shared" si="3"/>
        <v>4</v>
      </c>
      <c r="T29" s="1">
        <f t="shared" si="3"/>
        <v>7</v>
      </c>
    </row>
    <row r="30" spans="1:20" ht="14.4" customHeight="1" x14ac:dyDescent="0.3">
      <c r="A30" s="1" t="s">
        <v>6</v>
      </c>
      <c r="B30" s="9" t="s">
        <v>26</v>
      </c>
      <c r="M30" s="17" t="s">
        <v>27</v>
      </c>
    </row>
    <row r="31" spans="1:20" ht="14.4" customHeight="1" x14ac:dyDescent="0.3">
      <c r="A31" s="1" t="s">
        <v>8</v>
      </c>
      <c r="G31" s="9" t="s">
        <v>28</v>
      </c>
      <c r="H31" s="18">
        <v>1000</v>
      </c>
      <c r="J31" s="10" t="s">
        <v>29</v>
      </c>
      <c r="K31" s="10">
        <f>H31*H32</f>
        <v>512000</v>
      </c>
      <c r="M31" s="16"/>
    </row>
    <row r="32" spans="1:20" ht="14.4" customHeight="1" x14ac:dyDescent="0.3">
      <c r="G32" s="9" t="s">
        <v>30</v>
      </c>
      <c r="H32" s="18">
        <v>512</v>
      </c>
      <c r="J32" s="10" t="s">
        <v>31</v>
      </c>
      <c r="K32" s="10">
        <f>H31*(H32-H33/8)</f>
        <v>508000</v>
      </c>
      <c r="M32" s="16"/>
    </row>
    <row r="33" spans="1:20" ht="14.4" customHeight="1" x14ac:dyDescent="0.3">
      <c r="G33" s="9" t="s">
        <v>32</v>
      </c>
      <c r="H33" s="18">
        <v>32</v>
      </c>
      <c r="J33" s="10" t="s">
        <v>33</v>
      </c>
      <c r="K33" s="10">
        <f>ROUNDDOWN((127/128)*H31,0)*H32</f>
        <v>507904</v>
      </c>
      <c r="M33" s="16"/>
      <c r="P33" s="1">
        <f>MIN(P29:T29)</f>
        <v>3</v>
      </c>
    </row>
    <row r="34" spans="1:20" x14ac:dyDescent="0.3">
      <c r="P34" s="1" t="str">
        <f>IF($P$33=P29,P18,"")</f>
        <v/>
      </c>
      <c r="Q34" s="1">
        <f t="shared" ref="Q34:T34" si="4">IF($P$33=Q29,Q18,"")</f>
        <v>1</v>
      </c>
      <c r="R34" s="1" t="str">
        <f t="shared" si="4"/>
        <v/>
      </c>
      <c r="S34" s="1" t="str">
        <f t="shared" si="4"/>
        <v/>
      </c>
      <c r="T34" s="1" t="str">
        <f t="shared" si="4"/>
        <v/>
      </c>
    </row>
    <row r="36" spans="1:20" x14ac:dyDescent="0.3">
      <c r="A36" s="1" t="s">
        <v>6</v>
      </c>
      <c r="B36" s="9" t="s">
        <v>34</v>
      </c>
    </row>
    <row r="37" spans="1:20" x14ac:dyDescent="0.3">
      <c r="A37" s="1" t="s">
        <v>8</v>
      </c>
    </row>
    <row r="41" spans="1:20" x14ac:dyDescent="0.3">
      <c r="B41" s="10" t="s">
        <v>35</v>
      </c>
    </row>
    <row r="42" spans="1:20" x14ac:dyDescent="0.3">
      <c r="B42" s="10" t="s">
        <v>36</v>
      </c>
    </row>
    <row r="43" spans="1:20" x14ac:dyDescent="0.3">
      <c r="B43" s="10" t="s">
        <v>37</v>
      </c>
    </row>
    <row r="45" spans="1:20" x14ac:dyDescent="0.3">
      <c r="A45" s="1" t="s">
        <v>6</v>
      </c>
      <c r="B45" s="9" t="s">
        <v>38</v>
      </c>
    </row>
    <row r="46" spans="1:20" x14ac:dyDescent="0.3">
      <c r="A46" s="1" t="s">
        <v>8</v>
      </c>
      <c r="H46" s="19" t="s">
        <v>39</v>
      </c>
    </row>
    <row r="47" spans="1:20" x14ac:dyDescent="0.3">
      <c r="G47" s="3" t="s">
        <v>40</v>
      </c>
      <c r="H47" s="18">
        <v>4</v>
      </c>
      <c r="K47" s="1">
        <f>2^H47</f>
        <v>16</v>
      </c>
    </row>
    <row r="49" spans="1:36" x14ac:dyDescent="0.3">
      <c r="G49" s="19" t="s">
        <v>41</v>
      </c>
      <c r="H49" s="19" t="s">
        <v>42</v>
      </c>
      <c r="K49" s="1" t="s">
        <v>43</v>
      </c>
      <c r="L49" s="1" t="s">
        <v>44</v>
      </c>
    </row>
    <row r="50" spans="1:36" x14ac:dyDescent="0.3">
      <c r="G50" s="18">
        <v>0</v>
      </c>
      <c r="H50" s="18">
        <v>7</v>
      </c>
      <c r="K50" s="18">
        <v>51</v>
      </c>
      <c r="L50" s="10">
        <f>O50*$K$47+MOD(K50,$K$47)</f>
        <v>19</v>
      </c>
      <c r="N50" s="1">
        <f>QUOTIENT(K50,$K$47)</f>
        <v>3</v>
      </c>
      <c r="O50" s="1">
        <f>VLOOKUP(N50,$G$50:$H$54,2)</f>
        <v>1</v>
      </c>
    </row>
    <row r="51" spans="1:36" x14ac:dyDescent="0.3">
      <c r="G51" s="18">
        <v>1</v>
      </c>
      <c r="H51" s="18">
        <v>2</v>
      </c>
      <c r="K51" s="18">
        <v>42</v>
      </c>
      <c r="L51" s="10">
        <f t="shared" ref="L51:L54" si="5">O51*$K$47+MOD(K51,$K$47)</f>
        <v>58</v>
      </c>
      <c r="N51" s="1">
        <f t="shared" ref="N51:N54" si="6">QUOTIENT(K51,$K$47)</f>
        <v>2</v>
      </c>
      <c r="O51" s="1">
        <f t="shared" ref="O51:O54" si="7">VLOOKUP(N51,$G$50:$H$54,2)</f>
        <v>3</v>
      </c>
    </row>
    <row r="52" spans="1:36" x14ac:dyDescent="0.3">
      <c r="G52" s="18">
        <v>2</v>
      </c>
      <c r="H52" s="18">
        <v>3</v>
      </c>
      <c r="K52" s="18">
        <v>38</v>
      </c>
      <c r="L52" s="10">
        <f t="shared" si="5"/>
        <v>54</v>
      </c>
      <c r="N52" s="1">
        <f t="shared" si="6"/>
        <v>2</v>
      </c>
      <c r="O52" s="1">
        <f t="shared" si="7"/>
        <v>3</v>
      </c>
    </row>
    <row r="53" spans="1:36" x14ac:dyDescent="0.3">
      <c r="G53" s="18">
        <v>3</v>
      </c>
      <c r="H53" s="18">
        <v>1</v>
      </c>
      <c r="K53" s="18">
        <v>29</v>
      </c>
      <c r="L53" s="10">
        <f t="shared" si="5"/>
        <v>45</v>
      </c>
      <c r="N53" s="1">
        <f t="shared" si="6"/>
        <v>1</v>
      </c>
      <c r="O53" s="1">
        <f t="shared" si="7"/>
        <v>2</v>
      </c>
    </row>
    <row r="54" spans="1:36" x14ac:dyDescent="0.3">
      <c r="G54" s="18">
        <v>4</v>
      </c>
      <c r="H54" s="18">
        <v>4</v>
      </c>
      <c r="K54" s="18">
        <v>12</v>
      </c>
      <c r="L54" s="10">
        <f t="shared" si="5"/>
        <v>124</v>
      </c>
      <c r="N54" s="1">
        <f t="shared" si="6"/>
        <v>0</v>
      </c>
      <c r="O54" s="1">
        <f t="shared" si="7"/>
        <v>7</v>
      </c>
    </row>
    <row r="55" spans="1:36" x14ac:dyDescent="0.3">
      <c r="A55" s="1" t="s">
        <v>6</v>
      </c>
      <c r="B55" s="9" t="s">
        <v>45</v>
      </c>
      <c r="N55" s="12"/>
      <c r="O55" s="12">
        <v>1</v>
      </c>
      <c r="P55" s="12">
        <v>2</v>
      </c>
      <c r="Q55" s="12">
        <v>3</v>
      </c>
      <c r="R55" s="12">
        <v>4</v>
      </c>
      <c r="S55" s="12">
        <v>5</v>
      </c>
      <c r="T55" s="12">
        <v>6</v>
      </c>
      <c r="U55" s="12">
        <v>7</v>
      </c>
      <c r="V55" s="12">
        <v>8</v>
      </c>
      <c r="W55" s="12">
        <v>9</v>
      </c>
      <c r="X55" s="12">
        <v>10</v>
      </c>
      <c r="Y55" s="12">
        <v>11</v>
      </c>
      <c r="Z55" s="12">
        <v>12</v>
      </c>
      <c r="AA55" s="12">
        <v>13</v>
      </c>
      <c r="AB55" s="12">
        <v>14</v>
      </c>
      <c r="AC55" s="12">
        <v>15</v>
      </c>
      <c r="AD55" s="12">
        <v>16</v>
      </c>
      <c r="AE55" s="12">
        <v>17</v>
      </c>
      <c r="AF55" s="12">
        <v>18</v>
      </c>
      <c r="AG55" s="12">
        <v>19</v>
      </c>
      <c r="AH55" s="12">
        <v>20</v>
      </c>
      <c r="AJ55" s="1" t="s">
        <v>46</v>
      </c>
    </row>
    <row r="56" spans="1:36" x14ac:dyDescent="0.3">
      <c r="A56" s="1" t="s">
        <v>8</v>
      </c>
      <c r="N56" s="12" t="s">
        <v>47</v>
      </c>
      <c r="O56" s="13"/>
      <c r="P56" s="13"/>
      <c r="Q56" s="13" t="s">
        <v>48</v>
      </c>
      <c r="R56" s="13" t="s">
        <v>48</v>
      </c>
      <c r="S56" s="13" t="s">
        <v>48</v>
      </c>
      <c r="T56" s="13" t="s">
        <v>48</v>
      </c>
      <c r="U56" s="13" t="s">
        <v>49</v>
      </c>
      <c r="V56" s="13" t="s">
        <v>50</v>
      </c>
      <c r="W56" s="13" t="s">
        <v>50</v>
      </c>
      <c r="X56" s="13" t="s">
        <v>50</v>
      </c>
      <c r="Y56" s="13" t="s">
        <v>48</v>
      </c>
      <c r="Z56" s="13" t="s">
        <v>48</v>
      </c>
      <c r="AA56" s="13" t="s">
        <v>49</v>
      </c>
      <c r="AB56" s="13" t="s">
        <v>49</v>
      </c>
      <c r="AC56" s="13" t="s">
        <v>49</v>
      </c>
      <c r="AD56" s="13" t="s">
        <v>50</v>
      </c>
      <c r="AE56" s="13" t="s">
        <v>48</v>
      </c>
      <c r="AF56" s="13" t="s">
        <v>48</v>
      </c>
      <c r="AG56" s="13" t="s">
        <v>48</v>
      </c>
      <c r="AH56" s="13" t="s">
        <v>49</v>
      </c>
    </row>
    <row r="57" spans="1:36" x14ac:dyDescent="0.3">
      <c r="K57" s="1" t="s">
        <v>51</v>
      </c>
      <c r="N57" s="12" t="s">
        <v>52</v>
      </c>
      <c r="O57" s="13" t="s">
        <v>49</v>
      </c>
      <c r="P57" s="13" t="s">
        <v>49</v>
      </c>
      <c r="Q57" s="13" t="s">
        <v>49</v>
      </c>
      <c r="R57" s="13" t="s">
        <v>49</v>
      </c>
      <c r="S57" s="13" t="s">
        <v>50</v>
      </c>
      <c r="T57" s="13" t="s">
        <v>50</v>
      </c>
      <c r="U57" s="13" t="s">
        <v>50</v>
      </c>
      <c r="V57" s="13" t="s">
        <v>50</v>
      </c>
      <c r="W57" s="13" t="s">
        <v>49</v>
      </c>
      <c r="X57" s="13" t="s">
        <v>49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" t="s">
        <v>53</v>
      </c>
    </row>
    <row r="58" spans="1:36" x14ac:dyDescent="0.3">
      <c r="K58" s="1" t="s">
        <v>47</v>
      </c>
      <c r="L58" s="10">
        <f>COUNTA(O56:AH56)</f>
        <v>18</v>
      </c>
      <c r="N58" s="12" t="s">
        <v>54</v>
      </c>
      <c r="O58" s="13"/>
      <c r="P58" s="13" t="s">
        <v>48</v>
      </c>
      <c r="Q58" s="13" t="s">
        <v>48</v>
      </c>
      <c r="R58" s="13" t="s">
        <v>48</v>
      </c>
      <c r="S58" s="13" t="s">
        <v>49</v>
      </c>
      <c r="T58" s="13" t="s">
        <v>49</v>
      </c>
      <c r="U58" s="13" t="s">
        <v>50</v>
      </c>
      <c r="V58" s="13" t="s">
        <v>50</v>
      </c>
      <c r="W58" s="13" t="s">
        <v>50</v>
      </c>
      <c r="X58" s="13" t="s">
        <v>48</v>
      </c>
      <c r="Y58" s="13" t="s">
        <v>49</v>
      </c>
      <c r="Z58" s="13" t="s">
        <v>49</v>
      </c>
      <c r="AA58" s="13" t="s">
        <v>50</v>
      </c>
      <c r="AB58" s="13" t="s">
        <v>50</v>
      </c>
      <c r="AC58" s="13" t="s">
        <v>50</v>
      </c>
      <c r="AD58" s="13" t="s">
        <v>50</v>
      </c>
      <c r="AE58" s="13" t="s">
        <v>49</v>
      </c>
      <c r="AF58" s="13" t="s">
        <v>49</v>
      </c>
      <c r="AG58" s="13" t="s">
        <v>49</v>
      </c>
      <c r="AH58" s="13"/>
    </row>
    <row r="59" spans="1:36" x14ac:dyDescent="0.3">
      <c r="K59" s="1" t="s">
        <v>52</v>
      </c>
      <c r="L59" s="10">
        <f t="shared" ref="L59:L60" si="8">COUNTA(O57:AH57)</f>
        <v>10</v>
      </c>
    </row>
    <row r="60" spans="1:36" x14ac:dyDescent="0.3">
      <c r="K60" s="1" t="s">
        <v>54</v>
      </c>
      <c r="L60" s="10">
        <f t="shared" si="8"/>
        <v>18</v>
      </c>
    </row>
    <row r="61" spans="1:36" x14ac:dyDescent="0.3">
      <c r="M61" s="19" t="s">
        <v>55</v>
      </c>
      <c r="N61" s="20"/>
      <c r="O61" s="20">
        <v>1</v>
      </c>
      <c r="P61" s="20">
        <v>2</v>
      </c>
      <c r="Q61" s="20">
        <v>3</v>
      </c>
      <c r="R61" s="20">
        <v>4</v>
      </c>
      <c r="S61" s="20">
        <v>5</v>
      </c>
      <c r="T61" s="20">
        <v>6</v>
      </c>
      <c r="U61" s="20">
        <v>7</v>
      </c>
      <c r="V61" s="20">
        <v>8</v>
      </c>
      <c r="W61" s="20">
        <v>9</v>
      </c>
      <c r="X61" s="20">
        <v>10</v>
      </c>
      <c r="Y61" s="20">
        <v>11</v>
      </c>
      <c r="Z61" s="20">
        <v>12</v>
      </c>
      <c r="AA61" s="20">
        <v>13</v>
      </c>
      <c r="AB61" s="20">
        <v>14</v>
      </c>
      <c r="AC61" s="20">
        <v>15</v>
      </c>
      <c r="AD61" s="20">
        <v>16</v>
      </c>
      <c r="AE61" s="20">
        <v>17</v>
      </c>
      <c r="AF61" s="20">
        <v>18</v>
      </c>
      <c r="AG61" s="20">
        <v>19</v>
      </c>
      <c r="AH61" s="20">
        <v>20</v>
      </c>
    </row>
    <row r="62" spans="1:36" x14ac:dyDescent="0.3">
      <c r="K62" s="1" t="s">
        <v>56</v>
      </c>
      <c r="N62" s="20" t="s">
        <v>47</v>
      </c>
      <c r="O62" s="13"/>
      <c r="P62" s="13"/>
      <c r="Q62" s="13" t="s">
        <v>48</v>
      </c>
      <c r="R62" s="13" t="s">
        <v>48</v>
      </c>
      <c r="S62" s="13" t="s">
        <v>49</v>
      </c>
      <c r="T62" s="13" t="s">
        <v>50</v>
      </c>
      <c r="U62" s="13" t="s">
        <v>50</v>
      </c>
      <c r="V62" s="13" t="s">
        <v>50</v>
      </c>
      <c r="W62" s="13" t="s">
        <v>48</v>
      </c>
      <c r="X62" s="13" t="s">
        <v>48</v>
      </c>
      <c r="Y62" s="13" t="s">
        <v>48</v>
      </c>
      <c r="Z62" s="13" t="s">
        <v>48</v>
      </c>
      <c r="AA62" s="13" t="s">
        <v>49</v>
      </c>
      <c r="AB62" s="13" t="s">
        <v>49</v>
      </c>
      <c r="AC62" s="13" t="s">
        <v>49</v>
      </c>
      <c r="AD62" s="13" t="s">
        <v>50</v>
      </c>
      <c r="AE62" s="13" t="s">
        <v>49</v>
      </c>
      <c r="AF62" s="13"/>
      <c r="AG62" s="13"/>
      <c r="AH62" s="13"/>
    </row>
    <row r="63" spans="1:36" x14ac:dyDescent="0.3">
      <c r="K63" s="1" t="s">
        <v>47</v>
      </c>
      <c r="L63" s="10">
        <f>COUNTIF(O56:AH56,"g")</f>
        <v>9</v>
      </c>
      <c r="N63" s="20" t="s">
        <v>52</v>
      </c>
      <c r="O63" s="13" t="s">
        <v>49</v>
      </c>
      <c r="P63" s="13" t="s">
        <v>49</v>
      </c>
      <c r="Q63" s="13" t="s">
        <v>49</v>
      </c>
      <c r="R63" s="13" t="s">
        <v>49</v>
      </c>
      <c r="S63" s="13" t="s">
        <v>50</v>
      </c>
      <c r="T63" s="13" t="s">
        <v>50</v>
      </c>
      <c r="U63" s="13" t="s">
        <v>50</v>
      </c>
      <c r="V63" s="13" t="s">
        <v>50</v>
      </c>
      <c r="W63" s="13" t="s">
        <v>49</v>
      </c>
      <c r="X63" s="13" t="s">
        <v>49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" t="s">
        <v>57</v>
      </c>
    </row>
    <row r="64" spans="1:36" x14ac:dyDescent="0.3">
      <c r="K64" s="1" t="s">
        <v>52</v>
      </c>
      <c r="L64" s="10">
        <f t="shared" ref="L64:L65" si="9">COUNTIF(O57:AH57,"g")</f>
        <v>0</v>
      </c>
      <c r="N64" s="20" t="s">
        <v>54</v>
      </c>
      <c r="O64" s="13"/>
      <c r="P64" s="13" t="s">
        <v>48</v>
      </c>
      <c r="Q64" s="13" t="s">
        <v>48</v>
      </c>
      <c r="R64" s="13" t="s">
        <v>48</v>
      </c>
      <c r="S64" s="13" t="s">
        <v>48</v>
      </c>
      <c r="T64" s="13" t="s">
        <v>49</v>
      </c>
      <c r="U64" s="13" t="s">
        <v>49</v>
      </c>
      <c r="V64" s="13" t="s">
        <v>50</v>
      </c>
      <c r="W64" s="13" t="s">
        <v>50</v>
      </c>
      <c r="X64" s="13" t="s">
        <v>50</v>
      </c>
      <c r="Y64" s="13" t="s">
        <v>49</v>
      </c>
      <c r="Z64" s="13" t="s">
        <v>49</v>
      </c>
      <c r="AA64" s="13" t="s">
        <v>50</v>
      </c>
      <c r="AB64" s="13" t="s">
        <v>50</v>
      </c>
      <c r="AC64" s="13" t="s">
        <v>50</v>
      </c>
      <c r="AD64" s="13" t="s">
        <v>50</v>
      </c>
      <c r="AE64" s="13" t="s">
        <v>48</v>
      </c>
      <c r="AF64" s="13" t="s">
        <v>49</v>
      </c>
      <c r="AG64" s="13" t="s">
        <v>49</v>
      </c>
      <c r="AH64" s="13" t="s">
        <v>49</v>
      </c>
    </row>
    <row r="65" spans="1:34" x14ac:dyDescent="0.3">
      <c r="K65" s="1" t="s">
        <v>54</v>
      </c>
      <c r="L65" s="10">
        <f t="shared" si="9"/>
        <v>4</v>
      </c>
    </row>
    <row r="66" spans="1:34" x14ac:dyDescent="0.3">
      <c r="M66" s="19" t="s">
        <v>58</v>
      </c>
      <c r="N66" s="13"/>
      <c r="O66" s="13">
        <v>1</v>
      </c>
      <c r="P66" s="13">
        <v>2</v>
      </c>
      <c r="Q66" s="13">
        <v>3</v>
      </c>
      <c r="R66" s="13">
        <v>4</v>
      </c>
      <c r="S66" s="13">
        <v>5</v>
      </c>
      <c r="T66" s="13">
        <v>6</v>
      </c>
      <c r="U66" s="13">
        <v>7</v>
      </c>
      <c r="V66" s="13">
        <v>8</v>
      </c>
      <c r="W66" s="13">
        <v>9</v>
      </c>
      <c r="X66" s="13">
        <v>10</v>
      </c>
      <c r="Y66" s="13">
        <v>11</v>
      </c>
      <c r="Z66" s="13">
        <v>12</v>
      </c>
      <c r="AA66" s="13">
        <v>13</v>
      </c>
      <c r="AB66" s="13">
        <v>14</v>
      </c>
      <c r="AC66" s="13">
        <v>15</v>
      </c>
      <c r="AD66" s="13">
        <v>16</v>
      </c>
      <c r="AE66" s="13">
        <v>17</v>
      </c>
      <c r="AF66" s="13">
        <v>18</v>
      </c>
      <c r="AG66" s="13">
        <v>19</v>
      </c>
      <c r="AH66" s="13">
        <v>20</v>
      </c>
    </row>
    <row r="67" spans="1:34" x14ac:dyDescent="0.3">
      <c r="N67" s="13" t="s">
        <v>47</v>
      </c>
      <c r="O67" s="13"/>
      <c r="P67" s="13"/>
      <c r="Q67" s="13" t="s">
        <v>48</v>
      </c>
      <c r="R67" s="13" t="s">
        <v>49</v>
      </c>
      <c r="S67" s="13" t="s">
        <v>50</v>
      </c>
      <c r="T67" s="13" t="s">
        <v>50</v>
      </c>
      <c r="U67" s="13" t="s">
        <v>50</v>
      </c>
      <c r="V67" s="13" t="s">
        <v>48</v>
      </c>
      <c r="W67" s="13" t="s">
        <v>48</v>
      </c>
      <c r="X67" s="13" t="s">
        <v>49</v>
      </c>
      <c r="Y67" s="13" t="s">
        <v>49</v>
      </c>
      <c r="Z67" s="13" t="s">
        <v>49</v>
      </c>
      <c r="AA67" s="13" t="s">
        <v>50</v>
      </c>
      <c r="AB67" s="13" t="s">
        <v>48</v>
      </c>
      <c r="AC67" s="13" t="s">
        <v>49</v>
      </c>
      <c r="AD67" s="13"/>
      <c r="AE67" s="13"/>
      <c r="AF67" s="13"/>
      <c r="AG67" s="13"/>
      <c r="AH67" s="13"/>
    </row>
    <row r="68" spans="1:34" x14ac:dyDescent="0.3">
      <c r="K68" s="21"/>
      <c r="N68" s="13" t="s">
        <v>52</v>
      </c>
      <c r="O68" s="13" t="s">
        <v>49</v>
      </c>
      <c r="P68" s="13" t="s">
        <v>48</v>
      </c>
      <c r="Q68" s="13" t="s">
        <v>48</v>
      </c>
      <c r="R68" s="13" t="s">
        <v>48</v>
      </c>
      <c r="S68" s="13" t="s">
        <v>49</v>
      </c>
      <c r="T68" s="13" t="s">
        <v>49</v>
      </c>
      <c r="U68" s="13" t="s">
        <v>49</v>
      </c>
      <c r="V68" s="13" t="s">
        <v>50</v>
      </c>
      <c r="W68" s="13" t="s">
        <v>50</v>
      </c>
      <c r="X68" s="13" t="s">
        <v>50</v>
      </c>
      <c r="Y68" s="13" t="s">
        <v>50</v>
      </c>
      <c r="Z68" s="13" t="s">
        <v>48</v>
      </c>
      <c r="AA68" s="13" t="s">
        <v>49</v>
      </c>
      <c r="AB68" s="13" t="s">
        <v>49</v>
      </c>
      <c r="AC68" s="13"/>
      <c r="AD68" s="13"/>
      <c r="AE68" s="13"/>
      <c r="AF68" s="13"/>
      <c r="AG68" s="13"/>
      <c r="AH68" s="13"/>
    </row>
    <row r="69" spans="1:34" x14ac:dyDescent="0.3">
      <c r="K69" s="21"/>
      <c r="N69" s="13" t="s">
        <v>54</v>
      </c>
      <c r="O69" s="13"/>
      <c r="P69" s="13" t="s">
        <v>49</v>
      </c>
      <c r="Q69" s="13" t="s">
        <v>49</v>
      </c>
      <c r="R69" s="13" t="s">
        <v>50</v>
      </c>
      <c r="S69" s="13" t="s">
        <v>50</v>
      </c>
      <c r="T69" s="13" t="s">
        <v>50</v>
      </c>
      <c r="U69" s="13" t="s">
        <v>48</v>
      </c>
      <c r="V69" s="13" t="s">
        <v>49</v>
      </c>
      <c r="W69" s="13" t="s">
        <v>49</v>
      </c>
      <c r="X69" s="13" t="s">
        <v>50</v>
      </c>
      <c r="Y69" s="13" t="s">
        <v>50</v>
      </c>
      <c r="Z69" s="13" t="s">
        <v>50</v>
      </c>
      <c r="AA69" s="13" t="s">
        <v>50</v>
      </c>
      <c r="AB69" s="13" t="s">
        <v>48</v>
      </c>
      <c r="AC69" s="13" t="s">
        <v>48</v>
      </c>
      <c r="AD69" s="13" t="s">
        <v>49</v>
      </c>
      <c r="AE69" s="13" t="s">
        <v>49</v>
      </c>
      <c r="AF69" s="13" t="s">
        <v>49</v>
      </c>
      <c r="AG69" s="13"/>
      <c r="AH69" s="13"/>
    </row>
    <row r="70" spans="1:34" x14ac:dyDescent="0.3">
      <c r="K70" s="21"/>
    </row>
    <row r="71" spans="1:34" x14ac:dyDescent="0.3">
      <c r="K71" s="21"/>
    </row>
    <row r="72" spans="1:34" x14ac:dyDescent="0.3">
      <c r="K72" s="21"/>
    </row>
    <row r="75" spans="1:34" x14ac:dyDescent="0.3">
      <c r="A75" s="1" t="s">
        <v>6</v>
      </c>
      <c r="B75" s="9" t="s">
        <v>59</v>
      </c>
      <c r="L75" s="3" t="s">
        <v>60</v>
      </c>
      <c r="M75" s="3" t="s">
        <v>61</v>
      </c>
    </row>
    <row r="76" spans="1:34" x14ac:dyDescent="0.3">
      <c r="A76" s="1" t="s">
        <v>8</v>
      </c>
      <c r="G76" s="22"/>
      <c r="H76" s="23"/>
      <c r="J76" s="19" t="s">
        <v>62</v>
      </c>
      <c r="K76" s="24">
        <v>1</v>
      </c>
      <c r="L76" s="3">
        <f>K76*1024</f>
        <v>1024</v>
      </c>
      <c r="M76" s="1">
        <f>L76-SUM(K77:K80)</f>
        <v>144</v>
      </c>
    </row>
    <row r="77" spans="1:34" x14ac:dyDescent="0.3">
      <c r="G77" s="22"/>
      <c r="H77" s="23"/>
      <c r="J77" s="19" t="s">
        <v>63</v>
      </c>
      <c r="K77" s="24">
        <v>200</v>
      </c>
    </row>
    <row r="78" spans="1:34" x14ac:dyDescent="0.3">
      <c r="G78" s="22"/>
      <c r="H78" s="23"/>
      <c r="J78" s="19" t="s">
        <v>64</v>
      </c>
      <c r="K78" s="24">
        <v>120</v>
      </c>
    </row>
    <row r="79" spans="1:34" x14ac:dyDescent="0.3">
      <c r="G79" s="22"/>
      <c r="H79" s="23"/>
      <c r="J79" s="19" t="s">
        <v>65</v>
      </c>
      <c r="K79" s="24">
        <v>450</v>
      </c>
    </row>
    <row r="80" spans="1:34" x14ac:dyDescent="0.3">
      <c r="J80" s="19" t="s">
        <v>66</v>
      </c>
      <c r="K80" s="24">
        <v>110</v>
      </c>
    </row>
    <row r="81" spans="1:11" x14ac:dyDescent="0.3">
      <c r="J81" s="19" t="s">
        <v>67</v>
      </c>
      <c r="K81" s="24">
        <v>100</v>
      </c>
    </row>
    <row r="83" spans="1:11" x14ac:dyDescent="0.3">
      <c r="A83" s="1" t="s">
        <v>6</v>
      </c>
      <c r="B83" s="9" t="s">
        <v>68</v>
      </c>
    </row>
    <row r="84" spans="1:11" x14ac:dyDescent="0.3">
      <c r="A84" s="1" t="s">
        <v>8</v>
      </c>
      <c r="G84" s="1" t="s">
        <v>69</v>
      </c>
      <c r="H84" s="18">
        <v>512</v>
      </c>
      <c r="J84" s="1" t="s">
        <v>70</v>
      </c>
    </row>
    <row r="85" spans="1:11" x14ac:dyDescent="0.3">
      <c r="G85" s="1" t="s">
        <v>32</v>
      </c>
      <c r="H85" s="18">
        <v>16</v>
      </c>
      <c r="J85" s="10">
        <f>H89+H92</f>
        <v>514</v>
      </c>
    </row>
    <row r="86" spans="1:11" x14ac:dyDescent="0.3">
      <c r="G86" s="1" t="s">
        <v>71</v>
      </c>
      <c r="H86" s="18">
        <v>513</v>
      </c>
      <c r="J86" s="1" t="s">
        <v>72</v>
      </c>
    </row>
    <row r="87" spans="1:11" x14ac:dyDescent="0.3">
      <c r="J87" s="10">
        <f>H89+H93+1</f>
        <v>514</v>
      </c>
    </row>
    <row r="88" spans="1:11" x14ac:dyDescent="0.3">
      <c r="H88" s="1">
        <f>H86*(H84-H85/8)</f>
        <v>261630</v>
      </c>
    </row>
    <row r="89" spans="1:11" x14ac:dyDescent="0.3">
      <c r="H89" s="1">
        <f>ROUNDUP(H88/H84,0)</f>
        <v>511</v>
      </c>
    </row>
    <row r="90" spans="1:11" x14ac:dyDescent="0.3">
      <c r="A90" s="1" t="s">
        <v>6</v>
      </c>
      <c r="B90" s="25" t="s">
        <v>73</v>
      </c>
    </row>
    <row r="91" spans="1:11" x14ac:dyDescent="0.3">
      <c r="A91" s="1" t="s">
        <v>8</v>
      </c>
      <c r="H91" s="1">
        <f>H84/(H85/8)</f>
        <v>256</v>
      </c>
    </row>
    <row r="92" spans="1:11" x14ac:dyDescent="0.3">
      <c r="H92" s="1">
        <f>ROUNDUP(H89/(H91-1),0)</f>
        <v>3</v>
      </c>
    </row>
    <row r="93" spans="1:11" x14ac:dyDescent="0.3">
      <c r="H93" s="1">
        <f>ROUNDUP(H89/H91,0)</f>
        <v>2</v>
      </c>
    </row>
    <row r="94" spans="1:11" x14ac:dyDescent="0.3">
      <c r="B94" s="10" t="s">
        <v>74</v>
      </c>
    </row>
    <row r="97" spans="1:2" x14ac:dyDescent="0.3">
      <c r="A97" s="1" t="s">
        <v>6</v>
      </c>
      <c r="B97" s="9" t="s">
        <v>75</v>
      </c>
    </row>
    <row r="98" spans="1:2" x14ac:dyDescent="0.3">
      <c r="A98" s="1" t="s">
        <v>8</v>
      </c>
    </row>
    <row r="100" spans="1:2" x14ac:dyDescent="0.3">
      <c r="B100" s="10" t="s">
        <v>76</v>
      </c>
    </row>
    <row r="101" spans="1:2" x14ac:dyDescent="0.3">
      <c r="B101" s="10" t="s">
        <v>77</v>
      </c>
    </row>
    <row r="102" spans="1:2" x14ac:dyDescent="0.3">
      <c r="B102" s="10" t="s">
        <v>78</v>
      </c>
    </row>
    <row r="105" spans="1:2" x14ac:dyDescent="0.3">
      <c r="A105" s="1" t="s">
        <v>6</v>
      </c>
      <c r="B105" s="9" t="s">
        <v>79</v>
      </c>
    </row>
    <row r="106" spans="1:2" x14ac:dyDescent="0.3">
      <c r="A106" s="1" t="s">
        <v>8</v>
      </c>
    </row>
    <row r="108" spans="1:2" x14ac:dyDescent="0.3">
      <c r="B108" s="10" t="s">
        <v>80</v>
      </c>
    </row>
    <row r="109" spans="1:2" x14ac:dyDescent="0.3">
      <c r="B109" s="10" t="s">
        <v>81</v>
      </c>
    </row>
    <row r="112" spans="1:2" x14ac:dyDescent="0.3">
      <c r="A112" s="1" t="s">
        <v>6</v>
      </c>
      <c r="B112" s="26" t="s">
        <v>82</v>
      </c>
    </row>
    <row r="113" spans="1:10" x14ac:dyDescent="0.3">
      <c r="A113" s="1" t="s">
        <v>8</v>
      </c>
    </row>
    <row r="115" spans="1:10" x14ac:dyDescent="0.3">
      <c r="B115" s="10" t="s">
        <v>83</v>
      </c>
    </row>
    <row r="116" spans="1:10" x14ac:dyDescent="0.3">
      <c r="B116" s="10" t="s">
        <v>84</v>
      </c>
    </row>
    <row r="117" spans="1:10" x14ac:dyDescent="0.3">
      <c r="B117" s="10" t="s">
        <v>85</v>
      </c>
    </row>
    <row r="118" spans="1:10" x14ac:dyDescent="0.3">
      <c r="B118" s="10" t="s">
        <v>86</v>
      </c>
    </row>
    <row r="120" spans="1:10" x14ac:dyDescent="0.3">
      <c r="H120" s="1" t="s">
        <v>87</v>
      </c>
      <c r="I120" s="24" t="s">
        <v>88</v>
      </c>
    </row>
    <row r="121" spans="1:10" x14ac:dyDescent="0.3">
      <c r="A121" s="1" t="s">
        <v>6</v>
      </c>
      <c r="B121" s="9" t="s">
        <v>89</v>
      </c>
      <c r="H121" s="1" t="s">
        <v>90</v>
      </c>
      <c r="I121" s="24">
        <v>3</v>
      </c>
      <c r="J121" s="1" t="s">
        <v>141</v>
      </c>
    </row>
    <row r="122" spans="1:10" x14ac:dyDescent="0.3">
      <c r="A122" s="1" t="s">
        <v>8</v>
      </c>
      <c r="H122" s="1" t="s">
        <v>91</v>
      </c>
      <c r="I122" s="24">
        <v>4</v>
      </c>
      <c r="J122" s="1" t="s">
        <v>142</v>
      </c>
    </row>
    <row r="123" spans="1:10" x14ac:dyDescent="0.3">
      <c r="I123" s="1" t="str">
        <f>RIGHT(I120,LEN(I120)-I121)</f>
        <v>DEFGH</v>
      </c>
    </row>
    <row r="124" spans="1:10" x14ac:dyDescent="0.3">
      <c r="I124" s="10" t="str">
        <f>LEFT(I123,I122)</f>
        <v>DEFG</v>
      </c>
    </row>
    <row r="134" spans="1:13" x14ac:dyDescent="0.3">
      <c r="B134" s="10" t="str">
        <f>I124</f>
        <v>DEFG</v>
      </c>
    </row>
    <row r="137" spans="1:13" x14ac:dyDescent="0.3">
      <c r="A137" s="1" t="s">
        <v>6</v>
      </c>
      <c r="B137" s="26" t="s">
        <v>92</v>
      </c>
    </row>
    <row r="138" spans="1:13" x14ac:dyDescent="0.3">
      <c r="A138" s="1" t="s">
        <v>8</v>
      </c>
      <c r="H138" s="1" t="s">
        <v>87</v>
      </c>
      <c r="I138" s="18" t="s">
        <v>88</v>
      </c>
    </row>
    <row r="139" spans="1:13" x14ac:dyDescent="0.3">
      <c r="H139" s="1" t="s">
        <v>93</v>
      </c>
      <c r="I139" s="18">
        <v>12345678</v>
      </c>
      <c r="J139" s="18">
        <v>2</v>
      </c>
      <c r="M139" s="1" t="str">
        <f>LEFT(I139,J139) &amp; RIGHT(I138, LEN(I138)-J139)</f>
        <v>12CDEFGH</v>
      </c>
    </row>
    <row r="140" spans="1:13" x14ac:dyDescent="0.3">
      <c r="H140" s="1" t="s">
        <v>94</v>
      </c>
      <c r="I140" s="18">
        <v>3</v>
      </c>
      <c r="L140" s="1">
        <f>J139+I140</f>
        <v>5</v>
      </c>
    </row>
    <row r="141" spans="1:13" x14ac:dyDescent="0.3">
      <c r="H141" s="1" t="s">
        <v>95</v>
      </c>
      <c r="I141" s="18">
        <v>87654321</v>
      </c>
      <c r="J141" s="18">
        <v>4</v>
      </c>
      <c r="M141" s="10" t="str">
        <f>LEFT(M139,L140) &amp; LEFT(I141,J141)</f>
        <v>12CDE8765</v>
      </c>
    </row>
    <row r="149" spans="1:2" x14ac:dyDescent="0.3">
      <c r="B149" s="10" t="str">
        <f>M141</f>
        <v>12CDE8765</v>
      </c>
    </row>
    <row r="152" spans="1:2" x14ac:dyDescent="0.3">
      <c r="A152" s="1" t="s">
        <v>6</v>
      </c>
      <c r="B152" s="9" t="s">
        <v>96</v>
      </c>
    </row>
    <row r="153" spans="1:2" x14ac:dyDescent="0.3">
      <c r="A153" s="1" t="s">
        <v>8</v>
      </c>
    </row>
    <row r="158" spans="1:2" x14ac:dyDescent="0.3">
      <c r="B158" s="10" t="s">
        <v>97</v>
      </c>
    </row>
    <row r="159" spans="1:2" x14ac:dyDescent="0.3">
      <c r="B159" s="10" t="s">
        <v>98</v>
      </c>
    </row>
    <row r="162" spans="1:2" x14ac:dyDescent="0.3">
      <c r="A162" s="1" t="s">
        <v>6</v>
      </c>
      <c r="B162" s="9" t="s">
        <v>99</v>
      </c>
    </row>
    <row r="163" spans="1:2" x14ac:dyDescent="0.3">
      <c r="A163" s="1" t="s">
        <v>8</v>
      </c>
    </row>
    <row r="182" spans="1:2" x14ac:dyDescent="0.3">
      <c r="A182" s="1" t="s">
        <v>6</v>
      </c>
      <c r="B182" s="9" t="s">
        <v>100</v>
      </c>
    </row>
    <row r="183" spans="1:2" x14ac:dyDescent="0.3">
      <c r="A183" s="1" t="s">
        <v>8</v>
      </c>
    </row>
    <row r="195" spans="1:2" x14ac:dyDescent="0.3">
      <c r="A195" s="1" t="s">
        <v>6</v>
      </c>
      <c r="B195" s="9" t="s">
        <v>101</v>
      </c>
    </row>
    <row r="196" spans="1:2" x14ac:dyDescent="0.3">
      <c r="A196" s="1" t="s">
        <v>8</v>
      </c>
    </row>
    <row r="208" spans="1:2" x14ac:dyDescent="0.3">
      <c r="A208" s="1" t="s">
        <v>6</v>
      </c>
      <c r="B208" s="9" t="s">
        <v>102</v>
      </c>
    </row>
    <row r="209" spans="1:13" x14ac:dyDescent="0.3">
      <c r="A209" s="1" t="s">
        <v>8</v>
      </c>
    </row>
    <row r="216" spans="1:13" x14ac:dyDescent="0.3">
      <c r="A216" s="1" t="s">
        <v>6</v>
      </c>
      <c r="B216" s="9" t="s">
        <v>103</v>
      </c>
    </row>
    <row r="217" spans="1:13" x14ac:dyDescent="0.3">
      <c r="A217" s="1" t="s">
        <v>8</v>
      </c>
      <c r="H217" s="1" t="s">
        <v>104</v>
      </c>
      <c r="I217" s="18">
        <v>300000</v>
      </c>
      <c r="J217" s="1" t="s">
        <v>105</v>
      </c>
      <c r="L217" s="1">
        <f>J220</f>
        <v>10</v>
      </c>
      <c r="M217" s="1">
        <f>I221-L217</f>
        <v>576</v>
      </c>
    </row>
    <row r="218" spans="1:13" x14ac:dyDescent="0.3">
      <c r="H218" s="1" t="s">
        <v>106</v>
      </c>
      <c r="I218" s="18">
        <v>512</v>
      </c>
      <c r="J218" s="1" t="s">
        <v>105</v>
      </c>
      <c r="L218" s="1">
        <f>I218/(I219/8)</f>
        <v>128</v>
      </c>
      <c r="M218" s="1">
        <f>M217-L218</f>
        <v>448</v>
      </c>
    </row>
    <row r="219" spans="1:13" x14ac:dyDescent="0.3">
      <c r="H219" s="1" t="s">
        <v>107</v>
      </c>
      <c r="I219" s="18">
        <v>32</v>
      </c>
      <c r="J219" s="1" t="s">
        <v>108</v>
      </c>
      <c r="M219" s="1">
        <f>ROUNDUP(M218/L218,0)</f>
        <v>4</v>
      </c>
    </row>
    <row r="220" spans="1:13" x14ac:dyDescent="0.3">
      <c r="H220" s="1" t="s">
        <v>109</v>
      </c>
      <c r="J220" s="27">
        <v>10</v>
      </c>
    </row>
    <row r="221" spans="1:13" x14ac:dyDescent="0.3">
      <c r="B221" s="10">
        <f>I222</f>
        <v>592</v>
      </c>
      <c r="I221" s="1">
        <f>ROUNDUP(I217/I218,0)</f>
        <v>586</v>
      </c>
    </row>
    <row r="222" spans="1:13" x14ac:dyDescent="0.3">
      <c r="I222" s="1">
        <f>I221+M219+2</f>
        <v>592</v>
      </c>
    </row>
    <row r="224" spans="1:13" x14ac:dyDescent="0.3">
      <c r="A224" s="1" t="s">
        <v>6</v>
      </c>
      <c r="B224" s="9" t="s">
        <v>68</v>
      </c>
      <c r="G224" s="1" t="s">
        <v>69</v>
      </c>
      <c r="H224" s="18">
        <v>512</v>
      </c>
      <c r="J224" s="1" t="s">
        <v>70</v>
      </c>
    </row>
    <row r="225" spans="1:11" x14ac:dyDescent="0.3">
      <c r="A225" s="1" t="s">
        <v>8</v>
      </c>
      <c r="G225" s="1" t="s">
        <v>32</v>
      </c>
      <c r="H225" s="18">
        <v>16</v>
      </c>
      <c r="J225" s="10">
        <f>ROUNDUP(H226/(H224-H225/8),1)</f>
        <v>2138.1</v>
      </c>
    </row>
    <row r="226" spans="1:11" x14ac:dyDescent="0.3">
      <c r="G226" s="1" t="s">
        <v>110</v>
      </c>
      <c r="H226" s="18">
        <v>1090397</v>
      </c>
      <c r="J226" s="1" t="s">
        <v>111</v>
      </c>
    </row>
    <row r="227" spans="1:11" x14ac:dyDescent="0.3">
      <c r="G227" s="1" t="s">
        <v>112</v>
      </c>
      <c r="H227" s="18">
        <v>10</v>
      </c>
      <c r="J227" s="10">
        <f>H229+H231</f>
        <v>2138.6999999999998</v>
      </c>
    </row>
    <row r="228" spans="1:11" x14ac:dyDescent="0.3">
      <c r="J228" s="1" t="s">
        <v>113</v>
      </c>
    </row>
    <row r="229" spans="1:11" x14ac:dyDescent="0.3">
      <c r="H229" s="1">
        <f>ROUNDUP(H226/H224,1)</f>
        <v>2129.6999999999998</v>
      </c>
      <c r="J229" s="10">
        <f>H229+H234+2</f>
        <v>2139.6999999999998</v>
      </c>
    </row>
    <row r="230" spans="1:11" x14ac:dyDescent="0.3">
      <c r="H230" s="1">
        <f>H224/(H225/8)</f>
        <v>256</v>
      </c>
    </row>
    <row r="231" spans="1:11" x14ac:dyDescent="0.3">
      <c r="H231" s="1">
        <f>ROUNDUP(H229/(H230-1),0)</f>
        <v>9</v>
      </c>
    </row>
    <row r="233" spans="1:11" x14ac:dyDescent="0.3">
      <c r="H233" s="1">
        <f>H229-H230-H227</f>
        <v>1863.6999999999998</v>
      </c>
    </row>
    <row r="234" spans="1:11" x14ac:dyDescent="0.3">
      <c r="H234" s="1">
        <f>ROUNDUP(H233/H230,0)</f>
        <v>8</v>
      </c>
    </row>
    <row r="235" spans="1:11" x14ac:dyDescent="0.3">
      <c r="A235" s="1" t="s">
        <v>6</v>
      </c>
      <c r="B235" s="9" t="s">
        <v>114</v>
      </c>
      <c r="I235" s="18" t="s">
        <v>115</v>
      </c>
      <c r="J235" s="18" t="s">
        <v>116</v>
      </c>
      <c r="K235" s="18" t="s">
        <v>104</v>
      </c>
    </row>
    <row r="236" spans="1:11" x14ac:dyDescent="0.3">
      <c r="A236" s="1" t="s">
        <v>8</v>
      </c>
      <c r="I236" s="18">
        <v>0</v>
      </c>
      <c r="J236" s="18">
        <v>33</v>
      </c>
      <c r="K236" s="18">
        <v>20</v>
      </c>
    </row>
    <row r="237" spans="1:11" x14ac:dyDescent="0.3">
      <c r="I237" s="18">
        <v>1</v>
      </c>
      <c r="J237" s="18">
        <v>10</v>
      </c>
      <c r="K237" s="18">
        <v>15</v>
      </c>
    </row>
    <row r="238" spans="1:11" x14ac:dyDescent="0.3">
      <c r="I238" s="18">
        <v>2</v>
      </c>
      <c r="J238" s="18">
        <v>45</v>
      </c>
      <c r="K238" s="18">
        <v>10</v>
      </c>
    </row>
    <row r="239" spans="1:11" x14ac:dyDescent="0.3">
      <c r="B239" s="28" t="s">
        <v>43</v>
      </c>
      <c r="C239" s="15" t="s">
        <v>44</v>
      </c>
      <c r="I239" s="18">
        <v>3</v>
      </c>
      <c r="J239" s="18">
        <v>58</v>
      </c>
      <c r="K239" s="18">
        <v>8</v>
      </c>
    </row>
    <row r="240" spans="1:11" x14ac:dyDescent="0.3">
      <c r="B240" s="28">
        <v>130</v>
      </c>
      <c r="C240" s="15">
        <f>I240</f>
        <v>47</v>
      </c>
      <c r="E240" s="1">
        <f>QUOTIENT(B240,2^6)</f>
        <v>2</v>
      </c>
      <c r="F240" s="1">
        <f>MOD(B240,2^6)</f>
        <v>2</v>
      </c>
      <c r="G240" s="1">
        <f>VLOOKUP(E240,$I$236:$K$239,2)</f>
        <v>45</v>
      </c>
      <c r="H240" s="1">
        <f>VLOOKUP(E240,$I$236:$K$239,3)</f>
        <v>10</v>
      </c>
      <c r="I240" s="1">
        <f>IF(F240&gt;H240,-1,G240+F240)</f>
        <v>47</v>
      </c>
    </row>
    <row r="241" spans="1:9" x14ac:dyDescent="0.3">
      <c r="B241" s="28">
        <v>199</v>
      </c>
      <c r="C241" s="15">
        <f t="shared" ref="C241:C244" si="10">I241</f>
        <v>65</v>
      </c>
      <c r="E241" s="1">
        <f>QUOTIENT(B241,2^6)</f>
        <v>3</v>
      </c>
      <c r="F241" s="1">
        <f>MOD(B241,2^6)</f>
        <v>7</v>
      </c>
      <c r="G241" s="1">
        <f>VLOOKUP(E241,$I$236:$K$239,2)</f>
        <v>58</v>
      </c>
      <c r="H241" s="1">
        <f>VLOOKUP(E241,$I$236:$K$239,3)</f>
        <v>8</v>
      </c>
      <c r="I241" s="1">
        <f>IF(F241&gt;H241,-1,G241+F241)</f>
        <v>65</v>
      </c>
    </row>
    <row r="242" spans="1:9" x14ac:dyDescent="0.3">
      <c r="B242" s="28">
        <v>84</v>
      </c>
      <c r="C242" s="15">
        <f t="shared" si="10"/>
        <v>-1</v>
      </c>
      <c r="E242" s="1">
        <f>QUOTIENT(B242,2^6)</f>
        <v>1</v>
      </c>
      <c r="F242" s="1">
        <f>MOD(B242,2^6)</f>
        <v>20</v>
      </c>
      <c r="G242" s="1">
        <f>VLOOKUP(E242,$I$236:$K$239,2)</f>
        <v>10</v>
      </c>
      <c r="H242" s="1">
        <f>VLOOKUP(E242,$I$236:$K$239,3)</f>
        <v>15</v>
      </c>
      <c r="I242" s="1">
        <f>IF(F242&gt;H242,-1,G242+F242)</f>
        <v>-1</v>
      </c>
    </row>
    <row r="243" spans="1:9" x14ac:dyDescent="0.3">
      <c r="B243" s="28">
        <v>15</v>
      </c>
      <c r="C243" s="15">
        <f t="shared" si="10"/>
        <v>48</v>
      </c>
      <c r="E243" s="1">
        <f>QUOTIENT(B243,2^6)</f>
        <v>0</v>
      </c>
      <c r="F243" s="1">
        <f>MOD(B243,2^6)</f>
        <v>15</v>
      </c>
      <c r="G243" s="1">
        <f>VLOOKUP(E243,$I$236:$K$239,2)</f>
        <v>33</v>
      </c>
      <c r="H243" s="1">
        <f>VLOOKUP(E243,$I$236:$K$239,3)</f>
        <v>20</v>
      </c>
      <c r="I243" s="1">
        <f>IF(F243&gt;H243,-1,G243+F243)</f>
        <v>48</v>
      </c>
    </row>
    <row r="244" spans="1:9" x14ac:dyDescent="0.3">
      <c r="B244" s="28">
        <v>142</v>
      </c>
      <c r="C244" s="15">
        <f t="shared" si="10"/>
        <v>-1</v>
      </c>
      <c r="E244" s="1">
        <f>QUOTIENT(B244,2^6)</f>
        <v>2</v>
      </c>
      <c r="F244" s="1">
        <f>MOD(B244,2^6)</f>
        <v>14</v>
      </c>
      <c r="G244" s="1">
        <f>VLOOKUP(E244,$I$236:$K$239,2)</f>
        <v>45</v>
      </c>
      <c r="H244" s="1">
        <f>VLOOKUP(E244,$I$236:$K$239,3)</f>
        <v>10</v>
      </c>
      <c r="I244" s="1">
        <f>IF(F244&gt;H244,-1,G244+F244)</f>
        <v>-1</v>
      </c>
    </row>
    <row r="250" spans="1:9" x14ac:dyDescent="0.3">
      <c r="A250" s="1" t="s">
        <v>6</v>
      </c>
      <c r="B250" s="9" t="s">
        <v>117</v>
      </c>
    </row>
    <row r="251" spans="1:9" x14ac:dyDescent="0.3">
      <c r="A251" s="1" t="s">
        <v>8</v>
      </c>
    </row>
    <row r="254" spans="1:9" x14ac:dyDescent="0.3">
      <c r="B254" s="10" t="s">
        <v>118</v>
      </c>
    </row>
    <row r="255" spans="1:9" x14ac:dyDescent="0.3">
      <c r="B255" s="10" t="s">
        <v>119</v>
      </c>
    </row>
    <row r="256" spans="1:9" x14ac:dyDescent="0.3">
      <c r="B256" s="10" t="s">
        <v>120</v>
      </c>
    </row>
    <row r="257" spans="1:2" x14ac:dyDescent="0.3">
      <c r="B257" s="10" t="s">
        <v>121</v>
      </c>
    </row>
    <row r="258" spans="1:2" x14ac:dyDescent="0.3">
      <c r="B258" s="10" t="s">
        <v>122</v>
      </c>
    </row>
    <row r="261" spans="1:2" x14ac:dyDescent="0.3">
      <c r="A261" s="1" t="s">
        <v>6</v>
      </c>
      <c r="B261" s="9" t="s">
        <v>123</v>
      </c>
    </row>
    <row r="262" spans="1:2" x14ac:dyDescent="0.3">
      <c r="A262" s="1" t="s">
        <v>8</v>
      </c>
    </row>
    <row r="264" spans="1:2" x14ac:dyDescent="0.3">
      <c r="B264" s="10" t="s">
        <v>124</v>
      </c>
    </row>
    <row r="265" spans="1:2" x14ac:dyDescent="0.3">
      <c r="B265" s="10" t="s">
        <v>125</v>
      </c>
    </row>
    <row r="268" spans="1:2" x14ac:dyDescent="0.3">
      <c r="A268" s="1" t="s">
        <v>6</v>
      </c>
      <c r="B268" s="9" t="s">
        <v>126</v>
      </c>
    </row>
    <row r="269" spans="1:2" x14ac:dyDescent="0.3">
      <c r="A269" s="1" t="s">
        <v>8</v>
      </c>
    </row>
    <row r="272" spans="1:2" x14ac:dyDescent="0.3">
      <c r="B272" s="10" t="s">
        <v>127</v>
      </c>
    </row>
    <row r="273" spans="1:11" x14ac:dyDescent="0.3">
      <c r="B273" s="10" t="s">
        <v>128</v>
      </c>
    </row>
    <row r="274" spans="1:11" x14ac:dyDescent="0.3">
      <c r="B274" s="10" t="s">
        <v>129</v>
      </c>
    </row>
    <row r="275" spans="1:11" x14ac:dyDescent="0.3">
      <c r="B275" s="10" t="s">
        <v>130</v>
      </c>
    </row>
    <row r="278" spans="1:11" x14ac:dyDescent="0.3">
      <c r="A278" s="1" t="s">
        <v>6</v>
      </c>
      <c r="B278" s="9" t="s">
        <v>131</v>
      </c>
    </row>
    <row r="279" spans="1:11" x14ac:dyDescent="0.3">
      <c r="A279" s="1" t="s">
        <v>8</v>
      </c>
    </row>
    <row r="280" spans="1:11" x14ac:dyDescent="0.3">
      <c r="E280" s="1" t="s">
        <v>69</v>
      </c>
      <c r="F280" s="18">
        <v>512</v>
      </c>
    </row>
    <row r="281" spans="1:11" x14ac:dyDescent="0.3">
      <c r="E281" s="1" t="s">
        <v>132</v>
      </c>
      <c r="F281" s="1" t="s">
        <v>133</v>
      </c>
      <c r="G281" s="1" t="s">
        <v>134</v>
      </c>
      <c r="I281" s="15" t="s">
        <v>135</v>
      </c>
    </row>
    <row r="282" spans="1:11" x14ac:dyDescent="0.3">
      <c r="E282" s="18">
        <v>14876</v>
      </c>
      <c r="F282" s="18">
        <v>6</v>
      </c>
      <c r="G282" s="18">
        <v>3254</v>
      </c>
      <c r="I282" s="15">
        <f>F282+K282-1</f>
        <v>12</v>
      </c>
      <c r="K282" s="1">
        <f>ROUNDUP(G282/$F$280,0)</f>
        <v>7</v>
      </c>
    </row>
    <row r="283" spans="1:11" x14ac:dyDescent="0.3">
      <c r="E283" s="18">
        <v>321490</v>
      </c>
      <c r="F283" s="18">
        <v>43</v>
      </c>
      <c r="G283" s="18">
        <v>177021</v>
      </c>
      <c r="I283" s="15">
        <f>F283+K283-1</f>
        <v>388</v>
      </c>
      <c r="K283" s="1">
        <f>ROUNDUP(G283/$F$280,0)</f>
        <v>346</v>
      </c>
    </row>
    <row r="284" spans="1:11" x14ac:dyDescent="0.3">
      <c r="E284" s="18">
        <v>82471</v>
      </c>
      <c r="F284" s="18">
        <v>675</v>
      </c>
      <c r="G284" s="18">
        <v>62417</v>
      </c>
      <c r="I284" s="15">
        <f>F284+K284-1</f>
        <v>796</v>
      </c>
      <c r="K284" s="1">
        <f>ROUNDUP(G284/$F$280,0)</f>
        <v>122</v>
      </c>
    </row>
    <row r="286" spans="1:11" ht="14.4" customHeight="1" x14ac:dyDescent="0.3">
      <c r="H286" s="23"/>
      <c r="I286" s="31" t="s">
        <v>136</v>
      </c>
      <c r="J286" s="31"/>
    </row>
    <row r="287" spans="1:11" x14ac:dyDescent="0.3">
      <c r="E287" s="1" t="s">
        <v>137</v>
      </c>
      <c r="I287" s="29" t="s">
        <v>138</v>
      </c>
      <c r="J287" s="15" t="s">
        <v>139</v>
      </c>
    </row>
    <row r="288" spans="1:11" x14ac:dyDescent="0.3">
      <c r="E288" s="1">
        <f>ROUNDUP(E282/$F$280,0) * $F$280</f>
        <v>15360</v>
      </c>
      <c r="I288" s="30">
        <f>100*J288/E288</f>
        <v>3.1510416666666665</v>
      </c>
      <c r="J288" s="15">
        <f>E288-E282</f>
        <v>484</v>
      </c>
    </row>
    <row r="289" spans="5:10" x14ac:dyDescent="0.3">
      <c r="E289" s="1">
        <f>ROUNDUP(E283/$F$280,0) * $F$280</f>
        <v>321536</v>
      </c>
      <c r="I289" s="30">
        <f>100*J289/E289</f>
        <v>1.4306329617834394E-2</v>
      </c>
      <c r="J289" s="15">
        <f>E289-E283</f>
        <v>46</v>
      </c>
    </row>
    <row r="290" spans="5:10" x14ac:dyDescent="0.3">
      <c r="E290" s="1">
        <f>ROUNDUP(E284/$F$280,0) * $F$280</f>
        <v>82944</v>
      </c>
      <c r="I290" s="30">
        <f>100*J290/E290</f>
        <v>0.57026427469135799</v>
      </c>
      <c r="J290" s="15">
        <f>E290-E284</f>
        <v>473</v>
      </c>
    </row>
    <row r="308" spans="1:2" x14ac:dyDescent="0.3">
      <c r="A308" s="1" t="s">
        <v>6</v>
      </c>
      <c r="B308" s="9" t="s">
        <v>140</v>
      </c>
    </row>
    <row r="309" spans="1:2" x14ac:dyDescent="0.3">
      <c r="A309" s="1" t="s">
        <v>8</v>
      </c>
    </row>
  </sheetData>
  <mergeCells count="1">
    <mergeCell ref="I286:J286"/>
  </mergeCells>
  <conditionalFormatting sqref="O56:AH58">
    <cfRule type="cellIs" dxfId="8" priority="9" operator="equal">
      <formula>"g"</formula>
    </cfRule>
  </conditionalFormatting>
  <conditionalFormatting sqref="O56:AH58">
    <cfRule type="cellIs" dxfId="7" priority="8" operator="equal">
      <formula>"o"</formula>
    </cfRule>
  </conditionalFormatting>
  <conditionalFormatting sqref="O56:AH58">
    <cfRule type="cellIs" dxfId="6" priority="7" operator="equal">
      <formula>"w"</formula>
    </cfRule>
  </conditionalFormatting>
  <conditionalFormatting sqref="O62:AH64">
    <cfRule type="cellIs" dxfId="5" priority="6" operator="equal">
      <formula>"g"</formula>
    </cfRule>
  </conditionalFormatting>
  <conditionalFormatting sqref="O62:AH64">
    <cfRule type="cellIs" dxfId="4" priority="5" operator="equal">
      <formula>"o"</formula>
    </cfRule>
  </conditionalFormatting>
  <conditionalFormatting sqref="O62:AH64">
    <cfRule type="cellIs" dxfId="3" priority="4" operator="equal">
      <formula>"w"</formula>
    </cfRule>
  </conditionalFormatting>
  <conditionalFormatting sqref="O67:AH69">
    <cfRule type="cellIs" dxfId="2" priority="3" operator="equal">
      <formula>"g"</formula>
    </cfRule>
  </conditionalFormatting>
  <conditionalFormatting sqref="O67:AH69">
    <cfRule type="cellIs" dxfId="1" priority="2" operator="equal">
      <formula>"o"</formula>
    </cfRule>
  </conditionalFormatting>
  <conditionalFormatting sqref="O67:AH69">
    <cfRule type="cellIs" dxfId="0" priority="1" operator="equal">
      <formula>"w"</formula>
    </cfRule>
  </conditionalFormatting>
  <pageMargins left="0.7" right="0.7" top="0.75" bottom="0.75" header="0.3" footer="0.3"/>
  <pageSetup paperSize="9" orientation="portrait" verticalDpi="300" r:id="rId1"/>
  <ignoredErrors>
    <ignoredError sqref="M7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Tomicki</dc:creator>
  <cp:lastModifiedBy>1625203</cp:lastModifiedBy>
  <cp:revision/>
  <dcterms:created xsi:type="dcterms:W3CDTF">2021-06-23T13:19:33Z</dcterms:created>
  <dcterms:modified xsi:type="dcterms:W3CDTF">2021-07-01T16:35:20Z</dcterms:modified>
</cp:coreProperties>
</file>