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87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acing requirements" sheetId="1" r:id="rId4"/>
    <sheet state="visible" name="linear_old" sheetId="2" r:id="rId5"/>
    <sheet state="visible" name="linear_1_fato_1_park" sheetId="3" r:id="rId6"/>
    <sheet state="visible" name="linear_1_fato_2_park" sheetId="4" r:id="rId7"/>
    <sheet state="visible" name="linear_1_fato_3_park" sheetId="5" r:id="rId8"/>
    <sheet state="visible" name="linear_1_fato_4_park" sheetId="6" r:id="rId9"/>
    <sheet state="visible" name="linear_1_fato_5_park" sheetId="7" r:id="rId10"/>
    <sheet state="visible" name="linear_1_fato_6_park" sheetId="8" r:id="rId11"/>
    <sheet state="visible" name="linear_1_fato_8_park" sheetId="9" r:id="rId12"/>
    <sheet state="visible" name="linear_2_fato_8_park" sheetId="10" r:id="rId13"/>
    <sheet state="visible" name="helipad_1_fato" sheetId="11" r:id="rId14"/>
    <sheet state="visible" name="clover_1_fato_1_park" sheetId="12" r:id="rId15"/>
    <sheet state="visible" name="clover_1_fato_2_park" sheetId="13" r:id="rId16"/>
    <sheet state="visible" name="clover_1_fato_3_park" sheetId="14" r:id="rId17"/>
    <sheet state="visible" name="clover_1_fato_4_park (2)" sheetId="15" r:id="rId18"/>
    <sheet state="visible" name="clover_1_fato_4_park_dtsf" sheetId="16" r:id="rId19"/>
    <sheet state="visible" name="clover_1_fato_4_park_72_miles" sheetId="17" r:id="rId20"/>
    <sheet state="visible" name="clover_1_fato_4_park_48_miles" sheetId="18" r:id="rId21"/>
    <sheet state="visible" name="clover_1_fato_4_park_12_miles" sheetId="19" r:id="rId22"/>
    <sheet state="visible" name="clover_1_fato_4_park_24_miles" sheetId="20" r:id="rId23"/>
    <sheet state="visible" name="clover_1_fato_14_park_dtla" sheetId="21" r:id="rId24"/>
    <sheet state="visible" name="clover_1_fato_13_park_dtla" sheetId="22" r:id="rId25"/>
    <sheet state="visible" name="vertiplex_13_fato_dtla" sheetId="23" r:id="rId26"/>
    <sheet state="visible" name="clover_1_fato_18_park_dtla" sheetId="24" r:id="rId27"/>
    <sheet state="visible" name="clover_1_fato_12_park_dtla" sheetId="25" r:id="rId28"/>
    <sheet state="visible" name="clover_1_fato_10_park_dtla" sheetId="26" r:id="rId29"/>
    <sheet state="visible" name="clover_1_fato_7_park_dtla" sheetId="27" r:id="rId30"/>
    <sheet state="visible" name="clover_1_fato_4_park_dtla" sheetId="28" r:id="rId31"/>
    <sheet state="visible" name="clover_1_fato_4_park_anaheim" sheetId="29" r:id="rId32"/>
    <sheet state="visible" name="clover_1_fato_4_park_sfo" sheetId="30" r:id="rId33"/>
    <sheet state="visible" name="clover_1_fato_9_park_oak" sheetId="31" r:id="rId34"/>
    <sheet state="visible" name="clover_1_fato_10_park_oak" sheetId="32" r:id="rId35"/>
    <sheet state="visible" name="clover_1_fato_12_park_oak" sheetId="33" r:id="rId36"/>
    <sheet state="visible" name="clover_1_fato_8_park_oak" sheetId="34" r:id="rId37"/>
    <sheet state="visible" name="clover_1_fato_7_park_oak" sheetId="35" r:id="rId38"/>
    <sheet state="visible" name="clover_1_fato_6_park_oak" sheetId="36" r:id="rId39"/>
    <sheet state="visible" name="clover_1_fato_5_park_oak" sheetId="37" r:id="rId40"/>
    <sheet state="visible" name="clover_1_fato_4_park_warner" sheetId="38" r:id="rId41"/>
    <sheet state="visible" name="clover_1_fato_6_park_warner" sheetId="39" r:id="rId42"/>
    <sheet state="visible" name="clover_1_fato_6_park_warner_fak" sheetId="40" r:id="rId43"/>
    <sheet state="visible" name="clover_1_fato_4_park_hhr" sheetId="41" r:id="rId44"/>
    <sheet state="visible" name="clover_1_fato_6_park_hhr" sheetId="42" r:id="rId45"/>
    <sheet state="visible" name="clover_1_fato_6_park_hhr_fake" sheetId="43" r:id="rId46"/>
    <sheet state="visible" name="clover_1_fato_4_park_oak" sheetId="44" r:id="rId47"/>
    <sheet state="visible" name="clover_1_fato_6_park_sfo" sheetId="45" r:id="rId48"/>
    <sheet state="visible" name="clover_1_fato_5_park_sfo" sheetId="46" r:id="rId49"/>
    <sheet state="visible" name="clover_1_fato_10_park_sfo" sheetId="47" r:id="rId50"/>
    <sheet state="visible" name="clover_1_fato_8_park_sfo" sheetId="48" r:id="rId51"/>
    <sheet state="visible" name="clover_1_fato_7_park_sfo" sheetId="49" r:id="rId52"/>
    <sheet state="visible" name="clover_1_fato_14_park_sfo" sheetId="50" r:id="rId53"/>
    <sheet state="visible" name="clover_1_fato_9_park_sfo" sheetId="51" r:id="rId54"/>
    <sheet state="visible" name="clover_1_fato_12_park_sfo" sheetId="52" r:id="rId55"/>
    <sheet state="visible" name="clover_1_fato_7_park_lax" sheetId="53" r:id="rId56"/>
    <sheet state="visible" name="clover_1_fato_8_park_lax" sheetId="54" r:id="rId57"/>
    <sheet state="visible" name="clover_1_fato_12_park_lax" sheetId="55" r:id="rId58"/>
    <sheet state="visible" name="clover_1_fato_10_park_lax" sheetId="56" r:id="rId59"/>
    <sheet state="visible" name="clover_1_fato_5_park_lax" sheetId="57" r:id="rId60"/>
    <sheet state="visible" name="clover_1_fato_4_park_lax" sheetId="58" r:id="rId61"/>
    <sheet state="visible" name="clover_1_fato_4_park_sj" sheetId="59" r:id="rId62"/>
    <sheet state="visible" name="clover_1_fato_5_park_sj" sheetId="60" r:id="rId63"/>
    <sheet state="visible" name="clover_1_fato_6_park_sj" sheetId="61" r:id="rId64"/>
    <sheet state="visible" name="clover_1_fato_7_park_sj" sheetId="62" r:id="rId65"/>
    <sheet state="visible" name="clover_1_fato_8_park_sj" sheetId="63" r:id="rId66"/>
    <sheet state="visible" name="clover_1_fato_9_park_sj" sheetId="64" r:id="rId67"/>
    <sheet state="visible" name="clover_1_fato_10_park_sj" sheetId="65" r:id="rId68"/>
    <sheet state="visible" name="clover_1_fato_20_park_sj" sheetId="66" r:id="rId69"/>
    <sheet state="visible" name="clover_1_fato_18_park_sj" sheetId="67" r:id="rId70"/>
    <sheet state="visible" name="clover_1_fato_16_park_sj" sheetId="68" r:id="rId71"/>
    <sheet state="visible" name="clover_1_fato_14_park_sj" sheetId="69" r:id="rId72"/>
    <sheet state="visible" name="clover_1_fato_12_park_sj" sheetId="70" r:id="rId73"/>
    <sheet state="visible" name="clover_1_fato_4_park_santacruz" sheetId="71" r:id="rId74"/>
    <sheet state="visible" name="clover_1_fato_6_park_santacruz" sheetId="72" r:id="rId75"/>
    <sheet state="visible" name="clover_1_fato_8_park_santacruz" sheetId="73" r:id="rId76"/>
    <sheet state="visible" name="clover_1_fato_10_park_santacruz" sheetId="74" r:id="rId77"/>
    <sheet state="visible" name="clover_1_fato_12_park_santacruz" sheetId="75" r:id="rId78"/>
    <sheet state="visible" name="clover_1_fato_4_park_stockton" sheetId="76" r:id="rId79"/>
    <sheet state="visible" name="clover_1_fato_6_park_stockton" sheetId="77" r:id="rId80"/>
    <sheet state="visible" name="clover_1_fato_8_park_stockton" sheetId="78" r:id="rId81"/>
    <sheet state="visible" name="clover_1_fato_10_park_stockton" sheetId="79" r:id="rId82"/>
    <sheet state="visible" name="clover_1_fato_12_park_stockton" sheetId="80" r:id="rId83"/>
    <sheet state="visible" name="clover_1_fato_4_park_mv" sheetId="81" r:id="rId84"/>
    <sheet state="visible" name="clover_1_fato_5_park_mv" sheetId="82" r:id="rId85"/>
    <sheet state="visible" name="clover_1_fato_6_park_mv" sheetId="83" r:id="rId86"/>
    <sheet state="visible" name="clover_1_fato_7_park_mv" sheetId="84" r:id="rId87"/>
    <sheet state="visible" name="clover_1_fato_8_park_mv" sheetId="85" r:id="rId88"/>
    <sheet state="visible" name="clover_1_fato_9_park_mv" sheetId="86" r:id="rId89"/>
    <sheet state="visible" name="clover_1_fato_10_park_mv" sheetId="87" r:id="rId90"/>
    <sheet state="visible" name="clover_1_fato_12_park_mv" sheetId="88" r:id="rId91"/>
    <sheet state="visible" name="clover_1_fato_5_park" sheetId="89" r:id="rId92"/>
    <sheet state="visible" name="clover_1_fato_6_park" sheetId="90" r:id="rId93"/>
    <sheet state="visible" name="clover_1_fato_7_park" sheetId="91" r:id="rId94"/>
    <sheet state="visible" name="clover_1_fato_8_park" sheetId="92" r:id="rId95"/>
    <sheet state="visible" name="clover_1_fato_9_park" sheetId="93" r:id="rId96"/>
    <sheet state="visible" name="clover_1_fato_10_park" sheetId="94" r:id="rId97"/>
    <sheet state="visible" name="clover_1_fato_11_park" sheetId="95" r:id="rId98"/>
    <sheet state="visible" name="clover_1_fato_12_park" sheetId="96" r:id="rId99"/>
    <sheet state="visible" name="clover_1_fato_13_park" sheetId="97" r:id="rId100"/>
    <sheet state="visible" name="clover_1_fato_14_park" sheetId="98" r:id="rId101"/>
    <sheet state="visible" name="clover_1_fato_15_park" sheetId="99" r:id="rId102"/>
    <sheet state="visible" name="clover_1_fato_16_park" sheetId="100" r:id="rId103"/>
    <sheet state="visible" name="clover_1_fato_17_park" sheetId="101" r:id="rId104"/>
    <sheet state="visible" name="clover_1_fato_18_park" sheetId="102" r:id="rId105"/>
    <sheet state="visible" name="clover_1_fato_19_park" sheetId="103" r:id="rId106"/>
    <sheet state="visible" name="clover_1_fato_20_park" sheetId="104" r:id="rId107"/>
  </sheets>
  <definedNames>
    <definedName name="_xlfn._FV">#NAME?</definedName>
  </definedNames>
  <calcPr/>
  <extLst>
    <ext uri="GoogleSheetsCustomDataVersion2">
      <go:sheetsCustomData xmlns:go="http://customooxmlschemas.google.com/" r:id="rId108" roundtripDataChecksum="/ur4brNJBL6QtIBon7725OTB3dSA9CRgWEFOOFikX2c="/>
    </ext>
  </extLst>
</workbook>
</file>

<file path=xl/sharedStrings.xml><?xml version="1.0" encoding="utf-8"?>
<sst xmlns="http://schemas.openxmlformats.org/spreadsheetml/2006/main" count="6812" uniqueCount="392">
  <si>
    <t>Surface feature spacing requirements</t>
  </si>
  <si>
    <t>Length (ft)</t>
  </si>
  <si>
    <t>TLOF diameter</t>
  </si>
  <si>
    <t>FATO diameter</t>
  </si>
  <si>
    <t>FSA diameter</t>
  </si>
  <si>
    <t>Parking pad diameter</t>
  </si>
  <si>
    <t>Parking pad - parking pad separation</t>
  </si>
  <si>
    <t>Parking pad - FSA separation</t>
  </si>
  <si>
    <t>FATO_nodes</t>
  </si>
  <si>
    <t>FATO_diameter_ft</t>
  </si>
  <si>
    <t>parking_nodes</t>
  </si>
  <si>
    <t>parking_pad_diameter_ft</t>
  </si>
  <si>
    <t>origin_node</t>
  </si>
  <si>
    <t>destination_node</t>
  </si>
  <si>
    <t>distance_ft</t>
  </si>
  <si>
    <t>distance_ft_2</t>
  </si>
  <si>
    <t>taxi_time</t>
  </si>
  <si>
    <t>FATO1</t>
  </si>
  <si>
    <t>PARK11</t>
  </si>
  <si>
    <t>PARK12</t>
  </si>
  <si>
    <t>PARK13</t>
  </si>
  <si>
    <t>PARK14</t>
  </si>
  <si>
    <t>fato_nodes</t>
  </si>
  <si>
    <t>fato_x</t>
  </si>
  <si>
    <t>fato_y</t>
  </si>
  <si>
    <t>fato_lat</t>
  </si>
  <si>
    <t>fato_lng</t>
  </si>
  <si>
    <t>fato_diameter_ft</t>
  </si>
  <si>
    <t>approach_fix_lat</t>
  </si>
  <si>
    <t>approach_fix_lng</t>
  </si>
  <si>
    <t>departure_fix_lat</t>
  </si>
  <si>
    <t>departure_fix_lng</t>
  </si>
  <si>
    <t>parking_pad_nodes</t>
  </si>
  <si>
    <t>parking_pad_x</t>
  </si>
  <si>
    <t>parking_pad_y</t>
  </si>
  <si>
    <t>parking_pad_lat</t>
  </si>
  <si>
    <t>parking_pad_lng</t>
  </si>
  <si>
    <t>taxi_ramp_intersection_nodes</t>
  </si>
  <si>
    <t>inters_x</t>
  </si>
  <si>
    <t>inters_y</t>
  </si>
  <si>
    <t>inters_lat</t>
  </si>
  <si>
    <t>inters_lng</t>
  </si>
  <si>
    <t>inters_diameter_ft</t>
  </si>
  <si>
    <t>scale_factor</t>
  </si>
  <si>
    <t>TAXI1_PARK11</t>
  </si>
  <si>
    <t>TAXI1_PARK12</t>
  </si>
  <si>
    <t>TAXI1_PARK13</t>
  </si>
  <si>
    <t>TAXI1_PARK14</t>
  </si>
  <si>
    <t>PARK15</t>
  </si>
  <si>
    <t>TAXI1_PARK15</t>
  </si>
  <si>
    <t>PARK18</t>
  </si>
  <si>
    <t>PARK17</t>
  </si>
  <si>
    <t>PARK16</t>
  </si>
  <si>
    <t>meters to feet</t>
  </si>
  <si>
    <t>FATO2</t>
  </si>
  <si>
    <t>vert_door_nodes</t>
  </si>
  <si>
    <t>vert_door_lat</t>
  </si>
  <si>
    <t>vert_door_lng</t>
  </si>
  <si>
    <t>waiting_room_nodes</t>
  </si>
  <si>
    <t>waiting_room_lat</t>
  </si>
  <si>
    <t>waiting_room_lng</t>
  </si>
  <si>
    <t>boarding_gate_nodes</t>
  </si>
  <si>
    <t>boarding_gate_lat</t>
  </si>
  <si>
    <t>boarding_gate_lng</t>
  </si>
  <si>
    <t>height_m</t>
  </si>
  <si>
    <t>ENTRANCE</t>
  </si>
  <si>
    <t>ROOM</t>
  </si>
  <si>
    <t>GATE</t>
  </si>
  <si>
    <t>EXIT</t>
  </si>
  <si>
    <t>voa_nodes</t>
  </si>
  <si>
    <t>voa_lat</t>
  </si>
  <si>
    <t>voa_lng</t>
  </si>
  <si>
    <t>VOA_APPROACH</t>
  </si>
  <si>
    <t>VOA_DEPARTURE</t>
  </si>
  <si>
    <t>fato_lon</t>
  </si>
  <si>
    <t>approach_fix_nodes</t>
  </si>
  <si>
    <t>approach_fix_lon</t>
  </si>
  <si>
    <t>departure_fix_nodes</t>
  </si>
  <si>
    <t>departure_fix_lon</t>
  </si>
  <si>
    <t>parking_pad_lon</t>
  </si>
  <si>
    <t>inters_lon</t>
  </si>
  <si>
    <t>vert_door_lon</t>
  </si>
  <si>
    <t>waiting_room_lon</t>
  </si>
  <si>
    <t>boarding_gate_lon</t>
  </si>
  <si>
    <t>DTSF_FATO1</t>
  </si>
  <si>
    <t>DTSF_APPROACH_FIX</t>
  </si>
  <si>
    <t>DTSF_DEPARTURE_FIX</t>
  </si>
  <si>
    <t>DTSF_PARK11</t>
  </si>
  <si>
    <t>DTSF_ENTRANCE</t>
  </si>
  <si>
    <t>DTSF_ROOM</t>
  </si>
  <si>
    <t>DTSF_GATE</t>
  </si>
  <si>
    <t>DTSF_PARK12</t>
  </si>
  <si>
    <t>DTSF_EXIT</t>
  </si>
  <si>
    <t>DTSF_PARK13</t>
  </si>
  <si>
    <t>DTSF_PARK14</t>
  </si>
  <si>
    <t>LAX72_FATO1</t>
  </si>
  <si>
    <t>LAX72_APPROACH_FIX</t>
  </si>
  <si>
    <t>LAX72_DEPARTURE_FIX</t>
  </si>
  <si>
    <t>LAX72_PARK11</t>
  </si>
  <si>
    <t>LAX72_ENTRANCE</t>
  </si>
  <si>
    <t>LAX72_ROOM</t>
  </si>
  <si>
    <t>LAX72_GATE</t>
  </si>
  <si>
    <t>LAX72_PARK12</t>
  </si>
  <si>
    <t>LAX72_EXIT</t>
  </si>
  <si>
    <t>LAX72_PARK13</t>
  </si>
  <si>
    <t>LAX72_PARK14</t>
  </si>
  <si>
    <t>LAX48_FATO1</t>
  </si>
  <si>
    <t>LAX48_APPROACH_FIX</t>
  </si>
  <si>
    <t>LAX48_DEPARTURE_FIX</t>
  </si>
  <si>
    <t>LAX48_PARK11</t>
  </si>
  <si>
    <t>LAX48_ENTRANCE</t>
  </si>
  <si>
    <t>LAX48_ROOM</t>
  </si>
  <si>
    <t>LAX48_GATE</t>
  </si>
  <si>
    <t>LAX48_PARK12</t>
  </si>
  <si>
    <t>LAX48_EXIT</t>
  </si>
  <si>
    <t>LAX48_PARK13</t>
  </si>
  <si>
    <t>LAX48_PARK14</t>
  </si>
  <si>
    <t>LAX12_FATO1</t>
  </si>
  <si>
    <t>LAX12_APPROACH_FIX</t>
  </si>
  <si>
    <t>LAX12_DEPARTURE_FIX</t>
  </si>
  <si>
    <t>LAX12_PARK11</t>
  </si>
  <si>
    <t>LAX12_ENTRANCE</t>
  </si>
  <si>
    <t>LAX12_ROOM</t>
  </si>
  <si>
    <t>LAX12_GATE</t>
  </si>
  <si>
    <t>LAX12_PARK12</t>
  </si>
  <si>
    <t>LAX12_EXIT</t>
  </si>
  <si>
    <t>LAX12_PARK13</t>
  </si>
  <si>
    <t>LAX12_PARK14</t>
  </si>
  <si>
    <t>LAX24_FATO1</t>
  </si>
  <si>
    <t>LAX24_APPROACH_FIX</t>
  </si>
  <si>
    <t>LAX24_DEPARTURE_FIX</t>
  </si>
  <si>
    <t>LAX24_PARK11</t>
  </si>
  <si>
    <t>LAX24_ENTRANCE</t>
  </si>
  <si>
    <t>LAX24_ROOM</t>
  </si>
  <si>
    <t>LAX24_GATE</t>
  </si>
  <si>
    <t>LAX24_PARK12</t>
  </si>
  <si>
    <t>LAX24_EXIT</t>
  </si>
  <si>
    <t>LAX24_PARK13</t>
  </si>
  <si>
    <t>LAX24_PARK14</t>
  </si>
  <si>
    <t>DTLA_FATO1</t>
  </si>
  <si>
    <t>DTLA_APPROACH_FIX</t>
  </si>
  <si>
    <t>DTLA_DEPARTURE_FIX</t>
  </si>
  <si>
    <t>DTLA_PARK11</t>
  </si>
  <si>
    <t>34.04611967703426</t>
  </si>
  <si>
    <t xml:space="preserve"> -118.2666656758404</t>
  </si>
  <si>
    <t>DTLA_ENTRANCE</t>
  </si>
  <si>
    <t>DTLA_ROOM</t>
  </si>
  <si>
    <t>DTLA_GATE</t>
  </si>
  <si>
    <t>DTLA_PARK12</t>
  </si>
  <si>
    <t>34.045918613776536</t>
  </si>
  <si>
    <t xml:space="preserve"> -118.26644752907357</t>
  </si>
  <si>
    <t>DTLA_EXIT</t>
  </si>
  <si>
    <t>DTLA_PARK13</t>
  </si>
  <si>
    <t>DTLA_PARK14</t>
  </si>
  <si>
    <t>34.045616002520234</t>
  </si>
  <si>
    <t xml:space="preserve"> -118.26622938230675</t>
  </si>
  <si>
    <t>DTLA_PARK15</t>
  </si>
  <si>
    <t>34.04552460964661</t>
  </si>
  <si>
    <t xml:space="preserve"> -118.26619016491045</t>
  </si>
  <si>
    <t>DTLA_PARK16</t>
  </si>
  <si>
    <t>34.04541087615522</t>
  </si>
  <si>
    <t xml:space="preserve"> -118.26624408883035</t>
  </si>
  <si>
    <t>DTLA_PARK17</t>
  </si>
  <si>
    <t>34.04529308059259</t>
  </si>
  <si>
    <t xml:space="preserve"> -118.26625389317941</t>
  </si>
  <si>
    <t>DTLA_PARK18</t>
  </si>
  <si>
    <t>34.04514278946481</t>
  </si>
  <si>
    <t xml:space="preserve"> -118.2664279203754</t>
  </si>
  <si>
    <t>DTLA_PARK19</t>
  </si>
  <si>
    <t>34.04501890063214</t>
  </si>
  <si>
    <t xml:space="preserve"> -118.2666215562696</t>
  </si>
  <si>
    <t>DTLA_PARK110</t>
  </si>
  <si>
    <t>34.04503108642698</t>
  </si>
  <si>
    <t xml:space="preserve"> -118.26682989868736</t>
  </si>
  <si>
    <t>DTLA_PARK111</t>
  </si>
  <si>
    <t>34.044953909696744</t>
  </si>
  <si>
    <t xml:space="preserve"> -118.26697451283614</t>
  </si>
  <si>
    <t>DTLA_PARK112</t>
  </si>
  <si>
    <t>34.045035148358224</t>
  </si>
  <si>
    <t xml:space="preserve"> -118.26717305090484</t>
  </si>
  <si>
    <t>DTLA_PARK113</t>
  </si>
  <si>
    <t>DTLA_PARK114</t>
  </si>
  <si>
    <t>DTLA_FATO2</t>
  </si>
  <si>
    <t>DTLA_FATO3</t>
  </si>
  <si>
    <t>DTLA_FATO4</t>
  </si>
  <si>
    <t>DTLA_FATO5</t>
  </si>
  <si>
    <t>DTLA_FATO6</t>
  </si>
  <si>
    <t>DTLA_FATO7</t>
  </si>
  <si>
    <t>DTLA_FATO8</t>
  </si>
  <si>
    <t>DTLA_FATO9</t>
  </si>
  <si>
    <t>DTLA_FATO10</t>
  </si>
  <si>
    <t>DTLA_FATO11</t>
  </si>
  <si>
    <t>DTLA_FATO12</t>
  </si>
  <si>
    <t>DTLA_FATO13</t>
  </si>
  <si>
    <t>DTLA_PARK115</t>
  </si>
  <si>
    <t>DTLA_PARK116</t>
  </si>
  <si>
    <t>DTLA_PARK117</t>
  </si>
  <si>
    <t>DTLA_PARK118</t>
  </si>
  <si>
    <t>ANAHEIM_FATO1</t>
  </si>
  <si>
    <t>ANAHEIM_APPROACH_FIX</t>
  </si>
  <si>
    <t>ANAHEIM_DEPARTURE_FIX</t>
  </si>
  <si>
    <t>ANAHEIM_PARK11</t>
  </si>
  <si>
    <t>ANAHEIM_ENTRANCE</t>
  </si>
  <si>
    <t>ANAHEIM_ROOM</t>
  </si>
  <si>
    <t>ANAHEIM_GATE</t>
  </si>
  <si>
    <t>ANAHEIM_PARK12</t>
  </si>
  <si>
    <t>ANAHEIM_EXIT</t>
  </si>
  <si>
    <t>ANAHEIM_PARK13</t>
  </si>
  <si>
    <t>ANAHEIM_PARK14</t>
  </si>
  <si>
    <t>SFO_FATO1</t>
  </si>
  <si>
    <t>SFO_APPROACH_FIX</t>
  </si>
  <si>
    <t>SFO_DEPARTURE_FIX</t>
  </si>
  <si>
    <t>SFO_PARK11</t>
  </si>
  <si>
    <t>SFO_ENTRANCE</t>
  </si>
  <si>
    <t>SFO_ROOM</t>
  </si>
  <si>
    <t>SFO_GATE</t>
  </si>
  <si>
    <t>SFO_PARK12</t>
  </si>
  <si>
    <t>SFO_EXIT</t>
  </si>
  <si>
    <t>SFO_PARK13</t>
  </si>
  <si>
    <t>SFO_PARK14</t>
  </si>
  <si>
    <t>OAK_FATO1</t>
  </si>
  <si>
    <t>OAK_APPROACH_FIX</t>
  </si>
  <si>
    <t>OAK_DEPARTURE_FIX</t>
  </si>
  <si>
    <t>OAK_PARK11</t>
  </si>
  <si>
    <t>OAK_ENTRANCE</t>
  </si>
  <si>
    <t>OAK_ROOM</t>
  </si>
  <si>
    <t>OAK_GATE</t>
  </si>
  <si>
    <t>OAK_PARK12</t>
  </si>
  <si>
    <t>OAK_EXIT</t>
  </si>
  <si>
    <t>OAK_PARK13</t>
  </si>
  <si>
    <t>OAK_PARK14</t>
  </si>
  <si>
    <t>OAK_PARK15</t>
  </si>
  <si>
    <t>OAK_PARK16</t>
  </si>
  <si>
    <t>OAK_PARK17</t>
  </si>
  <si>
    <t>OAK_PARK18</t>
  </si>
  <si>
    <t>OAK_PARK19</t>
  </si>
  <si>
    <t>OAK_PARK110</t>
  </si>
  <si>
    <t>OAK_PARK111</t>
  </si>
  <si>
    <t>OAK_PARK112</t>
  </si>
  <si>
    <t>WARNER_FATO1</t>
  </si>
  <si>
    <t>CNOGA_FAF</t>
  </si>
  <si>
    <t>MLIGN</t>
  </si>
  <si>
    <t>WARNER_PARK11</t>
  </si>
  <si>
    <t>WARNER_ENTRANCE</t>
  </si>
  <si>
    <t>WARNER_ROOM</t>
  </si>
  <si>
    <t>WARNER_GATE</t>
  </si>
  <si>
    <t>WARNER_PARK12</t>
  </si>
  <si>
    <t>WARNER_EXIT</t>
  </si>
  <si>
    <t>WARNER_PARK13</t>
  </si>
  <si>
    <t>WARNER_PARK14</t>
  </si>
  <si>
    <t>WARNER_PARK15</t>
  </si>
  <si>
    <t>WARNER_PARK16</t>
  </si>
  <si>
    <t>HHR_FATO1</t>
  </si>
  <si>
    <t>TIEGE_DH</t>
  </si>
  <si>
    <t>DIACN</t>
  </si>
  <si>
    <t>HHR_PARK11</t>
  </si>
  <si>
    <t>HHR_ENTRANCE</t>
  </si>
  <si>
    <t>HHR_ROOM</t>
  </si>
  <si>
    <t>HHR_GATE</t>
  </si>
  <si>
    <t>HHR_PARK12</t>
  </si>
  <si>
    <t>HHR_EXIT</t>
  </si>
  <si>
    <t>HHR_PARK13</t>
  </si>
  <si>
    <t>HHR_PARK14</t>
  </si>
  <si>
    <t>HHR_PARK15</t>
  </si>
  <si>
    <t>HHR_PARK16</t>
  </si>
  <si>
    <t>SFO_PARK15</t>
  </si>
  <si>
    <t>SFO_PARK16</t>
  </si>
  <si>
    <t>SFO_PARK17</t>
  </si>
  <si>
    <t>SFO_PARK18</t>
  </si>
  <si>
    <t>SFO_PARK19</t>
  </si>
  <si>
    <t>SFO_PARK110</t>
  </si>
  <si>
    <t>SFO_PARK111</t>
  </si>
  <si>
    <t>SFO_PARK112</t>
  </si>
  <si>
    <t>SFO_PARK113</t>
  </si>
  <si>
    <t>SFO_PARK114</t>
  </si>
  <si>
    <t>LAX_FATO1</t>
  </si>
  <si>
    <t>LAX_APPROACH_FIX</t>
  </si>
  <si>
    <t>LAX_DEPARTURE_FIX</t>
  </si>
  <si>
    <t>LAX_PARK11</t>
  </si>
  <si>
    <t>LAX_ENTRANCE</t>
  </si>
  <si>
    <t>LAX_ROOM</t>
  </si>
  <si>
    <t>LAX_GATE</t>
  </si>
  <si>
    <t>LAX_PARK12</t>
  </si>
  <si>
    <t>LAX_EXIT</t>
  </si>
  <si>
    <t>LAX_PARK13</t>
  </si>
  <si>
    <t>LAX_PARK14</t>
  </si>
  <si>
    <t>LAX_PARK15</t>
  </si>
  <si>
    <t>LAX_PARK16</t>
  </si>
  <si>
    <t>LAX_PARK17</t>
  </si>
  <si>
    <t>LAX_PARK18</t>
  </si>
  <si>
    <t>LAX_PARK19</t>
  </si>
  <si>
    <t>LAX_PARK110</t>
  </si>
  <si>
    <t>LAX_PARK111</t>
  </si>
  <si>
    <t>LAX_PARK112</t>
  </si>
  <si>
    <t>SJ_FATO1</t>
  </si>
  <si>
    <t>SJ_APPROACH_FIX</t>
  </si>
  <si>
    <t>SJ_DEPARTURE_FIX</t>
  </si>
  <si>
    <t>SJ_PARK11</t>
  </si>
  <si>
    <t>SJ_ENTRANCE</t>
  </si>
  <si>
    <t>SJ_ROOM</t>
  </si>
  <si>
    <t>SJ_GATE</t>
  </si>
  <si>
    <t>SJ_PARK12</t>
  </si>
  <si>
    <t>SJ_EXIT</t>
  </si>
  <si>
    <t>SJ_PARK13</t>
  </si>
  <si>
    <t>SJ_PARK14</t>
  </si>
  <si>
    <t>SJ_PARK15</t>
  </si>
  <si>
    <t>SJ_PARK16</t>
  </si>
  <si>
    <t>SJ_PARK17</t>
  </si>
  <si>
    <t>SJ_PARK18</t>
  </si>
  <si>
    <t>SJ_PARK19</t>
  </si>
  <si>
    <t>SJ_PARK110</t>
  </si>
  <si>
    <t>SJ_PARK111</t>
  </si>
  <si>
    <t>SJ_PARK112</t>
  </si>
  <si>
    <t>SJ_PARK113</t>
  </si>
  <si>
    <t>SJ_PARK114</t>
  </si>
  <si>
    <t>SJ_PARK115</t>
  </si>
  <si>
    <t>SJ_PARK116</t>
  </si>
  <si>
    <t>SJ_PARK117</t>
  </si>
  <si>
    <t>SJ_PARK118</t>
  </si>
  <si>
    <t>SJ_PARK119</t>
  </si>
  <si>
    <t>SJ_PARK120</t>
  </si>
  <si>
    <t>SANTACRUZ_FATO1</t>
  </si>
  <si>
    <t>SANTACRUZ_APPROACH_FIX</t>
  </si>
  <si>
    <t>SANTACRUZ_DEPARTURE_FIX</t>
  </si>
  <si>
    <t>SANTACRUZ_PARK11</t>
  </si>
  <si>
    <t>SANTACRUZ_ENTRANCE</t>
  </si>
  <si>
    <t>SANTACRUZ_ROOM</t>
  </si>
  <si>
    <t>SANTACRUZ_GATE</t>
  </si>
  <si>
    <t>SANTACRUZ_PARK12</t>
  </si>
  <si>
    <t>SANTACRUZ_EXIT</t>
  </si>
  <si>
    <t>SANTACRUZ_PARK13</t>
  </si>
  <si>
    <t>SANTACRUZ_PARK14</t>
  </si>
  <si>
    <t>SANTACRUZ_PARK15</t>
  </si>
  <si>
    <t>SANTACRUZ_PARK16</t>
  </si>
  <si>
    <t>SANTACRUZ_PARK17</t>
  </si>
  <si>
    <t>SANTACRUZ_PARK18</t>
  </si>
  <si>
    <t>SANTACRUZ_PARK19</t>
  </si>
  <si>
    <t>SANTACRUZ_PARK110</t>
  </si>
  <si>
    <t>SANTACRUZ_PARK111</t>
  </si>
  <si>
    <t>SANTACRUZ_PARK112</t>
  </si>
  <si>
    <t>STOCKTON_FATO1</t>
  </si>
  <si>
    <t>STOCKTON_APPROACH_FIX</t>
  </si>
  <si>
    <t>STOCKTON_DEPARTURE_FIX</t>
  </si>
  <si>
    <t>STOCKTON_PARK11</t>
  </si>
  <si>
    <t>STOCKTON_ENTRANCE</t>
  </si>
  <si>
    <t>STOCKTON_ROOM</t>
  </si>
  <si>
    <t>STOCKTON_GATE</t>
  </si>
  <si>
    <t>STOCKTON_PARK12</t>
  </si>
  <si>
    <t>STOCKTON_EXIT</t>
  </si>
  <si>
    <t>STOCKTON_PARK13</t>
  </si>
  <si>
    <t>STOCKTON_PARK14</t>
  </si>
  <si>
    <t>STOCKTON_PARK15</t>
  </si>
  <si>
    <t>STOCKTON_PARK16</t>
  </si>
  <si>
    <t>STOCKTON_PARK17</t>
  </si>
  <si>
    <t>STOCKTON_PARK18</t>
  </si>
  <si>
    <t>STOCKTON_PARK19</t>
  </si>
  <si>
    <t>STOCKTON_PARK110</t>
  </si>
  <si>
    <t>STOCKTON_PARK111</t>
  </si>
  <si>
    <t>STOCKTON_PARK112</t>
  </si>
  <si>
    <t>MV_FATO1</t>
  </si>
  <si>
    <t>MV_APPROACH_FIX</t>
  </si>
  <si>
    <t>MV_DEPARTURE_FIX</t>
  </si>
  <si>
    <t>MV_PARK11</t>
  </si>
  <si>
    <t>MV_ENTRANCE</t>
  </si>
  <si>
    <t>MV_ROOM</t>
  </si>
  <si>
    <t>MV_GATE</t>
  </si>
  <si>
    <t>MV_PARK12</t>
  </si>
  <si>
    <t>MV_EXIT</t>
  </si>
  <si>
    <t>MV_PARK13</t>
  </si>
  <si>
    <t>MV_PARK14</t>
  </si>
  <si>
    <t>MV_PARK15</t>
  </si>
  <si>
    <t>MV_PARK16</t>
  </si>
  <si>
    <t>MV_PARK17</t>
  </si>
  <si>
    <t>MV_PARK18</t>
  </si>
  <si>
    <t>MV_PARK19</t>
  </si>
  <si>
    <t>MV_PARK110</t>
  </si>
  <si>
    <t>MV_PARK111</t>
  </si>
  <si>
    <t>MV_PARK112</t>
  </si>
  <si>
    <t>Lat-lngs need to be fixed</t>
  </si>
  <si>
    <t>THIS file is not correct</t>
  </si>
  <si>
    <t>PARK19</t>
  </si>
  <si>
    <t>PARK110</t>
  </si>
  <si>
    <t>PARK111</t>
  </si>
  <si>
    <t>PARK112</t>
  </si>
  <si>
    <t>PARK113</t>
  </si>
  <si>
    <t>PARK114</t>
  </si>
  <si>
    <t>PARK115</t>
  </si>
  <si>
    <t>PARK116</t>
  </si>
  <si>
    <t>PARK117</t>
  </si>
  <si>
    <t>PARK118</t>
  </si>
  <si>
    <t>PARK119</t>
  </si>
  <si>
    <t>PARK120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</si>
</sst>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2.0"/>
      <color theme="1"/>
      <name val="Calibri"/>
      <scheme val="minor"/>
    </font>
    <font>
      <sz val="12.0"/>
      <color theme="1"/>
      <name val="Calibri"/>
    </font>
    <font>
      <color theme="1"/>
      <name val="Calibri"/>
      <scheme val="minor"/>
    </font>
    <font>
      <sz val="16.0"/>
      <color theme="1"/>
      <name val="Calibri"/>
    </font>
    <font>
      <sz val="16.0"/>
      <color rgb="FF000000"/>
      <name val="Calibri"/>
    </font>
    <font>
      <b/>
      <sz val="11.0"/>
      <color rgb="FF808080"/>
      <name val="Arial"/>
    </font>
    <font>
      <sz val="11.0"/>
      <color rgb="FF000000"/>
      <name val="Arial"/>
    </font>
    <font>
      <sz val="8.0"/>
      <color rgb="FF000000"/>
      <name val="&quot;Helvetica Neue&quot;"/>
    </font>
    <font>
      <sz val="11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BD4B4"/>
        <bgColor rgb="FFFBD4B4"/>
      </patternFill>
    </fill>
    <fill>
      <patternFill patternType="solid">
        <fgColor rgb="FFFFFFCC"/>
        <bgColor rgb="FFFFFFCC"/>
      </patternFill>
    </fill>
  </fills>
  <borders count="4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0"/>
    </xf>
    <xf borderId="0" fillId="0" fontId="2" numFmtId="0" xfId="0" applyFont="1"/>
    <xf borderId="1" fillId="2" fontId="3" numFmtId="0" xfId="0" applyAlignment="1" applyBorder="1" applyFill="1" applyFont="1">
      <alignment horizontal="center" shrinkToFit="0" vertical="center" wrapText="0"/>
    </xf>
    <xf borderId="0" fillId="0" fontId="3" numFmtId="0" xfId="0" applyAlignment="1" applyFont="1">
      <alignment horizontal="center" shrinkToFit="0" vertical="center" wrapText="0"/>
    </xf>
    <xf borderId="0" fillId="0" fontId="3" numFmtId="0" xfId="0" applyAlignment="1" applyFont="1">
      <alignment shrinkToFit="0" vertical="bottom" wrapText="0"/>
    </xf>
    <xf borderId="0" fillId="0" fontId="3" numFmtId="2" xfId="0" applyAlignment="1" applyFont="1" applyNumberForma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0" fontId="3" numFmtId="0" xfId="0" applyAlignment="1" applyFont="1">
      <alignment shrinkToFit="0" vertical="center" wrapText="0"/>
    </xf>
    <xf borderId="0" fillId="0" fontId="3" numFmtId="2" xfId="0" applyAlignment="1" applyFont="1" applyNumberFormat="1">
      <alignment shrinkToFit="0" vertical="bottom" wrapText="0"/>
    </xf>
    <xf borderId="0" fillId="0" fontId="3" numFmtId="2" xfId="0" applyAlignment="1" applyFont="1" applyNumberFormat="1">
      <alignment shrinkToFit="0" vertical="center" wrapText="0"/>
    </xf>
    <xf borderId="0" fillId="0" fontId="5" numFmtId="0" xfId="0" applyAlignment="1" applyFont="1">
      <alignment shrinkToFit="0" vertical="bottom" wrapText="0"/>
    </xf>
    <xf borderId="1" fillId="3" fontId="4" numFmtId="0" xfId="0" applyAlignment="1" applyBorder="1" applyFill="1" applyFont="1">
      <alignment horizontal="center" shrinkToFit="0" vertical="center" wrapText="0"/>
    </xf>
    <xf borderId="0" fillId="0" fontId="6" numFmtId="0" xfId="0" applyAlignment="1" applyFont="1">
      <alignment shrinkToFit="0" vertical="bottom" wrapText="0"/>
    </xf>
    <xf borderId="2" fillId="0" fontId="7" numFmtId="0" xfId="0" applyAlignment="1" applyBorder="1" applyFont="1">
      <alignment readingOrder="0" vertical="top"/>
    </xf>
    <xf borderId="0" fillId="0" fontId="3" numFmtId="0" xfId="0" applyAlignment="1" applyFont="1">
      <alignment horizontal="center" readingOrder="0" shrinkToFit="0" vertical="center" wrapText="0"/>
    </xf>
    <xf borderId="2" fillId="0" fontId="8" numFmtId="0" xfId="0" applyAlignment="1" applyBorder="1" applyFont="1">
      <alignment horizontal="left" readingOrder="0" vertical="bottom"/>
    </xf>
    <xf borderId="3" fillId="0" fontId="8" numFmtId="0" xfId="0" applyAlignment="1" applyBorder="1" applyFont="1">
      <alignment horizontal="left" readingOrder="0" vertical="bottom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8" Type="http://customschemas.google.com/relationships/workbookmetadata" Target="metadata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2.67"/>
    <col customWidth="1" min="2" max="26" width="10.0"/>
  </cols>
  <sheetData>
    <row r="1" ht="15.75" customHeight="1">
      <c r="A1" s="1" t="s">
        <v>0</v>
      </c>
      <c r="B1" s="1" t="s">
        <v>1</v>
      </c>
    </row>
    <row r="2" ht="15.75" customHeight="1">
      <c r="A2" s="1" t="s">
        <v>2</v>
      </c>
      <c r="B2" s="1">
        <v>47.0</v>
      </c>
    </row>
    <row r="3" ht="15.75" customHeight="1">
      <c r="A3" s="1" t="s">
        <v>3</v>
      </c>
      <c r="B3" s="1">
        <v>70.0</v>
      </c>
    </row>
    <row r="4" ht="15.75" customHeight="1">
      <c r="A4" s="1" t="s">
        <v>4</v>
      </c>
      <c r="B4" s="1">
        <v>102.0</v>
      </c>
    </row>
    <row r="5" ht="15.75" customHeight="1">
      <c r="A5" s="1" t="s">
        <v>5</v>
      </c>
      <c r="B5" s="1">
        <v>60.0</v>
      </c>
    </row>
    <row r="6" ht="15.75" customHeight="1">
      <c r="A6" s="1" t="s">
        <v>6</v>
      </c>
      <c r="B6" s="1">
        <v>16.67</v>
      </c>
    </row>
    <row r="7" ht="15.75" customHeight="1">
      <c r="A7" s="1" t="s">
        <v>7</v>
      </c>
      <c r="B7" s="1">
        <v>16.67</v>
      </c>
    </row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44"/>
    <col customWidth="1" min="2" max="2" width="16.67"/>
    <col customWidth="1" min="3" max="3" width="13.33"/>
    <col customWidth="1" min="4" max="4" width="22.33"/>
    <col customWidth="1" min="5" max="5" width="18.78"/>
    <col customWidth="1" min="6" max="6" width="15.33"/>
    <col customWidth="1" min="7" max="26" width="10.0"/>
  </cols>
  <sheetData>
    <row r="1" ht="15.75" customHeight="1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</row>
    <row r="2" ht="15.75" customHeight="1">
      <c r="A2" s="1" t="s">
        <v>17</v>
      </c>
      <c r="B2" s="1">
        <v>70.0</v>
      </c>
      <c r="C2" s="1" t="s">
        <v>18</v>
      </c>
      <c r="D2" s="1">
        <v>60.0</v>
      </c>
      <c r="E2" s="1" t="s">
        <v>17</v>
      </c>
      <c r="F2" s="1" t="s">
        <v>18</v>
      </c>
      <c r="G2" s="2">
        <v>151.02</v>
      </c>
      <c r="H2" s="1">
        <f>ROUND('Spacing requirements'!$B$5/2+'Spacing requirements'!$B$7+'Spacing requirements'!$B$4/2+'Spacing requirements'!$B$4/2+'Spacing requirements'!$B$7+'Spacing requirements'!$B$5/2,2)</f>
        <v>195.34</v>
      </c>
      <c r="I2" s="2">
        <f t="shared" ref="I2:I5" si="1">H2/5</f>
        <v>39.068</v>
      </c>
    </row>
    <row r="3" ht="15.75" customHeight="1">
      <c r="A3" s="1"/>
      <c r="B3" s="1"/>
      <c r="C3" s="1" t="s">
        <v>19</v>
      </c>
      <c r="D3" s="1">
        <v>60.0</v>
      </c>
      <c r="E3" s="1" t="s">
        <v>17</v>
      </c>
      <c r="F3" s="1" t="s">
        <v>19</v>
      </c>
      <c r="G3" s="2">
        <v>213.23</v>
      </c>
      <c r="H3" s="1">
        <f>ROUND('Spacing requirements'!$B$5/2+'Spacing requirements'!$B$7+'Spacing requirements'!$B$4/2+'Spacing requirements'!$B$4/2+'Spacing requirements'!$B$7+'Spacing requirements'!$B$5/2+'Spacing requirements'!$B$5+'Spacing requirements'!$B$6,2)</f>
        <v>272.01</v>
      </c>
      <c r="I3" s="2">
        <f t="shared" si="1"/>
        <v>54.402</v>
      </c>
    </row>
    <row r="4" ht="15.75" customHeight="1">
      <c r="A4" s="1"/>
      <c r="B4" s="1"/>
      <c r="C4" s="1" t="s">
        <v>20</v>
      </c>
      <c r="D4" s="1">
        <v>60.0</v>
      </c>
      <c r="E4" s="1" t="s">
        <v>17</v>
      </c>
      <c r="F4" s="1" t="s">
        <v>20</v>
      </c>
      <c r="G4" s="2">
        <v>275.43</v>
      </c>
      <c r="H4" s="1">
        <f>ROUND('Spacing requirements'!$B$5/2+'Spacing requirements'!$B$7+'Spacing requirements'!$B$4/2+'Spacing requirements'!$B$4/2+'Spacing requirements'!$B$7+'Spacing requirements'!$B$5/2+('Spacing requirements'!$B$5+'Spacing requirements'!$B$6)*2,2)</f>
        <v>348.68</v>
      </c>
      <c r="I4" s="2">
        <f t="shared" si="1"/>
        <v>69.736</v>
      </c>
    </row>
    <row r="5" ht="15.75" customHeight="1">
      <c r="A5" s="1"/>
      <c r="B5" s="1"/>
      <c r="C5" s="1" t="s">
        <v>21</v>
      </c>
      <c r="D5" s="1">
        <v>60.0</v>
      </c>
      <c r="E5" s="1" t="s">
        <v>17</v>
      </c>
      <c r="F5" s="1" t="s">
        <v>21</v>
      </c>
      <c r="G5" s="2">
        <v>337.64</v>
      </c>
      <c r="H5" s="1">
        <f>ROUND('Spacing requirements'!$B$5/2+'Spacing requirements'!$B$7+'Spacing requirements'!$B$4/2+'Spacing requirements'!$B$4/2+'Spacing requirements'!$B$7+'Spacing requirements'!$B$5/2+('Spacing requirements'!$B$5+'Spacing requirements'!$B$6)*3,2)</f>
        <v>425.35</v>
      </c>
      <c r="I5" s="2">
        <f t="shared" si="1"/>
        <v>85.07</v>
      </c>
    </row>
    <row r="6" ht="15.75" customHeight="1">
      <c r="A6" s="1"/>
      <c r="B6" s="1"/>
      <c r="C6" s="1"/>
      <c r="D6" s="1"/>
      <c r="E6" s="1"/>
      <c r="F6" s="1"/>
      <c r="G6" s="1"/>
      <c r="H6" s="1"/>
    </row>
    <row r="7" ht="15.75" customHeight="1">
      <c r="A7" s="1"/>
      <c r="B7" s="1"/>
      <c r="C7" s="1"/>
      <c r="D7" s="1"/>
      <c r="E7" s="1"/>
      <c r="F7" s="1"/>
      <c r="G7" s="1"/>
      <c r="H7" s="1"/>
    </row>
    <row r="8" ht="15.75" customHeight="1">
      <c r="A8" s="1"/>
      <c r="B8" s="1"/>
      <c r="C8" s="1"/>
      <c r="D8" s="1"/>
      <c r="E8" s="1"/>
      <c r="F8" s="1"/>
      <c r="G8" s="1"/>
      <c r="H8" s="1"/>
    </row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4.0"/>
    <col customWidth="1" min="2" max="2" width="8.67"/>
    <col customWidth="1" min="3" max="3" width="8.33"/>
    <col customWidth="1" min="4" max="4" width="13.11"/>
    <col customWidth="1" min="5" max="5" width="15.33"/>
    <col customWidth="1" min="6" max="10" width="20.44"/>
    <col customWidth="1" min="11" max="11" width="23.67"/>
    <col customWidth="1" min="12" max="14" width="18.0"/>
    <col customWidth="1" min="15" max="15" width="19.78"/>
    <col customWidth="1" min="16" max="16" width="30.33"/>
    <col customWidth="1" min="17" max="17" width="36.11"/>
    <col customWidth="1" min="18" max="19" width="10.11"/>
    <col customWidth="1" min="20" max="20" width="16.33"/>
    <col customWidth="1" min="21" max="21" width="17.44"/>
    <col customWidth="1" min="22" max="22" width="25.33"/>
    <col customWidth="1" min="23" max="23" width="17.44"/>
    <col customWidth="1" min="24" max="24" width="21.33"/>
    <col customWidth="1" min="25" max="28" width="10.78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</row>
    <row r="2" ht="21.0" customHeight="1">
      <c r="A2" s="4" t="s">
        <v>17</v>
      </c>
      <c r="B2" s="6">
        <f>L2+90.02</f>
        <v>276.64</v>
      </c>
      <c r="C2" s="4">
        <v>61.0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ROUND(276.64-90.02,2)</f>
        <v>186.62</v>
      </c>
      <c r="M2" s="4">
        <v>0.0</v>
      </c>
      <c r="N2" s="4">
        <v>33.932669</v>
      </c>
      <c r="O2" s="4">
        <v>-118.397528</v>
      </c>
      <c r="P2" s="4">
        <f>60/$AB$1</f>
        <v>6</v>
      </c>
      <c r="Q2" s="4" t="s">
        <v>44</v>
      </c>
      <c r="R2" s="4">
        <f>L2</f>
        <v>186.62</v>
      </c>
      <c r="S2" s="4">
        <f>$C$2</f>
        <v>61</v>
      </c>
      <c r="T2" s="4">
        <v>33.9328794635032</v>
      </c>
      <c r="U2" s="4">
        <v>-118.397575592585</v>
      </c>
      <c r="V2" s="4">
        <v>1.0</v>
      </c>
      <c r="W2" s="4" t="s">
        <v>17</v>
      </c>
      <c r="X2" s="7" t="s">
        <v>44</v>
      </c>
      <c r="Y2" s="4"/>
      <c r="Z2" s="5"/>
      <c r="AA2" s="5"/>
      <c r="AB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7" t="s">
        <v>44</v>
      </c>
      <c r="X3" s="4" t="s">
        <v>18</v>
      </c>
      <c r="Y3" s="4"/>
      <c r="Z3" s="5"/>
      <c r="AA3" s="5"/>
      <c r="AB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7"/>
      <c r="X4" s="7"/>
      <c r="Y4" s="4"/>
      <c r="Z4" s="5"/>
      <c r="AA4" s="5"/>
      <c r="AB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7"/>
      <c r="X5" s="4"/>
      <c r="Y5" s="4"/>
      <c r="Z5" s="5"/>
      <c r="AA5" s="5"/>
      <c r="AB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7"/>
      <c r="X6" s="7"/>
      <c r="Y6" s="4"/>
      <c r="Z6" s="4"/>
      <c r="AA6" s="5"/>
      <c r="AB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7"/>
      <c r="X7" s="4"/>
      <c r="Y7" s="4"/>
      <c r="Z7" s="4"/>
      <c r="AA7" s="4"/>
      <c r="AB7" s="4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7"/>
      <c r="X8" s="4"/>
      <c r="Y8" s="4"/>
      <c r="Z8" s="4"/>
      <c r="AA8" s="4"/>
      <c r="AB8" s="4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4"/>
      <c r="X9" s="4"/>
      <c r="Y9" s="5"/>
      <c r="Z9" s="5"/>
      <c r="AA9" s="4"/>
      <c r="AB9" s="4"/>
    </row>
    <row r="10" ht="21.0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4"/>
      <c r="U10" s="4"/>
      <c r="V10" s="8"/>
      <c r="W10" s="5"/>
      <c r="X10" s="5"/>
      <c r="Y10" s="5"/>
      <c r="Z10" s="5"/>
      <c r="AA10" s="4"/>
      <c r="AB10" s="4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4"/>
      <c r="U11" s="4"/>
      <c r="V11" s="5"/>
      <c r="W11" s="5"/>
      <c r="X11" s="5"/>
      <c r="Y11" s="5"/>
      <c r="Z11" s="5"/>
      <c r="AA11" s="5"/>
      <c r="AB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O12" s="4"/>
      <c r="P12" s="5"/>
      <c r="Q12" s="5"/>
      <c r="R12" s="5"/>
      <c r="S12" s="5"/>
      <c r="T12" s="4"/>
      <c r="U12" s="4"/>
      <c r="V12" s="5"/>
      <c r="W12" s="4"/>
      <c r="X12" s="4"/>
      <c r="Y12" s="5"/>
      <c r="Z12" s="5"/>
      <c r="AA12" s="5"/>
      <c r="AB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4"/>
      <c r="U13" s="4"/>
      <c r="V13" s="5"/>
      <c r="W13" s="4"/>
      <c r="X13" s="7"/>
      <c r="Y13" s="5"/>
      <c r="Z13" s="5"/>
      <c r="AA13" s="5"/>
      <c r="AB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ht="21.0" customHeight="1">
      <c r="A24" s="5"/>
      <c r="B24" s="9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ht="21.0" customHeight="1">
      <c r="A25" s="5"/>
      <c r="B25" s="9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ht="21.0" customHeight="1">
      <c r="A26" s="5"/>
      <c r="B26" s="9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ht="21.0" customHeight="1">
      <c r="A27" s="5"/>
      <c r="B27" s="9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ht="21.0" customHeight="1">
      <c r="A28" s="5"/>
      <c r="B28" s="9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ht="21.0" customHeight="1">
      <c r="A29" s="5"/>
      <c r="B29" s="9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ht="21.0" customHeight="1">
      <c r="A30" s="5"/>
      <c r="B30" s="9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ht="21.0" customHeight="1">
      <c r="A31" s="5"/>
      <c r="B31" s="9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ht="21.0" customHeight="1">
      <c r="A32" s="5"/>
      <c r="B32" s="9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ht="21.0" customHeight="1">
      <c r="A33" s="5"/>
      <c r="B33" s="9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ht="21.0" customHeight="1">
      <c r="A34" s="5"/>
      <c r="B34" s="9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ht="21.0" customHeight="1">
      <c r="A35" s="5"/>
      <c r="B35" s="9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ht="21.0" customHeight="1">
      <c r="A36" s="5"/>
      <c r="B36" s="9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ht="21.0" customHeight="1">
      <c r="A37" s="5"/>
      <c r="B37" s="9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ht="21.0" customHeight="1">
      <c r="A38" s="5"/>
      <c r="B38" s="9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ht="21.0" customHeight="1">
      <c r="A39" s="5"/>
      <c r="B39" s="9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ht="21.0" customHeight="1">
      <c r="A40" s="5"/>
      <c r="B40" s="9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ht="21.0" customHeight="1">
      <c r="A41" s="5"/>
      <c r="B41" s="9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ht="21.0" customHeight="1">
      <c r="A42" s="5"/>
      <c r="B42" s="9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ht="21.0" customHeight="1">
      <c r="A43" s="5"/>
      <c r="B43" s="9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ht="21.0" customHeight="1">
      <c r="A44" s="5"/>
      <c r="B44" s="9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ht="21.0" customHeight="1">
      <c r="A45" s="5"/>
      <c r="B45" s="9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ht="21.0" customHeight="1">
      <c r="A46" s="5"/>
      <c r="B46" s="9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ht="21.0" customHeight="1">
      <c r="A47" s="5"/>
      <c r="B47" s="9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ht="21.0" customHeight="1">
      <c r="A48" s="5"/>
      <c r="B48" s="9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ht="21.0" customHeight="1">
      <c r="A49" s="5"/>
      <c r="B49" s="9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ht="21.0" customHeight="1">
      <c r="A50" s="5"/>
      <c r="B50" s="9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ht="21.0" customHeight="1">
      <c r="A51" s="5"/>
      <c r="B51" s="9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ht="21.0" customHeight="1">
      <c r="A52" s="5"/>
      <c r="B52" s="9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ht="21.0" customHeight="1">
      <c r="A53" s="5"/>
      <c r="B53" s="9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ht="21.0" customHeight="1">
      <c r="A54" s="5"/>
      <c r="B54" s="9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ht="21.0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ht="21.0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ht="21.0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ht="21.0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ht="21.0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ht="21.0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ht="21.0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ht="21.0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ht="21.0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ht="21.0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ht="21.0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ht="21.0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ht="21.0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ht="21.0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ht="21.0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ht="21.0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ht="21.0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ht="21.0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ht="21.0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ht="21.0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ht="21.0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ht="21.0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ht="21.0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ht="21.0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ht="21.0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ht="21.0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ht="21.0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ht="21.0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ht="21.0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ht="21.0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ht="21.0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ht="21.0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ht="21.0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ht="21.0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ht="21.0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ht="21.0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ht="21.0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ht="21.0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ht="21.0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ht="21.0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ht="21.0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ht="21.0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ht="21.0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ht="21.0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ht="21.0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ht="21.0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ht="21.0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ht="21.0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ht="21.0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ht="21.0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ht="21.0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ht="21.0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ht="21.0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ht="21.0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ht="21.0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ht="21.0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ht="21.0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ht="21.0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ht="21.0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ht="21.0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ht="21.0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ht="21.0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ht="21.0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ht="21.0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ht="21.0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ht="21.0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ht="21.0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ht="21.0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ht="21.0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ht="21.0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ht="21.0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ht="21.0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ht="21.0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ht="21.0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ht="21.0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ht="21.0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ht="21.0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ht="21.0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ht="21.0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ht="21.0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ht="21.0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ht="21.0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ht="21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ht="21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ht="21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ht="21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ht="21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ht="21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ht="21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ht="21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ht="21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ht="21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ht="21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ht="21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ht="21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ht="21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ht="21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ht="21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ht="21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ht="21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ht="21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ht="21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ht="21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ht="21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ht="21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ht="21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ht="21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ht="21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ht="21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ht="21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ht="21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ht="21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ht="21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ht="21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ht="21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ht="21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ht="21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ht="21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ht="21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ht="21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ht="21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ht="21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ht="21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ht="21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ht="21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ht="21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ht="21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ht="21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ht="21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ht="21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ht="21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ht="21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ht="21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ht="21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ht="21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ht="21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ht="21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ht="21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ht="21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ht="21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ht="21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ht="21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ht="21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ht="21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ht="21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ht="21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ht="21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ht="21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ht="21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ht="21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ht="21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ht="21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ht="21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ht="21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ht="21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ht="21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ht="21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ht="21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ht="21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ht="21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ht="21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ht="21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ht="21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ht="21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ht="21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ht="21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ht="21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ht="21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ht="21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ht="21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ht="21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ht="21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ht="21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ht="21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ht="21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ht="21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ht="21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ht="21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ht="21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ht="21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ht="21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ht="21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ht="21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ht="21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ht="21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ht="21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ht="21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ht="21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ht="21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ht="21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ht="21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ht="21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ht="21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ht="21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ht="21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ht="21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ht="21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ht="21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ht="21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ht="21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ht="21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ht="21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ht="21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ht="21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ht="21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ht="21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ht="21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ht="21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ht="21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ht="21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ht="21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ht="21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ht="21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ht="21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ht="21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ht="21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ht="21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ht="21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ht="21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ht="21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ht="21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ht="21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ht="21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ht="21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ht="21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ht="21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ht="21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ht="21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ht="21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ht="21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ht="21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ht="21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ht="21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ht="21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ht="21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ht="21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ht="21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ht="21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ht="21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ht="21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ht="21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ht="21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ht="21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ht="21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ht="21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ht="21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ht="21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ht="21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ht="21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ht="21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ht="21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ht="21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ht="21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ht="21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ht="21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ht="21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ht="21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ht="21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ht="21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ht="21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ht="21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ht="21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ht="21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ht="21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ht="21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ht="21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ht="21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ht="21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ht="21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ht="21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ht="21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ht="21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ht="21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ht="21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ht="21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ht="21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ht="21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ht="21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ht="21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ht="21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ht="21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ht="21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ht="21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ht="21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ht="21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ht="21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ht="21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ht="21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ht="21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ht="21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ht="21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ht="21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ht="21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ht="21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ht="21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ht="21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ht="21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ht="21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ht="21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ht="21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ht="21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ht="21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ht="21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ht="21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ht="21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ht="21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ht="21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ht="21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ht="21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ht="21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ht="21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ht="21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ht="21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ht="21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ht="21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ht="21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ht="21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ht="21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ht="21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ht="21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ht="21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ht="21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ht="21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ht="21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ht="21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ht="21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ht="21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ht="21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ht="21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ht="21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ht="21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ht="21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ht="21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ht="21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ht="21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ht="21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ht="21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ht="21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ht="21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ht="21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ht="21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ht="21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ht="21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ht="21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ht="21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ht="21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ht="21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ht="21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ht="21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ht="21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ht="21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ht="21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ht="21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ht="21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ht="21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ht="21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ht="21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ht="21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ht="21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ht="21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ht="21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ht="21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ht="21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ht="21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ht="21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ht="21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ht="21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ht="21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ht="21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ht="21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ht="21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ht="21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ht="21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ht="21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ht="21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ht="21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ht="21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ht="21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ht="21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ht="21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ht="21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ht="21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ht="21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ht="21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ht="21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ht="21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ht="21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ht="21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ht="21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ht="21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ht="21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ht="21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ht="21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ht="21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ht="21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ht="21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ht="21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ht="21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ht="21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ht="21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ht="21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ht="21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ht="21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ht="21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ht="21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ht="21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ht="21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ht="21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ht="21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ht="21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ht="21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ht="21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ht="21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ht="21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ht="21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ht="21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ht="21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ht="21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ht="21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ht="21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ht="21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ht="21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ht="21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ht="21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ht="21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ht="21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ht="21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ht="21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ht="21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ht="21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ht="21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ht="21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ht="21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ht="21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ht="21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ht="21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ht="21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ht="21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ht="21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ht="21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ht="21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ht="21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ht="21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ht="21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ht="21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ht="21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ht="21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ht="21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ht="21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ht="21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ht="21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ht="21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ht="21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ht="21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ht="21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ht="21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ht="21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ht="21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ht="21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ht="21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ht="21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ht="21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ht="21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ht="21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ht="21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ht="21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ht="21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ht="21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ht="21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ht="21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ht="21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ht="21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ht="21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ht="21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ht="21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ht="21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ht="21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ht="21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ht="21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ht="21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ht="21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ht="21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ht="21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ht="21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ht="21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ht="21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ht="21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ht="21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ht="21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ht="21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ht="21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ht="21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ht="21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ht="21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ht="21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ht="21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ht="21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ht="21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ht="21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ht="21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ht="21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ht="21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ht="21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ht="21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ht="21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ht="21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ht="21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ht="21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ht="21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ht="21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ht="21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ht="21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ht="21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ht="21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ht="21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ht="21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ht="21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ht="21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ht="21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ht="21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ht="21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ht="21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ht="21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ht="21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ht="21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ht="21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ht="21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ht="21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ht="21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ht="21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ht="21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ht="21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ht="21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ht="21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ht="21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ht="21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ht="21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ht="21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ht="21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ht="21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ht="21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ht="21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ht="21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ht="21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ht="21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ht="21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ht="21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ht="21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ht="21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ht="21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ht="21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ht="21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ht="21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ht="21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ht="21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ht="21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ht="21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ht="21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ht="21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ht="21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ht="21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ht="21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ht="21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ht="21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ht="21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ht="21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ht="21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ht="21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ht="21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ht="21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ht="21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ht="21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ht="21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ht="21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ht="21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ht="21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ht="21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ht="21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ht="21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ht="21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ht="21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ht="21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ht="21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ht="21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ht="21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ht="21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ht="21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ht="21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ht="21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ht="21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ht="21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ht="21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ht="21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ht="21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ht="21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ht="21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ht="21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ht="21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ht="21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ht="21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ht="21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ht="21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ht="21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ht="21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ht="21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ht="21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ht="21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ht="21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ht="21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ht="21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ht="21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ht="21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ht="21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ht="21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ht="21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ht="21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ht="21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ht="21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ht="21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ht="21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ht="21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ht="21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ht="21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ht="21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ht="21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ht="21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ht="21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ht="21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ht="21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ht="21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ht="21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ht="21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ht="21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ht="21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ht="21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ht="21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ht="21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ht="21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ht="21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ht="21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ht="21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ht="21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ht="21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ht="21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ht="21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ht="21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ht="21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ht="21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ht="21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ht="21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ht="21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ht="21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ht="21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ht="21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ht="21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ht="21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ht="21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ht="21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ht="21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ht="21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ht="21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ht="21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ht="21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ht="21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ht="21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ht="21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ht="21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ht="21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ht="21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ht="21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ht="21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ht="21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ht="21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ht="21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ht="21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ht="21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ht="21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ht="21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ht="21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ht="21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ht="21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ht="21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ht="21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ht="21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ht="21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ht="21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ht="21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ht="21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ht="21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ht="21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ht="21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ht="21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ht="21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ht="21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ht="21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ht="21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ht="21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ht="21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ht="21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ht="21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ht="21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ht="21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ht="21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ht="21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ht="21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ht="21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ht="21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ht="21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ht="21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ht="21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ht="21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ht="21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ht="21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ht="21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ht="21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ht="21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ht="21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ht="21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ht="21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ht="21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ht="21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ht="21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ht="21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ht="21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ht="21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ht="21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ht="21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ht="21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ht="21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ht="21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ht="21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ht="21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ht="21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ht="21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ht="21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ht="21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ht="21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ht="21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ht="21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ht="21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ht="21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ht="21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ht="21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ht="21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ht="21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ht="21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ht="21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ht="21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ht="21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ht="21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ht="21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ht="21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ht="21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ht="21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ht="21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ht="21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ht="21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ht="21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ht="21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ht="21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ht="21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ht="21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ht="21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ht="21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ht="21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ht="21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ht="21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ht="21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ht="21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ht="21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ht="21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ht="21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ht="21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ht="21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ht="21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ht="21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ht="21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ht="21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ht="21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ht="21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ht="21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ht="21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ht="21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ht="21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ht="21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ht="21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ht="21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ht="21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ht="21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ht="21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ht="21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ht="21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ht="21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ht="21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ht="21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ht="21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ht="21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ht="21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ht="21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ht="21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ht="21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ht="21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ht="21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ht="21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ht="21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ht="21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ht="21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ht="21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ht="21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ht="21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ht="21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ht="21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ht="21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ht="21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ht="21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ht="21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ht="21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ht="21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ht="21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ht="21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ht="21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ht="21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ht="21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ht="21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ht="21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ht="21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ht="21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ht="21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ht="21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ht="21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ht="21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ht="21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ht="21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ht="21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ht="21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ht="21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ht="21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ht="21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ht="21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ht="21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ht="21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ht="21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ht="21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ht="21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ht="21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ht="21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ht="21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ht="21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ht="21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ht="21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ht="21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ht="21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ht="21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ht="21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ht="21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ht="21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ht="21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ht="21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ht="21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ht="21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ht="21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ht="21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ht="21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ht="21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ht="21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ht="21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ht="21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ht="21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ht="21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ht="21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ht="21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ht="21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ht="21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ht="21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ht="21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ht="21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ht="21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ht="21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ht="21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ht="21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ht="21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ht="21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ht="21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ht="21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ht="21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ht="21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ht="21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ht="21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ht="21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ht="21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ht="21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ht="21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ht="21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ht="21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ht="21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ht="21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ht="21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ht="21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ht="21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ht="21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ht="21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ht="21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ht="21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ht="21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ht="21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ht="21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ht="21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ht="21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ht="21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ht="21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ht="21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ht="21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ht="21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ht="21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ht="21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ht="21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ht="21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ht="21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ht="21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ht="21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ht="21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ht="21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ht="21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ht="21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ht="21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ht="21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ht="21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ht="21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ht="21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ht="21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ht="21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ht="21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ht="21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ht="21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ht="21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ht="21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ht="21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ht="21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ht="21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ht="21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ht="21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ht="21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ht="21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ht="21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ht="21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ht="21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4.0"/>
    <col customWidth="1" min="2" max="2" width="8.67"/>
    <col customWidth="1" min="3" max="3" width="8.33"/>
    <col customWidth="1" min="4" max="4" width="13.11"/>
    <col customWidth="1" min="5" max="5" width="15.33"/>
    <col customWidth="1" min="6" max="10" width="20.44"/>
    <col customWidth="1" min="11" max="11" width="23.67"/>
    <col customWidth="1" min="12" max="14" width="18.0"/>
    <col customWidth="1" min="15" max="15" width="19.78"/>
    <col customWidth="1" min="16" max="16" width="30.33"/>
    <col customWidth="1" min="17" max="17" width="36.11"/>
    <col customWidth="1" min="18" max="19" width="10.11"/>
    <col customWidth="1" min="20" max="20" width="16.33"/>
    <col customWidth="1" min="21" max="21" width="17.44"/>
    <col customWidth="1" min="22" max="22" width="25.33"/>
    <col customWidth="1" min="23" max="23" width="17.44"/>
    <col customWidth="1" min="24" max="24" width="21.33"/>
    <col customWidth="1" min="25" max="28" width="10.78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</row>
    <row r="2" ht="21.0" customHeight="1">
      <c r="A2" s="4" t="s">
        <v>17</v>
      </c>
      <c r="B2" s="6">
        <f>L2+90.02</f>
        <v>276.64</v>
      </c>
      <c r="C2" s="4">
        <v>61.0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ROUND(276.64-90.02,2)</f>
        <v>186.62</v>
      </c>
      <c r="M2" s="4">
        <v>0.0</v>
      </c>
      <c r="N2" s="4">
        <v>33.932669</v>
      </c>
      <c r="O2" s="4">
        <v>-118.397528</v>
      </c>
      <c r="P2" s="4">
        <f t="shared" ref="P2:P3" si="1">60/$AB$1</f>
        <v>6</v>
      </c>
      <c r="Q2" s="4" t="s">
        <v>44</v>
      </c>
      <c r="R2" s="4">
        <f t="shared" ref="R2:R3" si="2">L2</f>
        <v>186.62</v>
      </c>
      <c r="S2" s="4">
        <f t="shared" ref="S2:S3" si="3">$C$2</f>
        <v>61</v>
      </c>
      <c r="T2" s="4">
        <v>33.9328794635032</v>
      </c>
      <c r="U2" s="4">
        <v>-118.397575592585</v>
      </c>
      <c r="V2" s="4">
        <v>1.0</v>
      </c>
      <c r="W2" s="4" t="s">
        <v>17</v>
      </c>
      <c r="X2" s="7" t="s">
        <v>44</v>
      </c>
      <c r="Y2" s="4"/>
      <c r="Z2" s="5"/>
      <c r="AA2" s="5"/>
      <c r="AB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ROUND(276.64-152.23,2)</f>
        <v>124.41</v>
      </c>
      <c r="M3" s="4">
        <v>0.0</v>
      </c>
      <c r="N3" s="4">
        <v>33.932636</v>
      </c>
      <c r="O3" s="4">
        <v>-118.397786</v>
      </c>
      <c r="P3" s="4">
        <f t="shared" si="1"/>
        <v>6</v>
      </c>
      <c r="Q3" s="4" t="s">
        <v>45</v>
      </c>
      <c r="R3" s="4">
        <f t="shared" si="2"/>
        <v>124.41</v>
      </c>
      <c r="S3" s="4">
        <f t="shared" si="3"/>
        <v>61</v>
      </c>
      <c r="T3" s="4">
        <v>33.9328348681079</v>
      </c>
      <c r="U3" s="4">
        <v>-118.397829119582</v>
      </c>
      <c r="V3" s="4">
        <v>1.0</v>
      </c>
      <c r="W3" s="7" t="s">
        <v>44</v>
      </c>
      <c r="X3" s="4" t="s">
        <v>18</v>
      </c>
      <c r="Y3" s="4"/>
      <c r="Z3" s="5"/>
      <c r="AA3" s="5"/>
      <c r="AB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7" t="s">
        <v>44</v>
      </c>
      <c r="X4" s="7" t="s">
        <v>45</v>
      </c>
      <c r="Y4" s="4"/>
      <c r="Z4" s="5"/>
      <c r="AA4" s="5"/>
      <c r="AB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7" t="s">
        <v>45</v>
      </c>
      <c r="X5" s="4" t="s">
        <v>19</v>
      </c>
      <c r="Y5" s="4"/>
      <c r="Z5" s="5"/>
      <c r="AA5" s="5"/>
      <c r="AB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7"/>
      <c r="X6" s="7"/>
      <c r="Y6" s="4"/>
      <c r="Z6" s="4"/>
      <c r="AA6" s="5"/>
      <c r="AB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7"/>
      <c r="X7" s="4"/>
      <c r="Y7" s="4"/>
      <c r="Z7" s="4"/>
      <c r="AA7" s="4"/>
      <c r="AB7" s="4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7"/>
      <c r="X8" s="4"/>
      <c r="Y8" s="4"/>
      <c r="Z8" s="4"/>
      <c r="AA8" s="4"/>
      <c r="AB8" s="4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4"/>
      <c r="X9" s="4"/>
      <c r="Y9" s="5"/>
      <c r="Z9" s="5"/>
      <c r="AA9" s="4"/>
      <c r="AB9" s="4"/>
    </row>
    <row r="10" ht="21.0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4"/>
      <c r="U10" s="4"/>
      <c r="V10" s="8"/>
      <c r="W10" s="5"/>
      <c r="X10" s="5"/>
      <c r="Y10" s="5"/>
      <c r="Z10" s="5"/>
      <c r="AA10" s="4"/>
      <c r="AB10" s="4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4"/>
      <c r="U11" s="4"/>
      <c r="V11" s="5"/>
      <c r="W11" s="5"/>
      <c r="X11" s="5"/>
      <c r="Y11" s="5"/>
      <c r="Z11" s="5"/>
      <c r="AA11" s="5"/>
      <c r="AB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O12" s="4"/>
      <c r="P12" s="5"/>
      <c r="Q12" s="5"/>
      <c r="R12" s="5"/>
      <c r="S12" s="5"/>
      <c r="T12" s="4"/>
      <c r="U12" s="4"/>
      <c r="V12" s="5"/>
      <c r="W12" s="4"/>
      <c r="X12" s="4"/>
      <c r="Y12" s="5"/>
      <c r="Z12" s="5"/>
      <c r="AA12" s="5"/>
      <c r="AB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4"/>
      <c r="U13" s="4"/>
      <c r="V13" s="5"/>
      <c r="W13" s="4"/>
      <c r="X13" s="7"/>
      <c r="Y13" s="5"/>
      <c r="Z13" s="5"/>
      <c r="AA13" s="5"/>
      <c r="AB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ht="21.0" customHeight="1">
      <c r="A24" s="5"/>
      <c r="B24" s="9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ht="21.0" customHeight="1">
      <c r="A25" s="5"/>
      <c r="B25" s="9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ht="21.0" customHeight="1">
      <c r="A26" s="5"/>
      <c r="B26" s="9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ht="21.0" customHeight="1">
      <c r="A27" s="5"/>
      <c r="B27" s="9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ht="21.0" customHeight="1">
      <c r="A28" s="5"/>
      <c r="B28" s="9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ht="21.0" customHeight="1">
      <c r="A29" s="5"/>
      <c r="B29" s="9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ht="21.0" customHeight="1">
      <c r="A30" s="5"/>
      <c r="B30" s="9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ht="21.0" customHeight="1">
      <c r="A31" s="5"/>
      <c r="B31" s="9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ht="21.0" customHeight="1">
      <c r="A32" s="5"/>
      <c r="B32" s="9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ht="21.0" customHeight="1">
      <c r="A33" s="5"/>
      <c r="B33" s="9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ht="21.0" customHeight="1">
      <c r="A34" s="5"/>
      <c r="B34" s="9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ht="21.0" customHeight="1">
      <c r="A35" s="5"/>
      <c r="B35" s="9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ht="21.0" customHeight="1">
      <c r="A36" s="5"/>
      <c r="B36" s="9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ht="21.0" customHeight="1">
      <c r="A37" s="5"/>
      <c r="B37" s="9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ht="21.0" customHeight="1">
      <c r="A38" s="5"/>
      <c r="B38" s="9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ht="21.0" customHeight="1">
      <c r="A39" s="5"/>
      <c r="B39" s="9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ht="21.0" customHeight="1">
      <c r="A40" s="5"/>
      <c r="B40" s="9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ht="21.0" customHeight="1">
      <c r="A41" s="5"/>
      <c r="B41" s="9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ht="21.0" customHeight="1">
      <c r="A42" s="5"/>
      <c r="B42" s="9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ht="21.0" customHeight="1">
      <c r="A43" s="5"/>
      <c r="B43" s="9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ht="21.0" customHeight="1">
      <c r="A44" s="5"/>
      <c r="B44" s="9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ht="21.0" customHeight="1">
      <c r="A45" s="5"/>
      <c r="B45" s="9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ht="21.0" customHeight="1">
      <c r="A46" s="5"/>
      <c r="B46" s="9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ht="21.0" customHeight="1">
      <c r="A47" s="5"/>
      <c r="B47" s="9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ht="21.0" customHeight="1">
      <c r="A48" s="5"/>
      <c r="B48" s="9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ht="21.0" customHeight="1">
      <c r="A49" s="5"/>
      <c r="B49" s="9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ht="21.0" customHeight="1">
      <c r="A50" s="5"/>
      <c r="B50" s="9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ht="21.0" customHeight="1">
      <c r="A51" s="5"/>
      <c r="B51" s="9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ht="21.0" customHeight="1">
      <c r="A52" s="5"/>
      <c r="B52" s="9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ht="21.0" customHeight="1">
      <c r="A53" s="5"/>
      <c r="B53" s="9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ht="21.0" customHeight="1">
      <c r="A54" s="5"/>
      <c r="B54" s="9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ht="21.0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ht="21.0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ht="21.0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ht="21.0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ht="21.0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ht="21.0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ht="21.0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ht="21.0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ht="21.0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ht="21.0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ht="21.0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ht="21.0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ht="21.0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ht="21.0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ht="21.0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ht="21.0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ht="21.0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ht="21.0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ht="21.0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ht="21.0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ht="21.0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ht="21.0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ht="21.0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ht="21.0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ht="21.0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ht="21.0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ht="21.0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ht="21.0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ht="21.0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ht="21.0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ht="21.0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ht="21.0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ht="21.0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ht="21.0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ht="21.0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ht="21.0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ht="21.0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ht="21.0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ht="21.0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ht="21.0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ht="21.0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ht="21.0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ht="21.0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ht="21.0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ht="21.0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ht="21.0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ht="21.0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ht="21.0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ht="21.0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ht="21.0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ht="21.0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ht="21.0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ht="21.0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ht="21.0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ht="21.0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ht="21.0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ht="21.0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ht="21.0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ht="21.0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ht="21.0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ht="21.0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ht="21.0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ht="21.0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ht="21.0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ht="21.0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ht="21.0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ht="21.0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ht="21.0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ht="21.0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ht="21.0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ht="21.0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ht="21.0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ht="21.0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ht="21.0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ht="21.0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ht="21.0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ht="21.0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ht="21.0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ht="21.0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ht="21.0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ht="21.0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ht="21.0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ht="21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ht="21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ht="21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ht="21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ht="21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ht="21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ht="21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ht="21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ht="21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ht="21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ht="21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ht="21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ht="21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ht="21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ht="21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ht="21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ht="21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ht="21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ht="21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ht="21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ht="21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ht="21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ht="21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ht="21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ht="21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ht="21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ht="21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ht="21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ht="21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ht="21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ht="21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ht="21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ht="21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ht="21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ht="21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ht="21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ht="21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ht="21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ht="21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ht="21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ht="21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ht="21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ht="21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ht="21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ht="21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ht="21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ht="21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ht="21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ht="21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ht="21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ht="21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ht="21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ht="21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ht="21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ht="21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ht="21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ht="21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ht="21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ht="21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ht="21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ht="21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ht="21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ht="21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ht="21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ht="21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ht="21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ht="21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ht="21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ht="21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ht="21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ht="21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ht="21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ht="21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ht="21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ht="21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ht="21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ht="21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ht="21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ht="21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ht="21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ht="21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ht="21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ht="21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ht="21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ht="21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ht="21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ht="21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ht="21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ht="21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ht="21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ht="21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ht="21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ht="21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ht="21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ht="21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ht="21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ht="21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ht="21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ht="21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ht="21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ht="21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ht="21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ht="21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ht="21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ht="21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ht="21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ht="21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ht="21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ht="21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ht="21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ht="21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ht="21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ht="21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ht="21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ht="21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ht="21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ht="21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ht="21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ht="21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ht="21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ht="21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ht="21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ht="21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ht="21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ht="21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ht="21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ht="21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ht="21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ht="21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ht="21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ht="21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ht="21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ht="21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ht="21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ht="21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ht="21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ht="21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ht="21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ht="21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ht="21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ht="21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ht="21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ht="21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ht="21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ht="21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ht="21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ht="21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ht="21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ht="21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ht="21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ht="21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ht="21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ht="21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ht="21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ht="21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ht="21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ht="21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ht="21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ht="21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ht="21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ht="21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ht="21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ht="21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ht="21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ht="21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ht="21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ht="21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ht="21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ht="21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ht="21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ht="21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ht="21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ht="21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ht="21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ht="21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ht="21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ht="21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ht="21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ht="21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ht="21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ht="21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ht="21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ht="21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ht="21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ht="21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ht="21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ht="21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ht="21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ht="21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ht="21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ht="21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ht="21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ht="21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ht="21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ht="21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ht="21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ht="21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ht="21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ht="21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ht="21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ht="21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ht="21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ht="21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ht="21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ht="21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ht="21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ht="21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ht="21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ht="21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ht="21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ht="21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ht="21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ht="21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ht="21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ht="21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ht="21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ht="21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ht="21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ht="21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ht="21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ht="21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ht="21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ht="21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ht="21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ht="21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ht="21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ht="21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ht="21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ht="21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ht="21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ht="21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ht="21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ht="21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ht="21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ht="21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ht="21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ht="21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ht="21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ht="21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ht="21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ht="21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ht="21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ht="21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ht="21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ht="21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ht="21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ht="21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ht="21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ht="21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ht="21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ht="21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ht="21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ht="21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ht="21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ht="21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ht="21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ht="21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ht="21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ht="21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ht="21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ht="21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ht="21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ht="21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ht="21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ht="21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ht="21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ht="21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ht="21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ht="21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ht="21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ht="21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ht="21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ht="21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ht="21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ht="21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ht="21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ht="21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ht="21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ht="21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ht="21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ht="21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ht="21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ht="21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ht="21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ht="21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ht="21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ht="21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ht="21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ht="21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ht="21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ht="21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ht="21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ht="21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ht="21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ht="21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ht="21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ht="21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ht="21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ht="21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ht="21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ht="21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ht="21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ht="21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ht="21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ht="21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ht="21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ht="21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ht="21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ht="21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ht="21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ht="21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ht="21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ht="21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ht="21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ht="21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ht="21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ht="21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ht="21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ht="21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ht="21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ht="21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ht="21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ht="21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ht="21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ht="21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ht="21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ht="21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ht="21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ht="21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ht="21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ht="21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ht="21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ht="21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ht="21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ht="21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ht="21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ht="21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ht="21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ht="21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ht="21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ht="21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ht="21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ht="21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ht="21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ht="21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ht="21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ht="21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ht="21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ht="21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ht="21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ht="21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ht="21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ht="21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ht="21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ht="21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ht="21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ht="21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ht="21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ht="21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ht="21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ht="21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ht="21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ht="21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ht="21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ht="21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ht="21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ht="21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ht="21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ht="21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ht="21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ht="21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ht="21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ht="21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ht="21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ht="21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ht="21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ht="21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ht="21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ht="21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ht="21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ht="21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ht="21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ht="21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ht="21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ht="21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ht="21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ht="21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ht="21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ht="21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ht="21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ht="21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ht="21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ht="21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ht="21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ht="21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ht="21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ht="21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ht="21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ht="21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ht="21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ht="21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ht="21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ht="21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ht="21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ht="21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ht="21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ht="21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ht="21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ht="21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ht="21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ht="21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ht="21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ht="21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ht="21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ht="21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ht="21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ht="21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ht="21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ht="21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ht="21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ht="21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ht="21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ht="21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ht="21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ht="21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ht="21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ht="21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ht="21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ht="21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ht="21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ht="21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ht="21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ht="21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ht="21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ht="21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ht="21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ht="21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ht="21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ht="21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ht="21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ht="21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ht="21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ht="21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ht="21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ht="21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ht="21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ht="21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ht="21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ht="21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ht="21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ht="21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ht="21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ht="21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ht="21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ht="21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ht="21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ht="21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ht="21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ht="21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ht="21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ht="21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ht="21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ht="21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ht="21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ht="21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ht="21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ht="21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ht="21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ht="21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ht="21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ht="21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ht="21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ht="21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ht="21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ht="21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ht="21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ht="21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ht="21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ht="21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ht="21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ht="21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ht="21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ht="21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ht="21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ht="21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ht="21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ht="21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ht="21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ht="21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ht="21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ht="21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ht="21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ht="21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ht="21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ht="21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ht="21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ht="21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ht="21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ht="21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ht="21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ht="21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ht="21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ht="21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ht="21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ht="21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ht="21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ht="21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ht="21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ht="21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ht="21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ht="21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ht="21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ht="21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ht="21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ht="21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ht="21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ht="21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ht="21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ht="21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ht="21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ht="21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ht="21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ht="21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ht="21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ht="21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ht="21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ht="21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ht="21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ht="21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ht="21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ht="21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ht="21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ht="21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ht="21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ht="21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ht="21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ht="21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ht="21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ht="21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ht="21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ht="21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ht="21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ht="21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ht="21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ht="21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ht="21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ht="21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ht="21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ht="21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ht="21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ht="21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ht="21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ht="21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ht="21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ht="21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ht="21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ht="21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ht="21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ht="21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ht="21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ht="21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ht="21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ht="21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ht="21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ht="21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ht="21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ht="21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ht="21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ht="21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ht="21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ht="21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ht="21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ht="21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ht="21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ht="21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ht="21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ht="21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ht="21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ht="21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ht="21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ht="21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ht="21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ht="21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ht="21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ht="21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ht="21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ht="21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ht="21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ht="21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ht="21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ht="21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ht="21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ht="21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ht="21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ht="21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ht="21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ht="21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ht="21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ht="21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ht="21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ht="21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ht="21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ht="21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ht="21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ht="21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ht="21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ht="21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ht="21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ht="21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ht="21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ht="21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ht="21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ht="21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ht="21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ht="21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ht="21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ht="21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ht="21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ht="21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ht="21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ht="21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ht="21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ht="21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ht="21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ht="21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ht="21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ht="21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ht="21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ht="21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ht="21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ht="21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ht="21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ht="21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ht="21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ht="21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ht="21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ht="21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ht="21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ht="21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ht="21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ht="21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ht="21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ht="21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ht="21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ht="21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ht="21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ht="21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ht="21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ht="21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ht="21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ht="21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ht="21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ht="21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ht="21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ht="21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ht="21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ht="21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ht="21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ht="21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ht="21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ht="21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ht="21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ht="21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ht="21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ht="21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ht="21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ht="21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ht="21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ht="21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ht="21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ht="21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ht="21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ht="21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ht="21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ht="21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ht="21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ht="21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ht="21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ht="21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ht="21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ht="21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ht="21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ht="21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ht="21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ht="21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ht="21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ht="21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ht="21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ht="21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ht="21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ht="21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ht="21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ht="21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ht="21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ht="21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ht="21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ht="21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ht="21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ht="21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ht="21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ht="21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ht="21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ht="21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ht="21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ht="21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ht="21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ht="21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ht="21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ht="21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ht="21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ht="21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ht="21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ht="21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ht="21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ht="21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ht="21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ht="21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ht="21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ht="21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ht="21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ht="21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ht="21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ht="21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ht="21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ht="21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ht="21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ht="21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ht="21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ht="21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ht="21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ht="21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ht="21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ht="21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ht="21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ht="21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ht="21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ht="21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ht="21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ht="21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ht="21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ht="21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ht="21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ht="21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ht="21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ht="21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ht="21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ht="21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ht="21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ht="21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ht="21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ht="21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ht="21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ht="21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ht="21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ht="21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ht="21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ht="21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ht="21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ht="21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ht="21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ht="21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ht="21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ht="21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ht="21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ht="21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ht="21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ht="21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ht="21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ht="21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ht="21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ht="21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ht="21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ht="21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ht="21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ht="21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ht="21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ht="21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ht="21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ht="21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ht="21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ht="21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ht="21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ht="21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ht="21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ht="21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ht="21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ht="21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ht="21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ht="21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ht="21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ht="21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ht="21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ht="21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ht="21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ht="21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ht="21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ht="21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ht="21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ht="21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ht="21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ht="21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ht="21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ht="21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ht="21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ht="21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ht="21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ht="21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ht="21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ht="21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ht="21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ht="21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ht="21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ht="21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ht="21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ht="21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ht="21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ht="21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ht="21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ht="21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ht="21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ht="21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ht="21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ht="21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ht="21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ht="21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ht="21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ht="21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ht="21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ht="21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ht="21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ht="21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ht="21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ht="21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ht="21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ht="21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ht="21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ht="21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ht="21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ht="21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ht="21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ht="21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ht="21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ht="21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ht="21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ht="21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ht="21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ht="21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ht="21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ht="21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ht="21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ht="21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ht="21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ht="21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ht="21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ht="21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ht="21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ht="21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ht="21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ht="21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ht="21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ht="21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ht="21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ht="21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ht="21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4.0"/>
    <col customWidth="1" min="2" max="2" width="8.67"/>
    <col customWidth="1" min="3" max="3" width="8.33"/>
    <col customWidth="1" min="4" max="4" width="13.11"/>
    <col customWidth="1" min="5" max="5" width="15.33"/>
    <col customWidth="1" min="6" max="10" width="20.44"/>
    <col customWidth="1" min="11" max="11" width="23.67"/>
    <col customWidth="1" min="12" max="14" width="18.0"/>
    <col customWidth="1" min="15" max="15" width="19.78"/>
    <col customWidth="1" min="16" max="16" width="30.33"/>
    <col customWidth="1" min="17" max="17" width="36.11"/>
    <col customWidth="1" min="18" max="19" width="10.11"/>
    <col customWidth="1" min="20" max="20" width="16.33"/>
    <col customWidth="1" min="21" max="21" width="17.44"/>
    <col customWidth="1" min="22" max="22" width="25.33"/>
    <col customWidth="1" min="23" max="23" width="17.44"/>
    <col customWidth="1" min="24" max="24" width="21.33"/>
    <col customWidth="1" min="25" max="28" width="10.78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</row>
    <row r="2" ht="21.0" customHeight="1">
      <c r="A2" s="4" t="s">
        <v>17</v>
      </c>
      <c r="B2" s="6">
        <f>L2+90.02</f>
        <v>276.64</v>
      </c>
      <c r="C2" s="4">
        <v>61.0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ROUND(276.64-90.02,2)</f>
        <v>186.62</v>
      </c>
      <c r="M2" s="4">
        <v>0.0</v>
      </c>
      <c r="N2" s="4">
        <v>33.932669</v>
      </c>
      <c r="O2" s="4">
        <v>-118.397528</v>
      </c>
      <c r="P2" s="4">
        <f t="shared" ref="P2:P4" si="1">60/$AB$1</f>
        <v>6</v>
      </c>
      <c r="Q2" s="4" t="s">
        <v>44</v>
      </c>
      <c r="R2" s="4">
        <f t="shared" ref="R2:R4" si="2">L2</f>
        <v>186.62</v>
      </c>
      <c r="S2" s="4">
        <f t="shared" ref="S2:S4" si="3">$C$2</f>
        <v>61</v>
      </c>
      <c r="T2" s="4">
        <v>33.9328794635032</v>
      </c>
      <c r="U2" s="4">
        <v>-118.397575592585</v>
      </c>
      <c r="V2" s="4">
        <v>1.0</v>
      </c>
      <c r="W2" s="4" t="s">
        <v>17</v>
      </c>
      <c r="X2" s="7" t="s">
        <v>44</v>
      </c>
      <c r="Y2" s="4"/>
      <c r="Z2" s="5"/>
      <c r="AA2" s="5"/>
      <c r="AB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ROUND(276.64-152.23,2)</f>
        <v>124.41</v>
      </c>
      <c r="M3" s="4">
        <v>0.0</v>
      </c>
      <c r="N3" s="4">
        <v>33.932636</v>
      </c>
      <c r="O3" s="4">
        <v>-118.397786</v>
      </c>
      <c r="P3" s="4">
        <f t="shared" si="1"/>
        <v>6</v>
      </c>
      <c r="Q3" s="4" t="s">
        <v>45</v>
      </c>
      <c r="R3" s="4">
        <f t="shared" si="2"/>
        <v>124.41</v>
      </c>
      <c r="S3" s="4">
        <f t="shared" si="3"/>
        <v>61</v>
      </c>
      <c r="T3" s="4">
        <v>33.9328348681079</v>
      </c>
      <c r="U3" s="4">
        <v>-118.397829119582</v>
      </c>
      <c r="V3" s="4">
        <v>1.0</v>
      </c>
      <c r="W3" s="7" t="s">
        <v>44</v>
      </c>
      <c r="X3" s="4" t="s">
        <v>18</v>
      </c>
      <c r="Y3" s="4"/>
      <c r="Z3" s="5"/>
      <c r="AA3" s="5"/>
      <c r="AB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ROUND(276.64-214.43,2)</f>
        <v>62.21</v>
      </c>
      <c r="M4" s="4">
        <v>0.0</v>
      </c>
      <c r="N4" s="4">
        <v>33.932608</v>
      </c>
      <c r="O4" s="4">
        <v>-118.397956</v>
      </c>
      <c r="P4" s="4">
        <f t="shared" si="1"/>
        <v>6</v>
      </c>
      <c r="Q4" s="4" t="s">
        <v>46</v>
      </c>
      <c r="R4" s="4">
        <f t="shared" si="2"/>
        <v>62.21</v>
      </c>
      <c r="S4" s="4">
        <f t="shared" si="3"/>
        <v>61</v>
      </c>
      <c r="T4" s="4">
        <v>33.9327892472172</v>
      </c>
      <c r="U4" s="4">
        <v>-118.398011509788</v>
      </c>
      <c r="V4" s="4">
        <v>1.0</v>
      </c>
      <c r="W4" s="7" t="s">
        <v>44</v>
      </c>
      <c r="X4" s="7" t="s">
        <v>45</v>
      </c>
      <c r="Y4" s="4"/>
      <c r="Z4" s="5"/>
      <c r="AA4" s="5"/>
      <c r="AB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7" t="s">
        <v>45</v>
      </c>
      <c r="X5" s="4" t="s">
        <v>19</v>
      </c>
      <c r="Y5" s="4"/>
      <c r="Z5" s="5"/>
      <c r="AA5" s="5"/>
      <c r="AB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7" t="s">
        <v>45</v>
      </c>
      <c r="X6" s="7" t="s">
        <v>46</v>
      </c>
      <c r="Y6" s="4"/>
      <c r="Z6" s="4"/>
      <c r="AA6" s="5"/>
      <c r="AB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7" t="s">
        <v>46</v>
      </c>
      <c r="X7" s="4" t="s">
        <v>20</v>
      </c>
      <c r="Y7" s="4"/>
      <c r="Z7" s="4"/>
      <c r="AA7" s="4"/>
      <c r="AB7" s="4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7"/>
      <c r="X8" s="4"/>
      <c r="Y8" s="4"/>
      <c r="Z8" s="4"/>
      <c r="AA8" s="4"/>
      <c r="AB8" s="4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4"/>
      <c r="X9" s="4"/>
      <c r="Y9" s="5"/>
      <c r="Z9" s="5"/>
      <c r="AA9" s="4"/>
      <c r="AB9" s="4"/>
    </row>
    <row r="10" ht="21.0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4"/>
      <c r="U10" s="4"/>
      <c r="V10" s="8"/>
      <c r="W10" s="5"/>
      <c r="X10" s="5"/>
      <c r="Y10" s="5"/>
      <c r="Z10" s="5"/>
      <c r="AA10" s="4"/>
      <c r="AB10" s="4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4"/>
      <c r="U11" s="4"/>
      <c r="V11" s="5"/>
      <c r="W11" s="5"/>
      <c r="X11" s="5"/>
      <c r="Y11" s="5"/>
      <c r="Z11" s="5"/>
      <c r="AA11" s="5"/>
      <c r="AB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O12" s="4"/>
      <c r="P12" s="5"/>
      <c r="Q12" s="5"/>
      <c r="R12" s="5"/>
      <c r="S12" s="5"/>
      <c r="T12" s="4"/>
      <c r="U12" s="4"/>
      <c r="V12" s="5"/>
      <c r="W12" s="4"/>
      <c r="X12" s="4"/>
      <c r="Y12" s="5"/>
      <c r="Z12" s="5"/>
      <c r="AA12" s="5"/>
      <c r="AB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4"/>
      <c r="U13" s="4"/>
      <c r="V13" s="5"/>
      <c r="W13" s="4"/>
      <c r="X13" s="7"/>
      <c r="Y13" s="5"/>
      <c r="Z13" s="5"/>
      <c r="AA13" s="5"/>
      <c r="AB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ht="21.0" customHeight="1">
      <c r="A24" s="5"/>
      <c r="B24" s="9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ht="21.0" customHeight="1">
      <c r="A25" s="5"/>
      <c r="B25" s="9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ht="21.0" customHeight="1">
      <c r="A26" s="5"/>
      <c r="B26" s="9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ht="21.0" customHeight="1">
      <c r="A27" s="5"/>
      <c r="B27" s="9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ht="21.0" customHeight="1">
      <c r="A28" s="5"/>
      <c r="B28" s="9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ht="21.0" customHeight="1">
      <c r="A29" s="5"/>
      <c r="B29" s="9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ht="21.0" customHeight="1">
      <c r="A30" s="5"/>
      <c r="B30" s="9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ht="21.0" customHeight="1">
      <c r="A31" s="5"/>
      <c r="B31" s="9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ht="21.0" customHeight="1">
      <c r="A32" s="5"/>
      <c r="B32" s="9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ht="21.0" customHeight="1">
      <c r="A33" s="5"/>
      <c r="B33" s="9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ht="21.0" customHeight="1">
      <c r="A34" s="5"/>
      <c r="B34" s="9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ht="21.0" customHeight="1">
      <c r="A35" s="5"/>
      <c r="B35" s="9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ht="21.0" customHeight="1">
      <c r="A36" s="5"/>
      <c r="B36" s="9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ht="21.0" customHeight="1">
      <c r="A37" s="5"/>
      <c r="B37" s="9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ht="21.0" customHeight="1">
      <c r="A38" s="5"/>
      <c r="B38" s="9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ht="21.0" customHeight="1">
      <c r="A39" s="5"/>
      <c r="B39" s="9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ht="21.0" customHeight="1">
      <c r="A40" s="5"/>
      <c r="B40" s="9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ht="21.0" customHeight="1">
      <c r="A41" s="5"/>
      <c r="B41" s="9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ht="21.0" customHeight="1">
      <c r="A42" s="5"/>
      <c r="B42" s="9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ht="21.0" customHeight="1">
      <c r="A43" s="5"/>
      <c r="B43" s="9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ht="21.0" customHeight="1">
      <c r="A44" s="5"/>
      <c r="B44" s="9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ht="21.0" customHeight="1">
      <c r="A45" s="5"/>
      <c r="B45" s="9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ht="21.0" customHeight="1">
      <c r="A46" s="5"/>
      <c r="B46" s="9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ht="21.0" customHeight="1">
      <c r="A47" s="5"/>
      <c r="B47" s="9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ht="21.0" customHeight="1">
      <c r="A48" s="5"/>
      <c r="B48" s="9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ht="21.0" customHeight="1">
      <c r="A49" s="5"/>
      <c r="B49" s="9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ht="21.0" customHeight="1">
      <c r="A50" s="5"/>
      <c r="B50" s="9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ht="21.0" customHeight="1">
      <c r="A51" s="5"/>
      <c r="B51" s="9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ht="21.0" customHeight="1">
      <c r="A52" s="5"/>
      <c r="B52" s="9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ht="21.0" customHeight="1">
      <c r="A53" s="5"/>
      <c r="B53" s="9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ht="21.0" customHeight="1">
      <c r="A54" s="5"/>
      <c r="B54" s="9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ht="21.0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ht="21.0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ht="21.0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ht="21.0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ht="21.0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ht="21.0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ht="21.0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ht="21.0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ht="21.0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ht="21.0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ht="21.0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ht="21.0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ht="21.0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ht="21.0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ht="21.0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ht="21.0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ht="21.0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ht="21.0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ht="21.0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ht="21.0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ht="21.0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ht="21.0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ht="21.0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ht="21.0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ht="21.0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ht="21.0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ht="21.0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ht="21.0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ht="21.0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ht="21.0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ht="21.0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ht="21.0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ht="21.0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ht="21.0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ht="21.0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ht="21.0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ht="21.0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ht="21.0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ht="21.0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ht="21.0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ht="21.0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ht="21.0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ht="21.0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ht="21.0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ht="21.0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ht="21.0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ht="21.0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ht="21.0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ht="21.0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ht="21.0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ht="21.0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ht="21.0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ht="21.0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ht="21.0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ht="21.0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ht="21.0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ht="21.0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ht="21.0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ht="21.0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ht="21.0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ht="21.0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ht="21.0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ht="21.0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ht="21.0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ht="21.0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ht="21.0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ht="21.0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ht="21.0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ht="21.0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ht="21.0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ht="21.0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ht="21.0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ht="21.0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ht="21.0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ht="21.0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ht="21.0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ht="21.0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ht="21.0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ht="21.0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ht="21.0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ht="21.0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ht="21.0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ht="21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ht="21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ht="21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ht="21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ht="21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ht="21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ht="21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ht="21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ht="21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ht="21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ht="21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ht="21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ht="21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ht="21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ht="21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ht="21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ht="21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ht="21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ht="21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ht="21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ht="21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ht="21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ht="21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ht="21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ht="21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ht="21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ht="21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ht="21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ht="21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ht="21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ht="21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ht="21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ht="21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ht="21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ht="21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ht="21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ht="21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ht="21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ht="21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ht="21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ht="21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ht="21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ht="21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ht="21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ht="21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ht="21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ht="21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ht="21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ht="21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ht="21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ht="21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ht="21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ht="21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ht="21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ht="21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ht="21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ht="21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ht="21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ht="21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ht="21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ht="21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ht="21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ht="21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ht="21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ht="21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ht="21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ht="21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ht="21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ht="21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ht="21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ht="21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ht="21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ht="21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ht="21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ht="21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ht="21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ht="21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ht="21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ht="21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ht="21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ht="21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ht="21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ht="21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ht="21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ht="21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ht="21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ht="21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ht="21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ht="21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ht="21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ht="21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ht="21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ht="21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ht="21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ht="21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ht="21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ht="21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ht="21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ht="21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ht="21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ht="21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ht="21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ht="21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ht="21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ht="21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ht="21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ht="21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ht="21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ht="21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ht="21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ht="21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ht="21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ht="21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ht="21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ht="21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ht="21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ht="21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ht="21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ht="21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ht="21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ht="21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ht="21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ht="21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ht="21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ht="21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ht="21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ht="21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ht="21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ht="21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ht="21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ht="21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ht="21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ht="21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ht="21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ht="21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ht="21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ht="21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ht="21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ht="21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ht="21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ht="21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ht="21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ht="21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ht="21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ht="21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ht="21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ht="21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ht="21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ht="21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ht="21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ht="21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ht="21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ht="21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ht="21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ht="21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ht="21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ht="21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ht="21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ht="21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ht="21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ht="21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ht="21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ht="21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ht="21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ht="21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ht="21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ht="21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ht="21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ht="21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ht="21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ht="21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ht="21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ht="21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ht="21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ht="21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ht="21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ht="21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ht="21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ht="21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ht="21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ht="21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ht="21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ht="21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ht="21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ht="21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ht="21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ht="21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ht="21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ht="21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ht="21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ht="21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ht="21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ht="21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ht="21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ht="21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ht="21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ht="21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ht="21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ht="21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ht="21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ht="21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ht="21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ht="21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ht="21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ht="21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ht="21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ht="21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ht="21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ht="21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ht="21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ht="21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ht="21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ht="21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ht="21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ht="21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ht="21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ht="21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ht="21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ht="21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ht="21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ht="21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ht="21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ht="21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ht="21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ht="21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ht="21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ht="21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ht="21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ht="21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ht="21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ht="21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ht="21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ht="21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ht="21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ht="21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ht="21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ht="21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ht="21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ht="21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ht="21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ht="21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ht="21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ht="21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ht="21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ht="21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ht="21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ht="21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ht="21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ht="21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ht="21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ht="21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ht="21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ht="21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ht="21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ht="21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ht="21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ht="21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ht="21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ht="21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ht="21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ht="21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ht="21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ht="21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ht="21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ht="21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ht="21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ht="21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ht="21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ht="21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ht="21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ht="21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ht="21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ht="21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ht="21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ht="21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ht="21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ht="21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ht="21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ht="21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ht="21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ht="21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ht="21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ht="21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ht="21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ht="21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ht="21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ht="21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ht="21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ht="21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ht="21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ht="21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ht="21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ht="21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ht="21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ht="21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ht="21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ht="21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ht="21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ht="21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ht="21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ht="21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ht="21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ht="21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ht="21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ht="21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ht="21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ht="21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ht="21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ht="21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ht="21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ht="21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ht="21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ht="21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ht="21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ht="21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ht="21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ht="21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ht="21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ht="21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ht="21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ht="21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ht="21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ht="21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ht="21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ht="21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ht="21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ht="21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ht="21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ht="21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ht="21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ht="21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ht="21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ht="21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ht="21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ht="21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ht="21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ht="21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ht="21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ht="21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ht="21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ht="21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ht="21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ht="21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ht="21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ht="21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ht="21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ht="21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ht="21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ht="21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ht="21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ht="21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ht="21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ht="21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ht="21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ht="21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ht="21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ht="21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ht="21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ht="21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ht="21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ht="21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ht="21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ht="21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ht="21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ht="21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ht="21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ht="21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ht="21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ht="21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ht="21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ht="21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ht="21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ht="21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ht="21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ht="21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ht="21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ht="21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ht="21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ht="21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ht="21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ht="21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ht="21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ht="21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ht="21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ht="21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ht="21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ht="21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ht="21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ht="21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ht="21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ht="21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ht="21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ht="21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ht="21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ht="21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ht="21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ht="21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ht="21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ht="21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ht="21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ht="21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ht="21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ht="21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ht="21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ht="21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ht="21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ht="21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ht="21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ht="21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ht="21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ht="21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ht="21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ht="21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ht="21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ht="21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ht="21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ht="21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ht="21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ht="21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ht="21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ht="21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ht="21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ht="21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ht="21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ht="21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ht="21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ht="21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ht="21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ht="21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ht="21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ht="21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ht="21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ht="21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ht="21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ht="21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ht="21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ht="21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ht="21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ht="21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ht="21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ht="21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ht="21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ht="21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ht="21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ht="21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ht="21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ht="21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ht="21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ht="21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ht="21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ht="21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ht="21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ht="21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ht="21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ht="21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ht="21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ht="21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ht="21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ht="21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ht="21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ht="21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ht="21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ht="21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ht="21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ht="21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ht="21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ht="21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ht="21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ht="21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ht="21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ht="21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ht="21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ht="21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ht="21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ht="21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ht="21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ht="21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ht="21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ht="21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ht="21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ht="21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ht="21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ht="21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ht="21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ht="21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ht="21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ht="21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ht="21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ht="21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ht="21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ht="21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ht="21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ht="21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ht="21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ht="21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ht="21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ht="21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ht="21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ht="21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ht="21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ht="21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ht="21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ht="21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ht="21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ht="21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ht="21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ht="21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ht="21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ht="21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ht="21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ht="21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ht="21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ht="21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ht="21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ht="21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ht="21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ht="21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ht="21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ht="21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ht="21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ht="21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ht="21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ht="21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ht="21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ht="21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ht="21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ht="21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ht="21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ht="21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ht="21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ht="21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ht="21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ht="21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ht="21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ht="21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ht="21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ht="21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ht="21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ht="21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ht="21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ht="21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ht="21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ht="21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ht="21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ht="21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ht="21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ht="21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ht="21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ht="21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ht="21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ht="21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ht="21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ht="21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ht="21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ht="21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ht="21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ht="21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ht="21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ht="21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ht="21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ht="21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ht="21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ht="21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ht="21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ht="21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ht="21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ht="21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ht="21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ht="21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ht="21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ht="21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ht="21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ht="21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ht="21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ht="21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ht="21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ht="21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ht="21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ht="21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ht="21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ht="21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ht="21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ht="21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ht="21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ht="21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ht="21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ht="21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ht="21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ht="21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ht="21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ht="21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ht="21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ht="21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ht="21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ht="21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ht="21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ht="21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ht="21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ht="21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ht="21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ht="21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ht="21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ht="21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ht="21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ht="21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ht="21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ht="21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ht="21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ht="21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ht="21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ht="21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ht="21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ht="21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ht="21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ht="21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ht="21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ht="21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ht="21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ht="21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ht="21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ht="21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ht="21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ht="21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ht="21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ht="21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ht="21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ht="21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ht="21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ht="21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ht="21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ht="21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ht="21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ht="21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ht="21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ht="21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ht="21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ht="21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ht="21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ht="21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ht="21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ht="21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ht="21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ht="21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ht="21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ht="21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ht="21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ht="21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ht="21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ht="21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ht="21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ht="21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ht="21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ht="21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ht="21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ht="21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ht="21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ht="21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ht="21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ht="21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ht="21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ht="21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ht="21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ht="21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ht="21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ht="21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ht="21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ht="21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ht="21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ht="21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ht="21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ht="21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ht="21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ht="21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ht="21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ht="21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ht="21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ht="21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ht="21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ht="21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ht="21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ht="21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ht="21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ht="21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ht="21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ht="21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ht="21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ht="21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ht="21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ht="21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ht="21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ht="21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ht="21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ht="21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ht="21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ht="21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ht="21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ht="21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ht="21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ht="21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ht="21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ht="21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ht="21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ht="21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ht="21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ht="21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ht="21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ht="21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ht="21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ht="21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ht="21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ht="21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ht="21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ht="21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ht="21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ht="21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ht="21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ht="21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ht="21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ht="21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ht="21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ht="21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ht="21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ht="21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ht="21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ht="21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ht="21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ht="21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ht="21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ht="21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ht="21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ht="21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ht="21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ht="21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ht="21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ht="21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ht="21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ht="21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ht="21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ht="21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ht="21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ht="21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ht="21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ht="21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ht="21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ht="21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ht="21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ht="21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ht="21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ht="21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ht="21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ht="21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ht="21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ht="21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ht="21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ht="21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ht="21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ht="21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ht="21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ht="21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ht="21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ht="21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ht="21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ht="21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ht="21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ht="21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ht="21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ht="21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ht="21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ht="21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ht="21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ht="21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ht="21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ht="21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ht="21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ht="21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ht="21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ht="21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ht="21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ht="21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ht="21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ht="21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ht="21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ht="21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ht="21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ht="21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ht="21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ht="21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ht="21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ht="21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ht="21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ht="21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ht="21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ht="21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ht="21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ht="21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ht="21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ht="21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ht="21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ht="21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ht="21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ht="21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ht="21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ht="21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ht="21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ht="21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ht="21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ht="21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ht="21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ht="21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ht="21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ht="21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ht="21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ht="21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ht="21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ht="21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ht="21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ht="21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ht="21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ht="21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ht="21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ht="21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ht="21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ht="21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ht="21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ht="21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ht="21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ht="21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ht="21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ht="21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ht="21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ht="21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ht="21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ht="21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ht="21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ht="21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ht="21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ht="21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ht="21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ht="21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ht="21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ht="21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ht="21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ht="21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ht="21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ht="21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ht="21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ht="21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ht="21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ht="21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ht="21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ht="21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ht="21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ht="21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ht="21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ht="21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ht="21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ht="21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ht="21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ht="21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ht="21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ht="21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ht="21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ht="21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ht="21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4.0"/>
    <col customWidth="1" min="2" max="2" width="8.67"/>
    <col customWidth="1" min="3" max="3" width="8.33"/>
    <col customWidth="1" min="4" max="4" width="13.11"/>
    <col customWidth="1" min="5" max="5" width="15.33"/>
    <col customWidth="1" min="6" max="10" width="20.44"/>
    <col customWidth="1" min="11" max="11" width="23.67"/>
    <col customWidth="1" min="12" max="14" width="18.0"/>
    <col customWidth="1" min="15" max="15" width="19.78"/>
    <col customWidth="1" min="16" max="16" width="30.33"/>
    <col customWidth="1" min="17" max="17" width="36.11"/>
    <col customWidth="1" min="18" max="19" width="10.11"/>
    <col customWidth="1" min="20" max="20" width="16.33"/>
    <col customWidth="1" min="21" max="21" width="17.44"/>
    <col customWidth="1" min="22" max="22" width="25.33"/>
    <col customWidth="1" min="23" max="23" width="17.44"/>
    <col customWidth="1" min="24" max="24" width="21.33"/>
    <col customWidth="1" min="25" max="28" width="10.78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</row>
    <row r="2" ht="21.0" customHeight="1">
      <c r="A2" s="4" t="s">
        <v>17</v>
      </c>
      <c r="B2" s="6">
        <f>L2+90.02</f>
        <v>276.64</v>
      </c>
      <c r="C2" s="4">
        <v>61.0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ROUND(276.64-90.02,2)</f>
        <v>186.62</v>
      </c>
      <c r="M2" s="4">
        <v>0.0</v>
      </c>
      <c r="N2" s="4">
        <v>33.932669</v>
      </c>
      <c r="O2" s="4">
        <v>-118.397528</v>
      </c>
      <c r="P2" s="4">
        <f t="shared" ref="P2:P5" si="1">60/$AB$1</f>
        <v>6</v>
      </c>
      <c r="Q2" s="4" t="s">
        <v>44</v>
      </c>
      <c r="R2" s="4">
        <f t="shared" ref="R2:R5" si="2">L2</f>
        <v>186.62</v>
      </c>
      <c r="S2" s="4">
        <f t="shared" ref="S2:S5" si="3">$C$2</f>
        <v>61</v>
      </c>
      <c r="T2" s="4">
        <v>33.9328794635032</v>
      </c>
      <c r="U2" s="4">
        <v>-118.397575592585</v>
      </c>
      <c r="V2" s="4">
        <v>1.0</v>
      </c>
      <c r="W2" s="4" t="s">
        <v>17</v>
      </c>
      <c r="X2" s="7" t="s">
        <v>44</v>
      </c>
      <c r="Y2" s="4"/>
      <c r="Z2" s="5"/>
      <c r="AA2" s="5"/>
      <c r="AB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ROUND(276.64-152.23,2)</f>
        <v>124.41</v>
      </c>
      <c r="M3" s="4">
        <v>0.0</v>
      </c>
      <c r="N3" s="4">
        <v>33.932636</v>
      </c>
      <c r="O3" s="4">
        <v>-118.397786</v>
      </c>
      <c r="P3" s="4">
        <f t="shared" si="1"/>
        <v>6</v>
      </c>
      <c r="Q3" s="4" t="s">
        <v>45</v>
      </c>
      <c r="R3" s="4">
        <f t="shared" si="2"/>
        <v>124.41</v>
      </c>
      <c r="S3" s="4">
        <f t="shared" si="3"/>
        <v>61</v>
      </c>
      <c r="T3" s="4">
        <v>33.9328348681079</v>
      </c>
      <c r="U3" s="4">
        <v>-118.397829119582</v>
      </c>
      <c r="V3" s="4">
        <v>1.0</v>
      </c>
      <c r="W3" s="7" t="s">
        <v>44</v>
      </c>
      <c r="X3" s="4" t="s">
        <v>18</v>
      </c>
      <c r="Y3" s="4"/>
      <c r="Z3" s="5"/>
      <c r="AA3" s="5"/>
      <c r="AB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ROUND(276.64-214.43,2)</f>
        <v>62.21</v>
      </c>
      <c r="M4" s="4">
        <v>0.0</v>
      </c>
      <c r="N4" s="4">
        <v>33.932608</v>
      </c>
      <c r="O4" s="4">
        <v>-118.397956</v>
      </c>
      <c r="P4" s="4">
        <f t="shared" si="1"/>
        <v>6</v>
      </c>
      <c r="Q4" s="4" t="s">
        <v>46</v>
      </c>
      <c r="R4" s="4">
        <f t="shared" si="2"/>
        <v>62.21</v>
      </c>
      <c r="S4" s="4">
        <f t="shared" si="3"/>
        <v>61</v>
      </c>
      <c r="T4" s="4">
        <v>33.9327892472172</v>
      </c>
      <c r="U4" s="4">
        <v>-118.398011509788</v>
      </c>
      <c r="V4" s="4">
        <v>1.0</v>
      </c>
      <c r="W4" s="7" t="s">
        <v>44</v>
      </c>
      <c r="X4" s="7" t="s">
        <v>45</v>
      </c>
      <c r="Y4" s="4"/>
      <c r="Z4" s="5"/>
      <c r="AA4" s="5"/>
      <c r="AB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v>0.0</v>
      </c>
      <c r="M5" s="4">
        <v>0.0</v>
      </c>
      <c r="N5" s="4">
        <v>33.932581</v>
      </c>
      <c r="O5" s="4">
        <v>-118.398178</v>
      </c>
      <c r="P5" s="4">
        <f t="shared" si="1"/>
        <v>6</v>
      </c>
      <c r="Q5" s="4" t="s">
        <v>47</v>
      </c>
      <c r="R5" s="4">
        <f t="shared" si="2"/>
        <v>0</v>
      </c>
      <c r="S5" s="4">
        <f t="shared" si="3"/>
        <v>61</v>
      </c>
      <c r="T5" s="4">
        <v>33.9327514152404</v>
      </c>
      <c r="U5" s="4">
        <v>-118.398218039874</v>
      </c>
      <c r="V5" s="4">
        <v>1.0</v>
      </c>
      <c r="W5" s="7" t="s">
        <v>45</v>
      </c>
      <c r="X5" s="4" t="s">
        <v>19</v>
      </c>
      <c r="Y5" s="4"/>
      <c r="Z5" s="5"/>
      <c r="AA5" s="5"/>
      <c r="AB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7" t="s">
        <v>45</v>
      </c>
      <c r="X6" s="7" t="s">
        <v>46</v>
      </c>
      <c r="Y6" s="4"/>
      <c r="Z6" s="4"/>
      <c r="AA6" s="5"/>
      <c r="AB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7" t="s">
        <v>46</v>
      </c>
      <c r="X7" s="4" t="s">
        <v>20</v>
      </c>
      <c r="Y7" s="4"/>
      <c r="Z7" s="4"/>
      <c r="AA7" s="4"/>
      <c r="AB7" s="4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7" t="s">
        <v>46</v>
      </c>
      <c r="X8" s="4" t="s">
        <v>47</v>
      </c>
      <c r="Y8" s="4"/>
      <c r="Z8" s="4"/>
      <c r="AA8" s="4"/>
      <c r="AB8" s="4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4" t="s">
        <v>47</v>
      </c>
      <c r="X9" s="4" t="s">
        <v>21</v>
      </c>
      <c r="Y9" s="5"/>
      <c r="Z9" s="5"/>
      <c r="AA9" s="4"/>
      <c r="AB9" s="4"/>
    </row>
    <row r="10" ht="21.0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4"/>
      <c r="U10" s="4"/>
      <c r="V10" s="8"/>
      <c r="W10" s="5"/>
      <c r="X10" s="5"/>
      <c r="Y10" s="5"/>
      <c r="Z10" s="5"/>
      <c r="AA10" s="4"/>
      <c r="AB10" s="4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4"/>
      <c r="U11" s="4"/>
      <c r="V11" s="5"/>
      <c r="W11" s="5"/>
      <c r="X11" s="5"/>
      <c r="Y11" s="5"/>
      <c r="Z11" s="5"/>
      <c r="AA11" s="5"/>
      <c r="AB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O12" s="4"/>
      <c r="P12" s="5"/>
      <c r="Q12" s="5"/>
      <c r="R12" s="5"/>
      <c r="S12" s="5"/>
      <c r="T12" s="4"/>
      <c r="U12" s="4"/>
      <c r="V12" s="5"/>
      <c r="W12" s="4"/>
      <c r="X12" s="4"/>
      <c r="Y12" s="5"/>
      <c r="Z12" s="5"/>
      <c r="AA12" s="5"/>
      <c r="AB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4"/>
      <c r="U13" s="4"/>
      <c r="V13" s="5"/>
      <c r="W13" s="4"/>
      <c r="X13" s="7"/>
      <c r="Y13" s="5"/>
      <c r="Z13" s="5"/>
      <c r="AA13" s="5"/>
      <c r="AB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ht="21.0" customHeight="1">
      <c r="A24" s="5"/>
      <c r="B24" s="9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ht="21.0" customHeight="1">
      <c r="A25" s="5"/>
      <c r="B25" s="9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ht="21.0" customHeight="1">
      <c r="A26" s="5"/>
      <c r="B26" s="9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ht="21.0" customHeight="1">
      <c r="A27" s="5"/>
      <c r="B27" s="9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ht="21.0" customHeight="1">
      <c r="A28" s="5"/>
      <c r="B28" s="9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ht="21.0" customHeight="1">
      <c r="A29" s="5"/>
      <c r="B29" s="9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ht="21.0" customHeight="1">
      <c r="A30" s="5"/>
      <c r="B30" s="9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ht="21.0" customHeight="1">
      <c r="A31" s="5"/>
      <c r="B31" s="9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ht="21.0" customHeight="1">
      <c r="A32" s="5"/>
      <c r="B32" s="9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ht="21.0" customHeight="1">
      <c r="A33" s="5"/>
      <c r="B33" s="9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ht="21.0" customHeight="1">
      <c r="A34" s="5"/>
      <c r="B34" s="9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ht="21.0" customHeight="1">
      <c r="A35" s="5"/>
      <c r="B35" s="9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ht="21.0" customHeight="1">
      <c r="A36" s="5"/>
      <c r="B36" s="9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ht="21.0" customHeight="1">
      <c r="A37" s="5"/>
      <c r="B37" s="9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ht="21.0" customHeight="1">
      <c r="A38" s="5"/>
      <c r="B38" s="9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ht="21.0" customHeight="1">
      <c r="A39" s="5"/>
      <c r="B39" s="9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ht="21.0" customHeight="1">
      <c r="A40" s="5"/>
      <c r="B40" s="9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ht="21.0" customHeight="1">
      <c r="A41" s="5"/>
      <c r="B41" s="9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ht="21.0" customHeight="1">
      <c r="A42" s="5"/>
      <c r="B42" s="9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ht="21.0" customHeight="1">
      <c r="A43" s="5"/>
      <c r="B43" s="9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ht="21.0" customHeight="1">
      <c r="A44" s="5"/>
      <c r="B44" s="9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ht="21.0" customHeight="1">
      <c r="A45" s="5"/>
      <c r="B45" s="9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ht="21.0" customHeight="1">
      <c r="A46" s="5"/>
      <c r="B46" s="9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ht="21.0" customHeight="1">
      <c r="A47" s="5"/>
      <c r="B47" s="9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ht="21.0" customHeight="1">
      <c r="A48" s="5"/>
      <c r="B48" s="9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ht="21.0" customHeight="1">
      <c r="A49" s="5"/>
      <c r="B49" s="9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ht="21.0" customHeight="1">
      <c r="A50" s="5"/>
      <c r="B50" s="9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ht="21.0" customHeight="1">
      <c r="A51" s="5"/>
      <c r="B51" s="9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ht="21.0" customHeight="1">
      <c r="A52" s="5"/>
      <c r="B52" s="9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ht="21.0" customHeight="1">
      <c r="A53" s="5"/>
      <c r="B53" s="9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ht="21.0" customHeight="1">
      <c r="A54" s="5"/>
      <c r="B54" s="9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ht="21.0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ht="21.0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ht="21.0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ht="21.0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ht="21.0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ht="21.0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ht="21.0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ht="21.0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ht="21.0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ht="21.0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ht="21.0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ht="21.0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ht="21.0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ht="21.0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ht="21.0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ht="21.0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ht="21.0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ht="21.0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ht="21.0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ht="21.0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ht="21.0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ht="21.0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ht="21.0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ht="21.0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ht="21.0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ht="21.0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ht="21.0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ht="21.0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ht="21.0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ht="21.0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ht="21.0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ht="21.0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ht="21.0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ht="21.0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ht="21.0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ht="21.0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ht="21.0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ht="21.0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ht="21.0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ht="21.0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ht="21.0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ht="21.0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ht="21.0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ht="21.0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ht="21.0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ht="21.0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ht="21.0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ht="21.0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ht="21.0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ht="21.0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ht="21.0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ht="21.0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ht="21.0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ht="21.0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ht="21.0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ht="21.0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ht="21.0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ht="21.0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ht="21.0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ht="21.0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ht="21.0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ht="21.0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ht="21.0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ht="21.0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ht="21.0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ht="21.0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ht="21.0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ht="21.0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ht="21.0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ht="21.0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ht="21.0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ht="21.0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ht="21.0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ht="21.0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ht="21.0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ht="21.0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ht="21.0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ht="21.0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ht="21.0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ht="21.0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ht="21.0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ht="21.0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ht="21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ht="21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ht="21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ht="21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ht="21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ht="21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ht="21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ht="21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ht="21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ht="21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ht="21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ht="21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ht="21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ht="21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ht="21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ht="21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ht="21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ht="21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ht="21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ht="21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ht="21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ht="21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ht="21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ht="21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ht="21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ht="21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ht="21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ht="21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ht="21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ht="21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ht="21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ht="21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ht="21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ht="21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ht="21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ht="21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ht="21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ht="21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ht="21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ht="21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ht="21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ht="21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ht="21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ht="21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ht="21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ht="21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ht="21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ht="21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ht="21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ht="21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ht="21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ht="21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ht="21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ht="21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ht="21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ht="21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ht="21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ht="21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ht="21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ht="21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ht="21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ht="21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ht="21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ht="21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ht="21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ht="21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ht="21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ht="21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ht="21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ht="21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ht="21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ht="21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ht="21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ht="21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ht="21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ht="21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ht="21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ht="21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ht="21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ht="21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ht="21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ht="21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ht="21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ht="21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ht="21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ht="21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ht="21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ht="21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ht="21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ht="21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ht="21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ht="21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ht="21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ht="21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ht="21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ht="21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ht="21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ht="21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ht="21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ht="21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ht="21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ht="21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ht="21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ht="21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ht="21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ht="21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ht="21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ht="21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ht="21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ht="21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ht="21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ht="21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ht="21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ht="21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ht="21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ht="21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ht="21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ht="21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ht="21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ht="21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ht="21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ht="21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ht="21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ht="21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ht="21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ht="21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ht="21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ht="21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ht="21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ht="21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ht="21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ht="21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ht="21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ht="21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ht="21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ht="21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ht="21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ht="21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ht="21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ht="21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ht="21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ht="21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ht="21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ht="21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ht="21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ht="21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ht="21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ht="21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ht="21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ht="21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ht="21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ht="21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ht="21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ht="21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ht="21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ht="21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ht="21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ht="21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ht="21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ht="21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ht="21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ht="21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ht="21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ht="21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ht="21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ht="21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ht="21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ht="21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ht="21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ht="21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ht="21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ht="21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ht="21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ht="21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ht="21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ht="21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ht="21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ht="21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ht="21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ht="21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ht="21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ht="21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ht="21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ht="21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ht="21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ht="21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ht="21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ht="21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ht="21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ht="21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ht="21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ht="21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ht="21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ht="21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ht="21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ht="21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ht="21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ht="21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ht="21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ht="21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ht="21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ht="21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ht="21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ht="21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ht="21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ht="21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ht="21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ht="21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ht="21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ht="21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ht="21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ht="21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ht="21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ht="21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ht="21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ht="21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ht="21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ht="21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ht="21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ht="21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ht="21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ht="21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ht="21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ht="21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ht="21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ht="21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ht="21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ht="21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ht="21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ht="21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ht="21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ht="21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ht="21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ht="21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ht="21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ht="21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ht="21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ht="21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ht="21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ht="21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ht="21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ht="21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ht="21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ht="21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ht="21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ht="21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ht="21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ht="21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ht="21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ht="21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ht="21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ht="21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ht="21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ht="21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ht="21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ht="21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ht="21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ht="21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ht="21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ht="21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ht="21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ht="21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ht="21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ht="21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ht="21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ht="21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ht="21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ht="21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ht="21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ht="21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ht="21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ht="21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ht="21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ht="21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ht="21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ht="21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ht="21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ht="21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ht="21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ht="21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ht="21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ht="21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ht="21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ht="21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ht="21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ht="21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ht="21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ht="21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ht="21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ht="21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ht="21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ht="21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ht="21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ht="21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ht="21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ht="21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ht="21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ht="21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ht="21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ht="21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ht="21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ht="21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ht="21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ht="21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ht="21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ht="21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ht="21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ht="21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ht="21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ht="21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ht="21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ht="21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ht="21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ht="21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ht="21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ht="21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ht="21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ht="21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ht="21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ht="21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ht="21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ht="21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ht="21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ht="21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ht="21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ht="21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ht="21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ht="21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ht="21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ht="21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ht="21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ht="21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ht="21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ht="21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ht="21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ht="21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ht="21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ht="21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ht="21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ht="21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ht="21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ht="21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ht="21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ht="21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ht="21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ht="21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ht="21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ht="21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ht="21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ht="21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ht="21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ht="21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ht="21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ht="21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ht="21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ht="21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ht="21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ht="21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ht="21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ht="21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ht="21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ht="21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ht="21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ht="21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ht="21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ht="21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ht="21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ht="21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ht="21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ht="21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ht="21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ht="21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ht="21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ht="21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ht="21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ht="21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ht="21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ht="21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ht="21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ht="21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ht="21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ht="21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ht="21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ht="21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ht="21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ht="21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ht="21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ht="21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ht="21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ht="21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ht="21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ht="21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ht="21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ht="21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ht="21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ht="21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ht="21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ht="21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ht="21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ht="21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ht="21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ht="21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ht="21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ht="21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ht="21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ht="21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ht="21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ht="21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ht="21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ht="21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ht="21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ht="21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ht="21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ht="21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ht="21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ht="21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ht="21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ht="21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ht="21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ht="21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ht="21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ht="21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ht="21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ht="21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ht="21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ht="21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ht="21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ht="21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ht="21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ht="21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ht="21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ht="21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ht="21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ht="21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ht="21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ht="21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ht="21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ht="21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ht="21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ht="21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ht="21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ht="21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ht="21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ht="21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ht="21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ht="21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ht="21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ht="21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ht="21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ht="21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ht="21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ht="21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ht="21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ht="21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ht="21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ht="21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ht="21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ht="21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ht="21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ht="21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ht="21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ht="21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ht="21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ht="21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ht="21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ht="21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ht="21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ht="21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ht="21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ht="21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ht="21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ht="21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ht="21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ht="21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ht="21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ht="21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ht="21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ht="21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ht="21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ht="21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ht="21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ht="21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ht="21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ht="21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ht="21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ht="21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ht="21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ht="21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ht="21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ht="21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ht="21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ht="21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ht="21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ht="21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ht="21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ht="21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ht="21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ht="21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ht="21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ht="21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ht="21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ht="21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ht="21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ht="21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ht="21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ht="21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ht="21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ht="21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ht="21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ht="21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ht="21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ht="21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ht="21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ht="21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ht="21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ht="21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ht="21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ht="21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ht="21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ht="21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ht="21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ht="21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ht="21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ht="21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ht="21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ht="21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ht="21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ht="21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ht="21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ht="21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ht="21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ht="21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ht="21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ht="21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ht="21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ht="21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ht="21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ht="21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ht="21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ht="21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ht="21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ht="21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ht="21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ht="21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ht="21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ht="21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ht="21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ht="21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ht="21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ht="21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ht="21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ht="21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ht="21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ht="21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ht="21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ht="21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ht="21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ht="21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ht="21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ht="21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ht="21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ht="21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ht="21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ht="21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ht="21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ht="21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ht="21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ht="21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ht="21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ht="21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ht="21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ht="21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ht="21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ht="21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ht="21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ht="21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ht="21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ht="21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ht="21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ht="21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ht="21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ht="21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ht="21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ht="21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ht="21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ht="21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ht="21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ht="21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ht="21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ht="21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ht="21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ht="21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ht="21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ht="21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ht="21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ht="21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ht="21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ht="21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ht="21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ht="21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ht="21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ht="21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ht="21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ht="21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ht="21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ht="21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ht="21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ht="21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ht="21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ht="21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ht="21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ht="21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ht="21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ht="21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ht="21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ht="21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ht="21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ht="21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ht="21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ht="21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ht="21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ht="21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ht="21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ht="21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ht="21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ht="21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ht="21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ht="21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ht="21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ht="21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ht="21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ht="21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ht="21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ht="21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ht="21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ht="21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ht="21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ht="21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ht="21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ht="21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ht="21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ht="21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ht="21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ht="21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ht="21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ht="21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ht="21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ht="21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ht="21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ht="21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ht="21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ht="21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ht="21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ht="21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ht="21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ht="21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ht="21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ht="21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ht="21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ht="21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ht="21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ht="21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ht="21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ht="21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ht="21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ht="21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ht="21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ht="21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ht="21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ht="21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ht="21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ht="21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ht="21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ht="21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ht="21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ht="21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ht="21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ht="21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ht="21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ht="21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ht="21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ht="21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ht="21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ht="21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ht="21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ht="21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ht="21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ht="21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ht="21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ht="21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ht="21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ht="21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ht="21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ht="21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ht="21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ht="21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ht="21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ht="21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ht="21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ht="21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ht="21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ht="21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ht="21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ht="21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ht="21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ht="21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ht="21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ht="21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ht="21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ht="21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ht="21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ht="21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ht="21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ht="21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ht="21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ht="21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ht="21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ht="21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ht="21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ht="21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ht="21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ht="21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ht="21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ht="21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ht="21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ht="21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ht="21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ht="21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ht="21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ht="21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ht="21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ht="21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ht="21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ht="21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ht="21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ht="21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ht="21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ht="21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ht="21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ht="21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ht="21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ht="21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ht="21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ht="21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ht="21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ht="21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ht="21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ht="21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ht="21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ht="21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ht="21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ht="21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ht="21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ht="21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ht="21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ht="21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ht="21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ht="21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ht="21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ht="21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ht="21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ht="21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ht="21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ht="21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ht="21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ht="21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ht="21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ht="21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ht="21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ht="21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ht="21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ht="21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ht="21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ht="21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ht="21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ht="21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ht="21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ht="21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ht="21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ht="21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ht="21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ht="21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ht="21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ht="21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ht="21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ht="21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ht="21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ht="21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ht="21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ht="21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ht="21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ht="21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ht="21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ht="21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ht="21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ht="21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ht="21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ht="21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ht="21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ht="21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ht="21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ht="21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ht="21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ht="21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ht="21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ht="21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ht="21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ht="21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ht="21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ht="21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ht="21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ht="21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ht="21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ht="21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ht="21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ht="21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ht="21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ht="21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ht="21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ht="21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ht="21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ht="21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ht="21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ht="21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ht="21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ht="21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ht="21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ht="21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ht="21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ht="21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ht="21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ht="21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ht="21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ht="21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ht="21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ht="21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ht="21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ht="21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ht="21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ht="21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ht="21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ht="21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ht="21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ht="21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ht="21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ht="21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ht="21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ht="21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ht="21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ht="21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ht="21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ht="21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ht="21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ht="21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ht="21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ht="21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ht="21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ht="21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ht="21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ht="21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ht="21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ht="21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ht="21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ht="21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4.0"/>
    <col customWidth="1" min="2" max="2" width="8.67"/>
    <col customWidth="1" min="3" max="3" width="8.33"/>
    <col customWidth="1" min="4" max="4" width="13.11"/>
    <col customWidth="1" min="5" max="5" width="15.33"/>
    <col customWidth="1" min="6" max="10" width="20.44"/>
    <col customWidth="1" min="11" max="11" width="23.67"/>
    <col customWidth="1" min="12" max="14" width="18.0"/>
    <col customWidth="1" min="15" max="15" width="19.78"/>
    <col customWidth="1" min="16" max="16" width="30.33"/>
    <col customWidth="1" min="17" max="17" width="36.11"/>
    <col customWidth="1" min="18" max="19" width="10.11"/>
    <col customWidth="1" min="20" max="20" width="16.33"/>
    <col customWidth="1" min="21" max="21" width="17.44"/>
    <col customWidth="1" min="22" max="22" width="25.33"/>
    <col customWidth="1" min="23" max="23" width="17.44"/>
    <col customWidth="1" min="24" max="24" width="21.33"/>
    <col customWidth="1" min="25" max="28" width="10.78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</row>
    <row r="2" ht="21.0" customHeight="1">
      <c r="A2" s="4" t="s">
        <v>17</v>
      </c>
      <c r="B2" s="6">
        <v>500.0</v>
      </c>
      <c r="C2" s="4">
        <v>61.0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6">
        <f>B2-90.2</f>
        <v>409.8</v>
      </c>
      <c r="M2" s="4">
        <v>0.0</v>
      </c>
      <c r="N2" s="4">
        <v>33.932669</v>
      </c>
      <c r="O2" s="4">
        <v>-118.397528</v>
      </c>
      <c r="P2" s="4">
        <f t="shared" ref="P2:P6" si="1">60/$AB$1</f>
        <v>6</v>
      </c>
      <c r="Q2" s="4" t="s">
        <v>44</v>
      </c>
      <c r="R2" s="6">
        <f t="shared" ref="R2:R6" si="2">L2</f>
        <v>409.8</v>
      </c>
      <c r="S2" s="4">
        <f t="shared" ref="S2:S6" si="3">$C$2</f>
        <v>61</v>
      </c>
      <c r="T2" s="4">
        <v>33.9328794635032</v>
      </c>
      <c r="U2" s="4">
        <v>-118.397575592585</v>
      </c>
      <c r="V2" s="4">
        <v>0.5</v>
      </c>
      <c r="W2" s="4" t="s">
        <v>17</v>
      </c>
      <c r="X2" s="7" t="s">
        <v>44</v>
      </c>
      <c r="Y2" s="4"/>
      <c r="Z2" s="5"/>
      <c r="AA2" s="5"/>
      <c r="AB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6">
        <f>$L$2-62.2*1</f>
        <v>347.6</v>
      </c>
      <c r="M3" s="4">
        <v>0.0</v>
      </c>
      <c r="N3" s="4">
        <v>33.932636</v>
      </c>
      <c r="O3" s="4">
        <v>-118.397786</v>
      </c>
      <c r="P3" s="4">
        <f t="shared" si="1"/>
        <v>6</v>
      </c>
      <c r="Q3" s="4" t="s">
        <v>45</v>
      </c>
      <c r="R3" s="6">
        <f t="shared" si="2"/>
        <v>347.6</v>
      </c>
      <c r="S3" s="4">
        <f t="shared" si="3"/>
        <v>61</v>
      </c>
      <c r="T3" s="4">
        <v>33.9328348681079</v>
      </c>
      <c r="U3" s="4">
        <v>-118.397829119582</v>
      </c>
      <c r="V3" s="4">
        <v>0.5</v>
      </c>
      <c r="W3" s="7" t="s">
        <v>44</v>
      </c>
      <c r="X3" s="4" t="s">
        <v>18</v>
      </c>
      <c r="Y3" s="4"/>
      <c r="Z3" s="5"/>
      <c r="AA3" s="5"/>
      <c r="AB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6">
        <f>$L$2-62.2*2</f>
        <v>285.4</v>
      </c>
      <c r="M4" s="4">
        <v>0.0</v>
      </c>
      <c r="N4" s="4">
        <v>33.932608</v>
      </c>
      <c r="O4" s="4">
        <v>-118.397956</v>
      </c>
      <c r="P4" s="4">
        <f t="shared" si="1"/>
        <v>6</v>
      </c>
      <c r="Q4" s="4" t="s">
        <v>46</v>
      </c>
      <c r="R4" s="6">
        <f t="shared" si="2"/>
        <v>285.4</v>
      </c>
      <c r="S4" s="4">
        <f t="shared" si="3"/>
        <v>61</v>
      </c>
      <c r="T4" s="4">
        <v>33.9327892472172</v>
      </c>
      <c r="U4" s="4">
        <v>-118.398011509788</v>
      </c>
      <c r="V4" s="4">
        <v>0.5</v>
      </c>
      <c r="W4" s="7" t="s">
        <v>44</v>
      </c>
      <c r="X4" s="7" t="s">
        <v>45</v>
      </c>
      <c r="Y4" s="4"/>
      <c r="Z4" s="5"/>
      <c r="AA4" s="5"/>
      <c r="AB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6">
        <f>$L$2-62.2*3</f>
        <v>223.2</v>
      </c>
      <c r="M5" s="4">
        <v>0.0</v>
      </c>
      <c r="N5" s="4">
        <v>33.932581</v>
      </c>
      <c r="O5" s="4">
        <v>-118.398178</v>
      </c>
      <c r="P5" s="4">
        <f t="shared" si="1"/>
        <v>6</v>
      </c>
      <c r="Q5" s="4" t="s">
        <v>47</v>
      </c>
      <c r="R5" s="6">
        <f t="shared" si="2"/>
        <v>223.2</v>
      </c>
      <c r="S5" s="4">
        <f t="shared" si="3"/>
        <v>61</v>
      </c>
      <c r="T5" s="4">
        <v>33.9327514152404</v>
      </c>
      <c r="U5" s="4">
        <v>-118.398218039874</v>
      </c>
      <c r="V5" s="4">
        <v>0.5</v>
      </c>
      <c r="W5" s="7" t="s">
        <v>45</v>
      </c>
      <c r="X5" s="4" t="s">
        <v>19</v>
      </c>
      <c r="Y5" s="4"/>
      <c r="Z5" s="5"/>
      <c r="AA5" s="5"/>
      <c r="AB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6">
        <f>$L$2-62.2*4</f>
        <v>161</v>
      </c>
      <c r="M6" s="4">
        <v>0.0</v>
      </c>
      <c r="N6" s="4">
        <v>33.9325596784996</v>
      </c>
      <c r="O6" s="4">
        <v>-118.398412399748</v>
      </c>
      <c r="P6" s="4">
        <f t="shared" si="1"/>
        <v>6</v>
      </c>
      <c r="Q6" s="4" t="s">
        <v>49</v>
      </c>
      <c r="R6" s="6">
        <f t="shared" si="2"/>
        <v>161</v>
      </c>
      <c r="S6" s="4">
        <f t="shared" si="3"/>
        <v>61</v>
      </c>
      <c r="T6" s="4">
        <v>33.9326744714691</v>
      </c>
      <c r="U6" s="4">
        <v>-118.398506761107</v>
      </c>
      <c r="V6" s="4">
        <v>0.5</v>
      </c>
      <c r="W6" s="7" t="s">
        <v>45</v>
      </c>
      <c r="X6" s="7" t="s">
        <v>46</v>
      </c>
      <c r="Y6" s="4"/>
      <c r="Z6" s="4"/>
      <c r="AA6" s="5"/>
      <c r="AB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7" t="s">
        <v>46</v>
      </c>
      <c r="X7" s="4" t="s">
        <v>20</v>
      </c>
      <c r="Y7" s="4"/>
      <c r="Z7" s="4"/>
      <c r="AA7" s="4"/>
      <c r="AB7" s="4"/>
    </row>
    <row r="8" ht="21.0" customHeight="1">
      <c r="A8" s="8"/>
      <c r="B8" s="8"/>
      <c r="C8" s="8"/>
      <c r="D8" s="10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7" t="s">
        <v>47</v>
      </c>
      <c r="X8" s="7" t="s">
        <v>46</v>
      </c>
      <c r="Y8" s="4"/>
      <c r="Z8" s="4"/>
      <c r="AA8" s="4"/>
      <c r="AB8" s="4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7" t="s">
        <v>47</v>
      </c>
      <c r="X9" s="4" t="s">
        <v>21</v>
      </c>
      <c r="Y9" s="5"/>
      <c r="Z9" s="5"/>
      <c r="AA9" s="4"/>
      <c r="AB9" s="4"/>
    </row>
    <row r="10" ht="21.0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7" t="s">
        <v>47</v>
      </c>
      <c r="X10" s="7" t="s">
        <v>49</v>
      </c>
      <c r="Y10" s="5"/>
      <c r="Z10" s="5"/>
      <c r="AA10" s="4"/>
      <c r="AB10" s="4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7" t="s">
        <v>49</v>
      </c>
      <c r="X11" s="5" t="s">
        <v>48</v>
      </c>
      <c r="Y11" s="5"/>
      <c r="Z11" s="5"/>
      <c r="AA11" s="5"/>
      <c r="AB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O12" s="4"/>
      <c r="P12" s="5"/>
      <c r="Q12" s="5"/>
      <c r="R12" s="4"/>
      <c r="S12" s="4"/>
      <c r="T12" s="4"/>
      <c r="U12" s="4"/>
      <c r="V12" s="5"/>
      <c r="W12" s="4"/>
      <c r="X12" s="4"/>
      <c r="Y12" s="5"/>
      <c r="Z12" s="5"/>
      <c r="AA12" s="5"/>
      <c r="AB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4"/>
      <c r="S13" s="4"/>
      <c r="T13" s="4"/>
      <c r="U13" s="4"/>
      <c r="V13" s="5"/>
      <c r="W13" s="4"/>
      <c r="X13" s="7"/>
      <c r="Y13" s="5"/>
      <c r="Z13" s="5"/>
      <c r="AA13" s="5"/>
      <c r="AB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4"/>
      <c r="S14" s="4"/>
      <c r="T14" s="4"/>
      <c r="U14" s="4"/>
      <c r="V14" s="5"/>
      <c r="W14" s="7"/>
      <c r="X14" s="7"/>
      <c r="Y14" s="5"/>
      <c r="Z14" s="5"/>
      <c r="AA14" s="5"/>
      <c r="AB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4"/>
      <c r="S15" s="4"/>
      <c r="T15" s="4"/>
      <c r="U15" s="4"/>
      <c r="V15" s="5"/>
      <c r="W15" s="7"/>
      <c r="X15" s="4"/>
      <c r="Y15" s="5"/>
      <c r="Z15" s="5"/>
      <c r="AA15" s="5"/>
      <c r="AB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ht="21.0" customHeight="1">
      <c r="A24" s="5"/>
      <c r="B24" s="9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ht="21.0" customHeight="1">
      <c r="A25" s="5"/>
      <c r="B25" s="9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ht="21.0" customHeight="1">
      <c r="A26" s="5"/>
      <c r="B26" s="9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ht="21.0" customHeight="1">
      <c r="A27" s="5"/>
      <c r="B27" s="9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ht="21.0" customHeight="1">
      <c r="A28" s="5"/>
      <c r="B28" s="9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ht="21.0" customHeight="1">
      <c r="A29" s="5"/>
      <c r="B29" s="9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ht="21.0" customHeight="1">
      <c r="A30" s="5"/>
      <c r="B30" s="9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ht="21.0" customHeight="1">
      <c r="A31" s="5"/>
      <c r="B31" s="9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ht="21.0" customHeight="1">
      <c r="A32" s="5"/>
      <c r="B32" s="9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ht="21.0" customHeight="1">
      <c r="A33" s="5"/>
      <c r="B33" s="9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ht="21.0" customHeight="1">
      <c r="A34" s="5"/>
      <c r="B34" s="9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ht="21.0" customHeight="1">
      <c r="A35" s="5"/>
      <c r="B35" s="9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ht="21.0" customHeight="1">
      <c r="A36" s="5"/>
      <c r="B36" s="9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ht="21.0" customHeight="1">
      <c r="A37" s="5"/>
      <c r="B37" s="9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ht="21.0" customHeight="1">
      <c r="A38" s="5"/>
      <c r="B38" s="9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ht="21.0" customHeight="1">
      <c r="A39" s="5"/>
      <c r="B39" s="9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ht="21.0" customHeight="1">
      <c r="A40" s="5"/>
      <c r="B40" s="9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ht="21.0" customHeight="1">
      <c r="A41" s="5"/>
      <c r="B41" s="9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ht="21.0" customHeight="1">
      <c r="A42" s="5"/>
      <c r="B42" s="9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ht="21.0" customHeight="1">
      <c r="A43" s="5"/>
      <c r="B43" s="9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ht="21.0" customHeight="1">
      <c r="A44" s="5"/>
      <c r="B44" s="9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ht="21.0" customHeight="1">
      <c r="A45" s="5"/>
      <c r="B45" s="9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ht="21.0" customHeight="1">
      <c r="A46" s="5"/>
      <c r="B46" s="9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ht="21.0" customHeight="1">
      <c r="A47" s="5"/>
      <c r="B47" s="9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ht="21.0" customHeight="1">
      <c r="A48" s="5"/>
      <c r="B48" s="9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ht="21.0" customHeight="1">
      <c r="A49" s="5"/>
      <c r="B49" s="9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ht="21.0" customHeight="1">
      <c r="A50" s="5"/>
      <c r="B50" s="9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ht="21.0" customHeight="1">
      <c r="A51" s="5"/>
      <c r="B51" s="9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ht="21.0" customHeight="1">
      <c r="A52" s="5"/>
      <c r="B52" s="9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ht="21.0" customHeight="1">
      <c r="A53" s="5"/>
      <c r="B53" s="9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ht="21.0" customHeight="1">
      <c r="A54" s="5"/>
      <c r="B54" s="9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ht="21.0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ht="21.0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ht="21.0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ht="21.0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ht="21.0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ht="21.0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ht="21.0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ht="21.0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ht="21.0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ht="21.0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ht="21.0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ht="21.0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ht="21.0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ht="21.0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ht="21.0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ht="21.0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ht="21.0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ht="21.0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ht="21.0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ht="21.0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ht="21.0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ht="21.0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ht="21.0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ht="21.0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ht="21.0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ht="21.0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ht="21.0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ht="21.0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ht="21.0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ht="21.0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ht="21.0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ht="21.0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ht="21.0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ht="21.0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ht="21.0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ht="21.0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ht="21.0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ht="21.0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ht="21.0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ht="21.0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ht="21.0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ht="21.0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ht="21.0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ht="21.0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ht="21.0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ht="21.0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ht="21.0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ht="21.0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ht="21.0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ht="21.0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ht="21.0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ht="21.0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ht="21.0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ht="21.0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ht="21.0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ht="21.0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ht="21.0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ht="21.0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ht="21.0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ht="21.0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ht="21.0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ht="21.0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ht="21.0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ht="21.0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ht="21.0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ht="21.0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ht="21.0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ht="21.0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ht="21.0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ht="21.0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ht="21.0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ht="21.0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ht="21.0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ht="21.0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ht="21.0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ht="21.0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ht="21.0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ht="21.0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ht="21.0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ht="21.0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ht="21.0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ht="21.0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ht="21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ht="21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ht="21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ht="21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ht="21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ht="21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ht="21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ht="21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ht="21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ht="21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ht="21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ht="21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ht="21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ht="21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ht="21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ht="21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ht="21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ht="21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ht="21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ht="21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ht="21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ht="21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ht="21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ht="21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ht="21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ht="21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ht="21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ht="21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ht="21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ht="21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ht="21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ht="21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ht="21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ht="21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ht="21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ht="21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ht="21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ht="21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ht="21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ht="21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ht="21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ht="21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ht="21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ht="21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ht="21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ht="21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ht="21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ht="21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ht="21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ht="21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ht="21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ht="21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ht="21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ht="21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ht="21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ht="21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ht="21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ht="21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ht="21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ht="21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ht="21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ht="21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ht="21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ht="21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ht="21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ht="21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ht="21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ht="21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ht="21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ht="21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ht="21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ht="21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ht="21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ht="21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ht="21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ht="21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ht="21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ht="21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ht="21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ht="21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ht="21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ht="21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ht="21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ht="21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ht="21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ht="21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ht="21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ht="21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ht="21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ht="21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ht="21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ht="21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ht="21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ht="21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ht="21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ht="21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ht="21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ht="21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ht="21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ht="21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ht="21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ht="21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ht="21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ht="21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ht="21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ht="21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ht="21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ht="21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ht="21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ht="21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ht="21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ht="21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ht="21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ht="21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ht="21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ht="21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ht="21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ht="21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ht="21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ht="21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ht="21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ht="21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ht="21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ht="21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ht="21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ht="21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ht="21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ht="21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ht="21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ht="21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ht="21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ht="21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ht="21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ht="21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ht="21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ht="21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ht="21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ht="21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ht="21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ht="21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ht="21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ht="21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ht="21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ht="21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ht="21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ht="21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ht="21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ht="21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ht="21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ht="21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ht="21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ht="21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ht="21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ht="21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ht="21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ht="21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ht="21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ht="21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ht="21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ht="21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ht="21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ht="21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ht="21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ht="21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ht="21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ht="21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ht="21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ht="21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ht="21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ht="21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ht="21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ht="21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ht="21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ht="21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ht="21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ht="21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ht="21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ht="21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ht="21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ht="21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ht="21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ht="21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ht="21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ht="21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ht="21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ht="21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ht="21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ht="21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ht="21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ht="21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ht="21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ht="21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ht="21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ht="21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ht="21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ht="21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ht="21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ht="21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ht="21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ht="21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ht="21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ht="21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ht="21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ht="21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ht="21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ht="21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ht="21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ht="21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ht="21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ht="21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ht="21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ht="21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ht="21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ht="21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ht="21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ht="21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ht="21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ht="21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ht="21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ht="21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ht="21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ht="21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ht="21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ht="21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ht="21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ht="21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ht="21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ht="21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ht="21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ht="21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ht="21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ht="21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ht="21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ht="21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ht="21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ht="21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ht="21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ht="21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ht="21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ht="21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ht="21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ht="21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ht="21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ht="21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ht="21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ht="21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ht="21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ht="21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ht="21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ht="21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ht="21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ht="21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ht="21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ht="21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ht="21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ht="21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ht="21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ht="21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ht="21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ht="21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ht="21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ht="21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ht="21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ht="21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ht="21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ht="21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ht="21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ht="21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ht="21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ht="21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ht="21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ht="21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ht="21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ht="21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ht="21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ht="21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ht="21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ht="21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ht="21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ht="21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ht="21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ht="21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ht="21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ht="21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ht="21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ht="21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ht="21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ht="21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ht="21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ht="21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ht="21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ht="21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ht="21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ht="21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ht="21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ht="21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ht="21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ht="21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ht="21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ht="21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ht="21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ht="21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ht="21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ht="21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ht="21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ht="21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ht="21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ht="21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ht="21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ht="21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ht="21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ht="21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ht="21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ht="21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ht="21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ht="21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ht="21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ht="21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ht="21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ht="21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ht="21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ht="21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ht="21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ht="21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ht="21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ht="21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ht="21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ht="21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ht="21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ht="21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ht="21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ht="21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ht="21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ht="21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ht="21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ht="21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ht="21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ht="21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ht="21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ht="21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ht="21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ht="21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ht="21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ht="21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ht="21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ht="21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ht="21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ht="21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ht="21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ht="21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ht="21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ht="21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ht="21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ht="21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ht="21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ht="21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ht="21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ht="21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ht="21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ht="21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ht="21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ht="21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ht="21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ht="21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ht="21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ht="21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ht="21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ht="21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ht="21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ht="21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ht="21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ht="21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ht="21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ht="21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ht="21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ht="21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ht="21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ht="21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ht="21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ht="21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ht="21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ht="21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ht="21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ht="21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ht="21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ht="21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ht="21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ht="21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ht="21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ht="21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ht="21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ht="21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ht="21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ht="21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ht="21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ht="21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ht="21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ht="21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ht="21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ht="21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ht="21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ht="21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ht="21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ht="21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ht="21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ht="21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ht="21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ht="21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ht="21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ht="21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ht="21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ht="21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ht="21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ht="21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ht="21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ht="21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ht="21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ht="21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ht="21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ht="21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ht="21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ht="21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ht="21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ht="21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ht="21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ht="21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ht="21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ht="21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ht="21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ht="21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ht="21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ht="21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ht="21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ht="21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ht="21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ht="21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ht="21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ht="21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ht="21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ht="21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ht="21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ht="21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ht="21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ht="21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ht="21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ht="21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ht="21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ht="21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ht="21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ht="21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ht="21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ht="21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ht="21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ht="21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ht="21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ht="21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ht="21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ht="21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ht="21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ht="21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ht="21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ht="21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ht="21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ht="21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ht="21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ht="21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ht="21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ht="21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ht="21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ht="21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ht="21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ht="21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ht="21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ht="21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ht="21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ht="21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ht="21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ht="21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ht="21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ht="21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ht="21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ht="21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ht="21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ht="21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ht="21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ht="21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ht="21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ht="21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ht="21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ht="21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ht="21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ht="21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ht="21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ht="21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ht="21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ht="21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ht="21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ht="21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ht="21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ht="21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ht="21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ht="21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ht="21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ht="21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ht="21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ht="21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ht="21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ht="21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ht="21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ht="21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ht="21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ht="21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ht="21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ht="21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ht="21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ht="21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ht="21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ht="21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ht="21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ht="21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ht="21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ht="21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ht="21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ht="21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ht="21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ht="21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ht="21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ht="21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ht="21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ht="21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ht="21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ht="21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ht="21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ht="21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ht="21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ht="21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ht="21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ht="21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ht="21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ht="21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ht="21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ht="21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ht="21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ht="21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ht="21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ht="21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ht="21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ht="21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ht="21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ht="21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ht="21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ht="21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ht="21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ht="21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ht="21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ht="21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ht="21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ht="21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ht="21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ht="21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ht="21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ht="21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ht="21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ht="21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ht="21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ht="21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ht="21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ht="21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ht="21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ht="21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ht="21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ht="21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ht="21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ht="21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ht="21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ht="21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ht="21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ht="21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ht="21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ht="21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ht="21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ht="21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ht="21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ht="21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ht="21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ht="21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ht="21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ht="21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ht="21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ht="21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ht="21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ht="21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ht="21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ht="21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ht="21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ht="21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ht="21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ht="21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ht="21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ht="21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ht="21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ht="21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ht="21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ht="21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ht="21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ht="21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ht="21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ht="21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ht="21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ht="21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ht="21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ht="21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ht="21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ht="21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ht="21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ht="21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ht="21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ht="21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ht="21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ht="21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ht="21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ht="21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ht="21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ht="21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ht="21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ht="21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ht="21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ht="21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ht="21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ht="21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ht="21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ht="21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ht="21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ht="21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ht="21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ht="21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ht="21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ht="21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ht="21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ht="21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ht="21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ht="21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ht="21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ht="21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ht="21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ht="21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ht="21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ht="21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ht="21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ht="21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ht="21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ht="21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ht="21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ht="21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ht="21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ht="21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ht="21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ht="21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ht="21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ht="21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ht="21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ht="21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ht="21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ht="21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ht="21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ht="21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ht="21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ht="21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ht="21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ht="21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ht="21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ht="21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ht="21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ht="21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ht="21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ht="21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ht="21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ht="21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ht="21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ht="21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ht="21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ht="21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ht="21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ht="21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ht="21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ht="21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ht="21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ht="21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ht="21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ht="21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ht="21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ht="21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ht="21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ht="21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ht="21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ht="21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ht="21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ht="21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ht="21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ht="21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ht="21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ht="21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ht="21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ht="21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ht="21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ht="21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ht="21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ht="21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ht="21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ht="21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ht="21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ht="21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ht="21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ht="21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ht="21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ht="21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ht="21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ht="21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ht="21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ht="21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ht="21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ht="21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ht="21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ht="21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ht="21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ht="21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ht="21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ht="21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ht="21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ht="21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ht="21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ht="21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ht="21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ht="21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ht="21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ht="21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ht="21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ht="21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ht="21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ht="21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ht="21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ht="21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ht="21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ht="21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ht="21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ht="21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ht="21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ht="21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ht="21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ht="21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ht="21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ht="21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ht="21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ht="21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ht="21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ht="21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ht="21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ht="21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ht="21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ht="21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ht="21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ht="21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ht="21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ht="21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ht="21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ht="21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ht="21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ht="21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ht="21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ht="21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ht="21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ht="21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ht="21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ht="21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ht="21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ht="21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ht="21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ht="21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ht="21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ht="21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ht="21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ht="21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ht="21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ht="21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ht="21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ht="21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ht="21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ht="21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ht="21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ht="21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ht="21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ht="21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ht="21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ht="21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ht="21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ht="21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ht="21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ht="21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ht="21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ht="21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ht="21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ht="21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ht="21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ht="21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ht="21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ht="21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ht="21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ht="21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ht="21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ht="21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ht="21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ht="21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ht="21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ht="21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ht="21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ht="21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ht="21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ht="21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ht="21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ht="21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ht="21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ht="21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ht="21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ht="21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ht="21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ht="21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ht="21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ht="21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ht="21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ht="21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ht="21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ht="21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ht="21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ht="21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ht="21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ht="21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ht="21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ht="21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ht="21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ht="21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ht="21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ht="21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ht="21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ht="21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ht="21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ht="21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ht="21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ht="21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ht="21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ht="21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ht="21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ht="21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ht="21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ht="21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ht="21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ht="21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ht="21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ht="21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ht="21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ht="21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ht="21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ht="21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ht="21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ht="21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4.0"/>
    <col customWidth="1" min="2" max="2" width="8.67"/>
    <col customWidth="1" min="3" max="3" width="8.33"/>
    <col customWidth="1" min="4" max="4" width="13.11"/>
    <col customWidth="1" min="5" max="5" width="15.33"/>
    <col customWidth="1" min="6" max="10" width="20.44"/>
    <col customWidth="1" min="11" max="11" width="23.67"/>
    <col customWidth="1" min="12" max="14" width="18.0"/>
    <col customWidth="1" min="15" max="15" width="19.78"/>
    <col customWidth="1" min="16" max="16" width="30.33"/>
    <col customWidth="1" min="17" max="17" width="36.11"/>
    <col customWidth="1" min="18" max="19" width="10.11"/>
    <col customWidth="1" min="20" max="20" width="16.33"/>
    <col customWidth="1" min="21" max="21" width="17.44"/>
    <col customWidth="1" min="22" max="22" width="25.33"/>
    <col customWidth="1" min="23" max="23" width="17.44"/>
    <col customWidth="1" min="24" max="24" width="21.33"/>
    <col customWidth="1" min="25" max="28" width="10.78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</row>
    <row r="2" ht="21.0" customHeight="1">
      <c r="A2" s="4" t="s">
        <v>17</v>
      </c>
      <c r="B2" s="6">
        <f>L2+90.02</f>
        <v>276.64</v>
      </c>
      <c r="C2" s="4">
        <v>61.0</v>
      </c>
      <c r="D2" s="4">
        <v>33.932939</v>
      </c>
      <c r="E2" s="4">
        <v>-118.397308</v>
      </c>
      <c r="F2" s="4">
        <f>75/$AB$1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21</v>
      </c>
      <c r="L2" s="4">
        <f t="shared" ref="L2:L3" si="1">ROUND(276.64-90.02,2)</f>
        <v>186.62</v>
      </c>
      <c r="M2" s="4">
        <v>0.0</v>
      </c>
      <c r="N2" s="4">
        <v>33.932669</v>
      </c>
      <c r="O2" s="4">
        <v>-118.397528</v>
      </c>
      <c r="P2" s="4">
        <f t="shared" ref="P2:P7" si="2">60/$AB$1</f>
        <v>6</v>
      </c>
      <c r="Q2" s="4" t="s">
        <v>45</v>
      </c>
      <c r="R2" s="4">
        <f>L7</f>
        <v>62.21</v>
      </c>
      <c r="S2" s="4">
        <f t="shared" ref="S2:S4" si="3">$C$2</f>
        <v>61</v>
      </c>
      <c r="T2" s="4">
        <v>33.9327892472172</v>
      </c>
      <c r="U2" s="4">
        <v>-118.398011509788</v>
      </c>
      <c r="V2" s="4">
        <v>0.3</v>
      </c>
      <c r="W2" s="4" t="s">
        <v>17</v>
      </c>
      <c r="X2" s="7" t="s">
        <v>47</v>
      </c>
      <c r="Y2" s="4"/>
      <c r="Z2" s="5"/>
      <c r="AA2" s="5"/>
      <c r="AB2" s="5"/>
    </row>
    <row r="3" ht="21.0" customHeight="1">
      <c r="A3" s="4"/>
      <c r="B3" s="6"/>
      <c r="C3" s="4"/>
      <c r="D3" s="4"/>
      <c r="E3" s="4"/>
      <c r="F3" s="4"/>
      <c r="G3" s="4"/>
      <c r="H3" s="4"/>
      <c r="I3" s="4"/>
      <c r="J3" s="4"/>
      <c r="K3" s="4" t="s">
        <v>50</v>
      </c>
      <c r="L3" s="4">
        <f t="shared" si="1"/>
        <v>186.62</v>
      </c>
      <c r="M3" s="4">
        <v>122.0</v>
      </c>
      <c r="N3" s="5">
        <v>33.93307916467</v>
      </c>
      <c r="O3" s="5">
        <v>-118.397648521445</v>
      </c>
      <c r="P3" s="4">
        <f t="shared" si="2"/>
        <v>6</v>
      </c>
      <c r="Q3" s="4" t="s">
        <v>46</v>
      </c>
      <c r="R3" s="4">
        <f>L4</f>
        <v>124.41</v>
      </c>
      <c r="S3" s="4">
        <f t="shared" si="3"/>
        <v>61</v>
      </c>
      <c r="T3" s="4">
        <v>33.9328348681079</v>
      </c>
      <c r="U3" s="4">
        <v>-118.397829119582</v>
      </c>
      <c r="V3" s="4">
        <v>0.3</v>
      </c>
      <c r="W3" s="7" t="s">
        <v>47</v>
      </c>
      <c r="X3" s="4" t="s">
        <v>21</v>
      </c>
      <c r="Y3" s="4"/>
      <c r="Z3" s="5"/>
      <c r="AA3" s="5"/>
      <c r="AB3" s="5"/>
    </row>
    <row r="4" ht="21.0" customHeight="1">
      <c r="A4" s="4"/>
      <c r="B4" s="6"/>
      <c r="C4" s="4"/>
      <c r="D4" s="4"/>
      <c r="E4" s="4"/>
      <c r="F4" s="4"/>
      <c r="G4" s="4"/>
      <c r="H4" s="4"/>
      <c r="I4" s="4"/>
      <c r="J4" s="4"/>
      <c r="K4" s="4" t="s">
        <v>20</v>
      </c>
      <c r="L4" s="4">
        <f t="shared" ref="L4:L5" si="4">ROUND(276.64-152.23,2)</f>
        <v>124.41</v>
      </c>
      <c r="M4" s="4">
        <v>0.0</v>
      </c>
      <c r="N4" s="4">
        <v>33.932636</v>
      </c>
      <c r="O4" s="4">
        <v>-118.397786</v>
      </c>
      <c r="P4" s="4">
        <f t="shared" si="2"/>
        <v>6</v>
      </c>
      <c r="Q4" s="4" t="s">
        <v>47</v>
      </c>
      <c r="R4" s="4">
        <f>L2</f>
        <v>186.62</v>
      </c>
      <c r="S4" s="4">
        <f t="shared" si="3"/>
        <v>61</v>
      </c>
      <c r="T4" s="4">
        <v>33.9328794635032</v>
      </c>
      <c r="U4" s="4">
        <v>-118.397575592585</v>
      </c>
      <c r="V4" s="4">
        <v>0.3</v>
      </c>
      <c r="W4" s="7" t="s">
        <v>47</v>
      </c>
      <c r="X4" s="7" t="s">
        <v>46</v>
      </c>
      <c r="Y4" s="4"/>
      <c r="Z4" s="5"/>
      <c r="AA4" s="5"/>
      <c r="AB4" s="5"/>
    </row>
    <row r="5" ht="21.0" customHeight="1">
      <c r="A5" s="4"/>
      <c r="B5" s="6"/>
      <c r="C5" s="4"/>
      <c r="D5" s="4"/>
      <c r="E5" s="4"/>
      <c r="F5" s="4"/>
      <c r="G5" s="4"/>
      <c r="H5" s="4"/>
      <c r="I5" s="4"/>
      <c r="J5" s="4"/>
      <c r="K5" s="4" t="s">
        <v>51</v>
      </c>
      <c r="L5" s="4">
        <f t="shared" si="4"/>
        <v>124.41</v>
      </c>
      <c r="M5" s="4">
        <v>122.0</v>
      </c>
      <c r="N5" s="4">
        <v>33.9330326700473</v>
      </c>
      <c r="O5" s="4">
        <v>-118.397882015287</v>
      </c>
      <c r="P5" s="4">
        <f t="shared" si="2"/>
        <v>6</v>
      </c>
      <c r="Q5" s="5"/>
      <c r="R5" s="5"/>
      <c r="S5" s="5"/>
      <c r="T5" s="5"/>
      <c r="U5" s="5"/>
      <c r="V5" s="5"/>
      <c r="W5" s="7" t="s">
        <v>46</v>
      </c>
      <c r="X5" s="4" t="s">
        <v>20</v>
      </c>
      <c r="Y5" s="4"/>
      <c r="Z5" s="5"/>
      <c r="AA5" s="5"/>
      <c r="AB5" s="5"/>
    </row>
    <row r="6" ht="21.0" customHeight="1">
      <c r="A6" s="4"/>
      <c r="B6" s="6"/>
      <c r="C6" s="4"/>
      <c r="D6" s="4"/>
      <c r="E6" s="4"/>
      <c r="F6" s="5"/>
      <c r="G6" s="5"/>
      <c r="H6" s="5"/>
      <c r="I6" s="5"/>
      <c r="J6" s="5"/>
      <c r="K6" s="4" t="s">
        <v>52</v>
      </c>
      <c r="L6" s="4">
        <f t="shared" ref="L6:L7" si="5">ROUND(276.64-214.43,2)</f>
        <v>62.21</v>
      </c>
      <c r="M6" s="4">
        <v>122.0</v>
      </c>
      <c r="N6" s="4">
        <v>33.9329861753992</v>
      </c>
      <c r="O6" s="4">
        <v>-118.398062583858</v>
      </c>
      <c r="P6" s="4">
        <f t="shared" si="2"/>
        <v>6</v>
      </c>
      <c r="Q6" s="4"/>
      <c r="R6" s="4"/>
      <c r="S6" s="4"/>
      <c r="T6" s="4"/>
      <c r="U6" s="4"/>
      <c r="V6" s="4"/>
      <c r="W6" s="7" t="s">
        <v>45</v>
      </c>
      <c r="X6" s="7" t="s">
        <v>46</v>
      </c>
      <c r="Y6" s="4"/>
      <c r="Z6" s="4"/>
      <c r="AA6" s="5"/>
      <c r="AB6" s="5"/>
    </row>
    <row r="7" ht="21.0" customHeight="1">
      <c r="A7" s="4"/>
      <c r="B7" s="6"/>
      <c r="C7" s="4"/>
      <c r="D7" s="4"/>
      <c r="E7" s="4"/>
      <c r="F7" s="4"/>
      <c r="G7" s="4"/>
      <c r="H7" s="4"/>
      <c r="I7" s="4"/>
      <c r="J7" s="4"/>
      <c r="K7" s="4" t="s">
        <v>19</v>
      </c>
      <c r="L7" s="4">
        <f t="shared" si="5"/>
        <v>62.21</v>
      </c>
      <c r="M7" s="4">
        <v>0.0</v>
      </c>
      <c r="N7" s="4">
        <v>33.932608</v>
      </c>
      <c r="O7" s="4">
        <v>-118.397956</v>
      </c>
      <c r="P7" s="4">
        <f t="shared" si="2"/>
        <v>6</v>
      </c>
      <c r="Q7" s="4"/>
      <c r="R7" s="4"/>
      <c r="S7" s="4"/>
      <c r="T7" s="4"/>
      <c r="U7" s="4"/>
      <c r="V7" s="4"/>
      <c r="W7" s="7" t="s">
        <v>45</v>
      </c>
      <c r="X7" s="4" t="s">
        <v>19</v>
      </c>
      <c r="Y7" s="4"/>
      <c r="Z7" s="4"/>
      <c r="AA7" s="4"/>
      <c r="AB7" s="4"/>
    </row>
    <row r="8" ht="21.0" customHeight="1">
      <c r="A8" s="4"/>
      <c r="B8" s="6"/>
      <c r="C8" s="4"/>
      <c r="D8" s="4"/>
      <c r="E8" s="4"/>
      <c r="F8" s="4"/>
      <c r="G8" s="4"/>
      <c r="H8" s="4"/>
      <c r="I8" s="4"/>
      <c r="J8" s="4"/>
      <c r="K8" s="5"/>
      <c r="L8" s="5"/>
      <c r="M8" s="5"/>
      <c r="N8" s="5"/>
      <c r="O8" s="5"/>
      <c r="P8" s="5"/>
      <c r="Q8" s="4"/>
      <c r="R8" s="4"/>
      <c r="S8" s="4"/>
      <c r="T8" s="4"/>
      <c r="U8" s="4"/>
      <c r="V8" s="4"/>
      <c r="W8" s="7" t="s">
        <v>45</v>
      </c>
      <c r="X8" s="7" t="s">
        <v>52</v>
      </c>
      <c r="Y8" s="4"/>
      <c r="Z8" s="4"/>
      <c r="AA8" s="4"/>
      <c r="AB8" s="4"/>
    </row>
    <row r="9" ht="21.0" customHeight="1">
      <c r="A9" s="5"/>
      <c r="B9" s="9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4"/>
      <c r="R9" s="4"/>
      <c r="S9" s="4"/>
      <c r="T9" s="4"/>
      <c r="U9" s="4"/>
      <c r="V9" s="4"/>
      <c r="W9" s="7" t="s">
        <v>46</v>
      </c>
      <c r="X9" s="4" t="s">
        <v>51</v>
      </c>
      <c r="Y9" s="5"/>
      <c r="Z9" s="5"/>
      <c r="AA9" s="4"/>
      <c r="AB9" s="4"/>
    </row>
    <row r="10" ht="21.0" customHeight="1">
      <c r="A10" s="5"/>
      <c r="B10" s="9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7" t="s">
        <v>47</v>
      </c>
      <c r="X10" s="4" t="s">
        <v>50</v>
      </c>
      <c r="Y10" s="5"/>
      <c r="Z10" s="5"/>
      <c r="AA10" s="4"/>
      <c r="AB10" s="4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7"/>
      <c r="X11" s="4"/>
      <c r="Y11" s="5"/>
      <c r="Z11" s="5"/>
      <c r="AA11" s="5"/>
      <c r="AB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4"/>
      <c r="S15" s="4"/>
      <c r="T15" s="4"/>
      <c r="U15" s="4"/>
      <c r="V15" s="5"/>
      <c r="W15" s="7"/>
      <c r="X15" s="4"/>
      <c r="Y15" s="5"/>
      <c r="Z15" s="5"/>
      <c r="AA15" s="5"/>
      <c r="AB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ht="21.0" customHeight="1">
      <c r="A24" s="5"/>
      <c r="B24" s="9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ht="21.0" customHeight="1">
      <c r="A25" s="5"/>
      <c r="B25" s="9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ht="21.0" customHeight="1">
      <c r="A26" s="5"/>
      <c r="B26" s="9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ht="21.0" customHeight="1">
      <c r="A27" s="5"/>
      <c r="B27" s="9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ht="21.0" customHeight="1">
      <c r="A28" s="5"/>
      <c r="B28" s="9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ht="21.0" customHeight="1">
      <c r="A29" s="5"/>
      <c r="B29" s="9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ht="21.0" customHeight="1">
      <c r="A30" s="5"/>
      <c r="B30" s="9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ht="21.0" customHeight="1">
      <c r="A31" s="5"/>
      <c r="B31" s="9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ht="21.0" customHeight="1">
      <c r="A32" s="5"/>
      <c r="B32" s="9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ht="21.0" customHeight="1">
      <c r="A33" s="5"/>
      <c r="B33" s="9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ht="21.0" customHeight="1">
      <c r="A34" s="5"/>
      <c r="B34" s="9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ht="21.0" customHeight="1">
      <c r="A35" s="5"/>
      <c r="B35" s="9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ht="21.0" customHeight="1">
      <c r="A36" s="5"/>
      <c r="B36" s="9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ht="21.0" customHeight="1">
      <c r="A37" s="5"/>
      <c r="B37" s="9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ht="21.0" customHeight="1">
      <c r="A38" s="5"/>
      <c r="B38" s="9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ht="21.0" customHeight="1">
      <c r="A39" s="5"/>
      <c r="B39" s="9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ht="21.0" customHeight="1">
      <c r="A40" s="5"/>
      <c r="B40" s="9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ht="21.0" customHeight="1">
      <c r="A41" s="5"/>
      <c r="B41" s="9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ht="21.0" customHeight="1">
      <c r="A42" s="5"/>
      <c r="B42" s="9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ht="21.0" customHeight="1">
      <c r="A43" s="5"/>
      <c r="B43" s="9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ht="21.0" customHeight="1">
      <c r="A44" s="5"/>
      <c r="B44" s="9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ht="21.0" customHeight="1">
      <c r="A45" s="5"/>
      <c r="B45" s="9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ht="21.0" customHeight="1">
      <c r="A46" s="5"/>
      <c r="B46" s="9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ht="21.0" customHeight="1">
      <c r="A47" s="5"/>
      <c r="B47" s="9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ht="21.0" customHeight="1">
      <c r="A48" s="5"/>
      <c r="B48" s="9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ht="21.0" customHeight="1">
      <c r="A49" s="5"/>
      <c r="B49" s="9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ht="21.0" customHeight="1">
      <c r="A50" s="5"/>
      <c r="B50" s="9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ht="21.0" customHeight="1">
      <c r="A51" s="5"/>
      <c r="B51" s="9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ht="21.0" customHeight="1">
      <c r="A52" s="5"/>
      <c r="B52" s="9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ht="21.0" customHeight="1">
      <c r="A53" s="5"/>
      <c r="B53" s="9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ht="21.0" customHeight="1">
      <c r="A54" s="5"/>
      <c r="B54" s="9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ht="21.0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ht="21.0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ht="21.0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ht="21.0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ht="21.0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ht="21.0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ht="21.0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ht="21.0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ht="21.0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ht="21.0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ht="21.0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ht="21.0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ht="21.0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ht="21.0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ht="21.0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ht="21.0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ht="21.0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ht="21.0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ht="21.0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ht="21.0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ht="21.0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ht="21.0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ht="21.0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ht="21.0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ht="21.0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ht="21.0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ht="21.0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ht="21.0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ht="21.0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ht="21.0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ht="21.0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ht="21.0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ht="21.0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ht="21.0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ht="21.0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ht="21.0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ht="21.0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ht="21.0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ht="21.0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ht="21.0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ht="21.0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ht="21.0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ht="21.0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ht="21.0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ht="21.0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ht="21.0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ht="21.0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ht="21.0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ht="21.0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ht="21.0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ht="21.0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ht="21.0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ht="21.0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ht="21.0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ht="21.0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ht="21.0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ht="21.0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ht="21.0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ht="21.0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ht="21.0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ht="21.0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ht="21.0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ht="21.0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ht="21.0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ht="21.0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ht="21.0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ht="21.0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ht="21.0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ht="21.0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ht="21.0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ht="21.0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ht="21.0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ht="21.0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ht="21.0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ht="21.0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ht="21.0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ht="21.0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ht="21.0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ht="21.0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ht="21.0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ht="21.0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ht="21.0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ht="21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ht="21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ht="21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ht="21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ht="21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ht="21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ht="21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ht="21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ht="21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ht="21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ht="21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ht="21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ht="21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ht="21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ht="21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ht="21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ht="21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ht="21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ht="21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ht="21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ht="21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ht="21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ht="21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ht="21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ht="21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ht="21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ht="21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ht="21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ht="21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ht="21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ht="21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ht="21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ht="21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ht="21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ht="21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ht="21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ht="21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ht="21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ht="21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ht="21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ht="21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ht="21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ht="21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ht="21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ht="21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ht="21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ht="21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ht="21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ht="21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ht="21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ht="21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ht="21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ht="21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ht="21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ht="21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ht="21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ht="21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ht="21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ht="21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ht="21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ht="21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ht="21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ht="21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ht="21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ht="21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ht="21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ht="21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ht="21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ht="21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ht="21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ht="21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ht="21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ht="21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ht="21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ht="21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ht="21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ht="21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ht="21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ht="21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ht="21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ht="21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ht="21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ht="21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ht="21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ht="21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ht="21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ht="21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ht="21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ht="21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ht="21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ht="21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ht="21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ht="21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ht="21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ht="21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ht="21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ht="21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ht="21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ht="21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ht="21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ht="21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ht="21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ht="21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ht="21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ht="21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ht="21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ht="21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ht="21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ht="21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ht="21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ht="21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ht="21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ht="21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ht="21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ht="21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ht="21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ht="21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ht="21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ht="21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ht="21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ht="21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ht="21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ht="21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ht="21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ht="21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ht="21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ht="21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ht="21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ht="21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ht="21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ht="21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ht="21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ht="21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ht="21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ht="21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ht="21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ht="21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ht="21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ht="21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ht="21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ht="21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ht="21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ht="21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ht="21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ht="21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ht="21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ht="21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ht="21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ht="21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ht="21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ht="21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ht="21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ht="21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ht="21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ht="21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ht="21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ht="21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ht="21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ht="21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ht="21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ht="21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ht="21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ht="21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ht="21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ht="21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ht="21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ht="21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ht="21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ht="21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ht="21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ht="21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ht="21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ht="21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ht="21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ht="21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ht="21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ht="21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ht="21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ht="21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ht="21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ht="21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ht="21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ht="21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ht="21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ht="21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ht="21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ht="21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ht="21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ht="21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ht="21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ht="21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ht="21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ht="21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ht="21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ht="21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ht="21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ht="21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ht="21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ht="21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ht="21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ht="21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ht="21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ht="21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ht="21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ht="21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ht="21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ht="21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ht="21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ht="21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ht="21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ht="21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ht="21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ht="21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ht="21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ht="21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ht="21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ht="21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ht="21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ht="21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ht="21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ht="21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ht="21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ht="21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ht="21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ht="21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ht="21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ht="21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ht="21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ht="21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ht="21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ht="21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ht="21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ht="21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ht="21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ht="21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ht="21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ht="21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ht="21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ht="21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ht="21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ht="21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ht="21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ht="21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ht="21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ht="21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ht="21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ht="21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ht="21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ht="21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ht="21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ht="21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ht="21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ht="21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ht="21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ht="21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ht="21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ht="21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ht="21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ht="21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ht="21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ht="21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ht="21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ht="21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ht="21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ht="21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ht="21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ht="21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ht="21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ht="21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ht="21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ht="21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ht="21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ht="21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ht="21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ht="21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ht="21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ht="21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ht="21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ht="21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ht="21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ht="21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ht="21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ht="21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ht="21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ht="21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ht="21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ht="21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ht="21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ht="21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ht="21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ht="21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ht="21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ht="21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ht="21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ht="21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ht="21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ht="21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ht="21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ht="21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ht="21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ht="21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ht="21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ht="21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ht="21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ht="21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ht="21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ht="21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ht="21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ht="21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ht="21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ht="21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ht="21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ht="21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ht="21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ht="21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ht="21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ht="21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ht="21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ht="21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ht="21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ht="21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ht="21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ht="21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ht="21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ht="21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ht="21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ht="21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ht="21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ht="21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ht="21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ht="21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ht="21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ht="21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ht="21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ht="21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ht="21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ht="21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ht="21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ht="21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ht="21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ht="21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ht="21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ht="21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ht="21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ht="21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ht="21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ht="21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ht="21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ht="21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ht="21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ht="21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ht="21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ht="21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ht="21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ht="21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ht="21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ht="21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ht="21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ht="21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ht="21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ht="21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ht="21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ht="21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ht="21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ht="21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ht="21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ht="21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ht="21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ht="21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ht="21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ht="21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ht="21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ht="21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ht="21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ht="21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ht="21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ht="21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ht="21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ht="21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ht="21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ht="21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ht="21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ht="21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ht="21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ht="21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ht="21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ht="21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ht="21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ht="21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ht="21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ht="21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ht="21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ht="21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ht="21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ht="21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ht="21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ht="21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ht="21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ht="21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ht="21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ht="21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ht="21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ht="21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ht="21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ht="21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ht="21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ht="21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ht="21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ht="21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ht="21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ht="21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ht="21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ht="21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ht="21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ht="21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ht="21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ht="21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ht="21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ht="21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ht="21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ht="21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ht="21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ht="21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ht="21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ht="21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ht="21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ht="21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ht="21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ht="21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ht="21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ht="21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ht="21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ht="21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ht="21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ht="21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ht="21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ht="21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ht="21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ht="21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ht="21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ht="21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ht="21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ht="21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ht="21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ht="21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ht="21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ht="21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ht="21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ht="21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ht="21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ht="21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ht="21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ht="21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ht="21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ht="21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ht="21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ht="21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ht="21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ht="21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ht="21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ht="21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ht="21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ht="21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ht="21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ht="21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ht="21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ht="21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ht="21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ht="21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ht="21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ht="21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ht="21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ht="21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ht="21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ht="21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ht="21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ht="21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ht="21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ht="21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ht="21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ht="21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ht="21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ht="21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ht="21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ht="21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ht="21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ht="21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ht="21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ht="21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ht="21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ht="21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ht="21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ht="21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ht="21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ht="21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ht="21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ht="21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ht="21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ht="21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ht="21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ht="21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ht="21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ht="21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ht="21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ht="21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ht="21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ht="21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ht="21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ht="21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ht="21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ht="21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ht="21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ht="21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ht="21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ht="21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ht="21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ht="21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ht="21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ht="21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ht="21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ht="21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ht="21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ht="21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ht="21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ht="21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ht="21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ht="21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ht="21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ht="21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ht="21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ht="21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ht="21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ht="21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ht="21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ht="21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ht="21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ht="21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ht="21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ht="21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ht="21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ht="21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ht="21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ht="21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ht="21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ht="21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ht="21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ht="21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ht="21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ht="21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ht="21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ht="21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ht="21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ht="21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ht="21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ht="21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ht="21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ht="21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ht="21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ht="21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ht="21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ht="21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ht="21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ht="21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ht="21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ht="21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ht="21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ht="21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ht="21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ht="21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ht="21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ht="21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ht="21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ht="21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ht="21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ht="21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ht="21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ht="21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ht="21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ht="21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ht="21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ht="21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ht="21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ht="21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ht="21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ht="21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ht="21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ht="21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ht="21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ht="21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ht="21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ht="21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ht="21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ht="21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ht="21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ht="21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ht="21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ht="21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ht="21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ht="21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ht="21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ht="21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ht="21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ht="21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ht="21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ht="21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ht="21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ht="21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ht="21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ht="21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ht="21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ht="21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ht="21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ht="21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ht="21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ht="21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ht="21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ht="21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ht="21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ht="21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ht="21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ht="21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ht="21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ht="21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ht="21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ht="21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ht="21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ht="21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ht="21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ht="21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ht="21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ht="21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ht="21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ht="21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ht="21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ht="21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ht="21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ht="21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ht="21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ht="21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ht="21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ht="21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ht="21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ht="21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ht="21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ht="21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ht="21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ht="21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ht="21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ht="21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ht="21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ht="21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ht="21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ht="21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ht="21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ht="21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ht="21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ht="21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ht="21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ht="21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ht="21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ht="21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ht="21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ht="21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ht="21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ht="21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ht="21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ht="21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ht="21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ht="21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ht="21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ht="21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ht="21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ht="21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ht="21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ht="21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ht="21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ht="21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ht="21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ht="21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ht="21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ht="21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ht="21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ht="21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ht="21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ht="21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ht="21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ht="21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ht="21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ht="21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ht="21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ht="21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ht="21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ht="21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ht="21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ht="21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ht="21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ht="21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ht="21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ht="21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ht="21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ht="21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ht="21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ht="21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ht="21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ht="21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ht="21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ht="21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ht="21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ht="21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ht="21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ht="21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ht="21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ht="21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ht="21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ht="21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ht="21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ht="21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ht="21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ht="21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ht="21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ht="21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ht="21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ht="21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ht="21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ht="21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ht="21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ht="21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ht="21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ht="21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ht="21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ht="21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ht="21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ht="21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ht="21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ht="21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ht="21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ht="21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ht="21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ht="21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ht="21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ht="21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ht="21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ht="21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ht="21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ht="21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ht="21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ht="21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ht="21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ht="21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ht="21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ht="21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ht="21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ht="21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ht="21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ht="21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ht="21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ht="21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ht="21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ht="21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ht="21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ht="21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ht="21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ht="21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ht="21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ht="21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ht="21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ht="21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ht="21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ht="21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ht="21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ht="21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ht="21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ht="21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ht="21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ht="21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ht="21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ht="21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ht="21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ht="21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ht="21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ht="21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ht="21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ht="21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ht="21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ht="21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ht="21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ht="21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ht="21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ht="21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ht="21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ht="21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ht="21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ht="21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ht="21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ht="21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ht="21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ht="21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ht="21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ht="21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ht="21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ht="21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ht="21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ht="21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ht="21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ht="21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ht="21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ht="21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ht="21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ht="21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ht="21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ht="21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ht="21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ht="21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ht="21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ht="21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ht="21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ht="21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ht="21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ht="21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ht="21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ht="21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ht="21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ht="21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ht="21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ht="21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ht="21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ht="21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ht="21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ht="21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ht="21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ht="21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ht="21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ht="21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ht="21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ht="21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ht="21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ht="21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ht="21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ht="21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ht="21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ht="21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ht="21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ht="21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ht="21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ht="21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ht="21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ht="21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ht="21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ht="21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ht="21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ht="21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ht="21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ht="21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ht="21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ht="21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ht="21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ht="21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ht="21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ht="21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ht="21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ht="21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ht="21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ht="21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ht="21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4.0"/>
    <col customWidth="1" min="2" max="2" width="8.67"/>
    <col customWidth="1" min="3" max="3" width="8.33"/>
    <col customWidth="1" min="4" max="4" width="13.11"/>
    <col customWidth="1" min="5" max="5" width="15.33"/>
    <col customWidth="1" min="6" max="10" width="20.44"/>
    <col customWidth="1" min="11" max="11" width="23.67"/>
    <col customWidth="1" min="12" max="14" width="18.0"/>
    <col customWidth="1" min="15" max="15" width="19.78"/>
    <col customWidth="1" min="16" max="16" width="30.33"/>
    <col customWidth="1" min="17" max="17" width="36.11"/>
    <col customWidth="1" min="18" max="21" width="10.11"/>
    <col customWidth="1" min="22" max="22" width="25.33"/>
    <col customWidth="1" min="23" max="23" width="17.44"/>
    <col customWidth="1" min="24" max="24" width="21.33"/>
    <col customWidth="1" min="25" max="28" width="10.78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</row>
    <row r="2" ht="21.0" customHeight="1">
      <c r="A2" s="4" t="s">
        <v>17</v>
      </c>
      <c r="B2" s="6">
        <f>L2+90.02</f>
        <v>276.64</v>
      </c>
      <c r="C2" s="4">
        <v>61.0</v>
      </c>
      <c r="D2" s="4">
        <v>33.932939</v>
      </c>
      <c r="E2" s="4">
        <v>-118.397308</v>
      </c>
      <c r="F2" s="4">
        <f>75/$AB$1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21</v>
      </c>
      <c r="L2" s="4">
        <f t="shared" ref="L2:L3" si="1">ROUND(276.64-90.02,2)</f>
        <v>186.62</v>
      </c>
      <c r="M2" s="4">
        <v>0.0</v>
      </c>
      <c r="N2" s="4">
        <v>33.932669</v>
      </c>
      <c r="O2" s="4">
        <v>-118.397528</v>
      </c>
      <c r="P2" s="4">
        <f t="shared" ref="P2:P9" si="2">60/$AB$1</f>
        <v>6</v>
      </c>
      <c r="Q2" s="4" t="s">
        <v>44</v>
      </c>
      <c r="R2" s="4">
        <f>L9</f>
        <v>0</v>
      </c>
      <c r="S2" s="4">
        <f t="shared" ref="S2:S5" si="3">$C$2</f>
        <v>61</v>
      </c>
      <c r="T2" s="4">
        <v>33.9327514152404</v>
      </c>
      <c r="U2" s="4">
        <v>-118.398218039874</v>
      </c>
      <c r="V2" s="4">
        <v>0.3</v>
      </c>
      <c r="W2" s="4" t="s">
        <v>17</v>
      </c>
      <c r="X2" s="7" t="s">
        <v>47</v>
      </c>
      <c r="Y2" s="4"/>
      <c r="Z2" s="5"/>
      <c r="AA2" s="5"/>
      <c r="AB2" s="5"/>
    </row>
    <row r="3" ht="21.0" customHeight="1">
      <c r="A3" s="4"/>
      <c r="B3" s="6"/>
      <c r="C3" s="4"/>
      <c r="D3" s="4"/>
      <c r="E3" s="4"/>
      <c r="F3" s="4"/>
      <c r="G3" s="4"/>
      <c r="H3" s="4"/>
      <c r="I3" s="4"/>
      <c r="J3" s="4"/>
      <c r="K3" s="4" t="s">
        <v>50</v>
      </c>
      <c r="L3" s="4">
        <f t="shared" si="1"/>
        <v>186.62</v>
      </c>
      <c r="M3" s="4">
        <v>122.0</v>
      </c>
      <c r="N3" s="5">
        <v>33.93307916467</v>
      </c>
      <c r="O3" s="5">
        <v>-118.397648521445</v>
      </c>
      <c r="P3" s="4">
        <f t="shared" si="2"/>
        <v>6</v>
      </c>
      <c r="Q3" s="4" t="s">
        <v>45</v>
      </c>
      <c r="R3" s="4">
        <f>L6</f>
        <v>62.21</v>
      </c>
      <c r="S3" s="4">
        <f t="shared" si="3"/>
        <v>61</v>
      </c>
      <c r="T3" s="4">
        <v>33.9327892472172</v>
      </c>
      <c r="U3" s="4">
        <v>-118.398011509788</v>
      </c>
      <c r="V3" s="4">
        <v>0.3</v>
      </c>
      <c r="W3" s="7" t="s">
        <v>47</v>
      </c>
      <c r="X3" s="4" t="s">
        <v>21</v>
      </c>
      <c r="Y3" s="4"/>
      <c r="Z3" s="5"/>
      <c r="AA3" s="5"/>
      <c r="AB3" s="5"/>
    </row>
    <row r="4" ht="21.0" customHeight="1">
      <c r="A4" s="4"/>
      <c r="B4" s="6"/>
      <c r="C4" s="4"/>
      <c r="D4" s="4"/>
      <c r="E4" s="4"/>
      <c r="F4" s="4"/>
      <c r="G4" s="4"/>
      <c r="H4" s="4"/>
      <c r="I4" s="4"/>
      <c r="J4" s="4"/>
      <c r="K4" s="4" t="s">
        <v>20</v>
      </c>
      <c r="L4" s="4">
        <f t="shared" ref="L4:L5" si="4">ROUND(276.64-152.23,2)</f>
        <v>124.41</v>
      </c>
      <c r="M4" s="4">
        <v>0.0</v>
      </c>
      <c r="N4" s="4">
        <v>33.932636</v>
      </c>
      <c r="O4" s="4">
        <v>-118.397786</v>
      </c>
      <c r="P4" s="4">
        <f t="shared" si="2"/>
        <v>6</v>
      </c>
      <c r="Q4" s="4" t="s">
        <v>46</v>
      </c>
      <c r="R4" s="4">
        <f>L4</f>
        <v>124.41</v>
      </c>
      <c r="S4" s="4">
        <f t="shared" si="3"/>
        <v>61</v>
      </c>
      <c r="T4" s="4">
        <v>33.9328348681079</v>
      </c>
      <c r="U4" s="4">
        <v>-118.397829119582</v>
      </c>
      <c r="V4" s="4">
        <v>0.3</v>
      </c>
      <c r="W4" s="7" t="s">
        <v>47</v>
      </c>
      <c r="X4" s="7" t="s">
        <v>46</v>
      </c>
      <c r="Y4" s="4"/>
      <c r="Z4" s="5"/>
      <c r="AA4" s="5"/>
      <c r="AB4" s="5"/>
    </row>
    <row r="5" ht="21.0" customHeight="1">
      <c r="A5" s="4"/>
      <c r="B5" s="6"/>
      <c r="C5" s="4"/>
      <c r="D5" s="4"/>
      <c r="E5" s="4"/>
      <c r="F5" s="4"/>
      <c r="G5" s="4"/>
      <c r="H5" s="4"/>
      <c r="I5" s="4"/>
      <c r="J5" s="4"/>
      <c r="K5" s="4" t="s">
        <v>51</v>
      </c>
      <c r="L5" s="4">
        <f t="shared" si="4"/>
        <v>124.41</v>
      </c>
      <c r="M5" s="4">
        <v>122.0</v>
      </c>
      <c r="N5" s="4">
        <v>33.9330326700473</v>
      </c>
      <c r="O5" s="4">
        <v>-118.397882015287</v>
      </c>
      <c r="P5" s="4">
        <f t="shared" si="2"/>
        <v>6</v>
      </c>
      <c r="Q5" s="4" t="s">
        <v>47</v>
      </c>
      <c r="R5" s="4">
        <f>L2</f>
        <v>186.62</v>
      </c>
      <c r="S5" s="4">
        <f t="shared" si="3"/>
        <v>61</v>
      </c>
      <c r="T5" s="4">
        <v>33.9328794635032</v>
      </c>
      <c r="U5" s="4">
        <v>-118.397575592585</v>
      </c>
      <c r="V5" s="4">
        <v>0.3</v>
      </c>
      <c r="W5" s="7" t="s">
        <v>46</v>
      </c>
      <c r="X5" s="4" t="s">
        <v>20</v>
      </c>
      <c r="Y5" s="4"/>
      <c r="Z5" s="5"/>
      <c r="AA5" s="5"/>
      <c r="AB5" s="5"/>
    </row>
    <row r="6" ht="21.0" customHeight="1">
      <c r="A6" s="4"/>
      <c r="B6" s="6"/>
      <c r="C6" s="4"/>
      <c r="D6" s="4"/>
      <c r="E6" s="4"/>
      <c r="F6" s="5"/>
      <c r="G6" s="5"/>
      <c r="H6" s="5"/>
      <c r="I6" s="5"/>
      <c r="J6" s="5"/>
      <c r="K6" s="4" t="s">
        <v>19</v>
      </c>
      <c r="L6" s="4">
        <f t="shared" ref="L6:L7" si="5">ROUND(276.64-214.43,2)</f>
        <v>62.21</v>
      </c>
      <c r="M6" s="4">
        <v>0.0</v>
      </c>
      <c r="N6" s="4">
        <v>33.932608</v>
      </c>
      <c r="O6" s="4">
        <v>-118.397956</v>
      </c>
      <c r="P6" s="4">
        <f t="shared" si="2"/>
        <v>6</v>
      </c>
      <c r="Q6" s="4"/>
      <c r="R6" s="4"/>
      <c r="S6" s="4"/>
      <c r="T6" s="4"/>
      <c r="U6" s="4"/>
      <c r="V6" s="4"/>
      <c r="W6" s="7" t="s">
        <v>45</v>
      </c>
      <c r="X6" s="7" t="s">
        <v>46</v>
      </c>
      <c r="Y6" s="4"/>
      <c r="Z6" s="4"/>
      <c r="AA6" s="5"/>
      <c r="AB6" s="5"/>
    </row>
    <row r="7" ht="21.0" customHeight="1">
      <c r="A7" s="4"/>
      <c r="B7" s="6"/>
      <c r="C7" s="4"/>
      <c r="D7" s="4"/>
      <c r="E7" s="4"/>
      <c r="F7" s="4"/>
      <c r="G7" s="4"/>
      <c r="H7" s="4"/>
      <c r="I7" s="4"/>
      <c r="J7" s="4"/>
      <c r="K7" s="4" t="s">
        <v>52</v>
      </c>
      <c r="L7" s="4">
        <f t="shared" si="5"/>
        <v>62.21</v>
      </c>
      <c r="M7" s="4">
        <v>122.0</v>
      </c>
      <c r="N7" s="4">
        <v>33.9329861753992</v>
      </c>
      <c r="O7" s="4">
        <v>-118.398062583858</v>
      </c>
      <c r="P7" s="4">
        <f t="shared" si="2"/>
        <v>6</v>
      </c>
      <c r="Q7" s="4"/>
      <c r="R7" s="4"/>
      <c r="S7" s="4"/>
      <c r="T7" s="4"/>
      <c r="U7" s="4"/>
      <c r="V7" s="4"/>
      <c r="W7" s="7" t="s">
        <v>45</v>
      </c>
      <c r="X7" s="4" t="s">
        <v>19</v>
      </c>
      <c r="Y7" s="4"/>
      <c r="Z7" s="4"/>
      <c r="AA7" s="4"/>
      <c r="AB7" s="4"/>
    </row>
    <row r="8" ht="21.0" customHeight="1">
      <c r="A8" s="4"/>
      <c r="B8" s="6"/>
      <c r="C8" s="4"/>
      <c r="D8" s="4"/>
      <c r="E8" s="4"/>
      <c r="F8" s="4"/>
      <c r="G8" s="4"/>
      <c r="H8" s="4"/>
      <c r="I8" s="4"/>
      <c r="J8" s="4"/>
      <c r="K8" s="4" t="s">
        <v>48</v>
      </c>
      <c r="L8" s="4">
        <v>0.0</v>
      </c>
      <c r="M8" s="4">
        <v>122.0</v>
      </c>
      <c r="N8" s="4">
        <v>33.932931931611</v>
      </c>
      <c r="O8" s="4">
        <v>-118.398311643957</v>
      </c>
      <c r="P8" s="4">
        <f t="shared" si="2"/>
        <v>6</v>
      </c>
      <c r="Q8" s="4"/>
      <c r="R8" s="4"/>
      <c r="S8" s="4"/>
      <c r="T8" s="4"/>
      <c r="U8" s="4"/>
      <c r="V8" s="4"/>
      <c r="W8" s="7" t="s">
        <v>45</v>
      </c>
      <c r="X8" s="4" t="s">
        <v>44</v>
      </c>
      <c r="Y8" s="4"/>
      <c r="Z8" s="4"/>
      <c r="AA8" s="4"/>
      <c r="AB8" s="4"/>
    </row>
    <row r="9" ht="21.0" customHeight="1">
      <c r="A9" s="5"/>
      <c r="B9" s="9"/>
      <c r="C9" s="5"/>
      <c r="D9" s="5"/>
      <c r="E9" s="5"/>
      <c r="F9" s="5"/>
      <c r="G9" s="5"/>
      <c r="H9" s="5"/>
      <c r="I9" s="5"/>
      <c r="J9" s="5"/>
      <c r="K9" s="4" t="s">
        <v>18</v>
      </c>
      <c r="L9" s="4">
        <v>0.0</v>
      </c>
      <c r="M9" s="4">
        <v>0.0</v>
      </c>
      <c r="N9" s="4">
        <v>33.932581</v>
      </c>
      <c r="O9" s="4">
        <v>-118.398178</v>
      </c>
      <c r="P9" s="4">
        <f t="shared" si="2"/>
        <v>6</v>
      </c>
      <c r="Q9" s="4"/>
      <c r="R9" s="4"/>
      <c r="S9" s="4"/>
      <c r="T9" s="4"/>
      <c r="U9" s="4"/>
      <c r="V9" s="4"/>
      <c r="W9" s="4" t="s">
        <v>44</v>
      </c>
      <c r="X9" s="4" t="s">
        <v>18</v>
      </c>
      <c r="Y9" s="5"/>
      <c r="Z9" s="5"/>
      <c r="AA9" s="4"/>
      <c r="AB9" s="4"/>
    </row>
    <row r="10" ht="21.0" customHeight="1">
      <c r="A10" s="5"/>
      <c r="B10" s="9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7" t="s">
        <v>44</v>
      </c>
      <c r="X10" s="4" t="s">
        <v>48</v>
      </c>
      <c r="Y10" s="5"/>
      <c r="Z10" s="5"/>
      <c r="AA10" s="4"/>
      <c r="AB10" s="4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7" t="s">
        <v>45</v>
      </c>
      <c r="X11" s="7" t="s">
        <v>52</v>
      </c>
      <c r="Y11" s="5"/>
      <c r="Z11" s="5"/>
      <c r="AA11" s="5"/>
      <c r="AB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7" t="s">
        <v>46</v>
      </c>
      <c r="X12" s="4" t="s">
        <v>51</v>
      </c>
      <c r="Y12" s="5"/>
      <c r="Z12" s="5"/>
      <c r="AA12" s="5"/>
      <c r="AB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7" t="s">
        <v>47</v>
      </c>
      <c r="X13" s="4" t="s">
        <v>50</v>
      </c>
      <c r="Y13" s="5"/>
      <c r="Z13" s="5"/>
      <c r="AA13" s="5"/>
      <c r="AB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4"/>
      <c r="Y16" s="5"/>
      <c r="Z16" s="5"/>
      <c r="AA16" s="5"/>
      <c r="AB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4"/>
      <c r="X17" s="4"/>
      <c r="Y17" s="5"/>
      <c r="Z17" s="5"/>
      <c r="AA17" s="5"/>
      <c r="AB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4"/>
      <c r="L19" s="4"/>
      <c r="M19" s="4"/>
      <c r="N19" s="4"/>
      <c r="O19" s="4"/>
      <c r="P19" s="4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4"/>
      <c r="L20" s="4"/>
      <c r="M20" s="4"/>
      <c r="N20" s="4"/>
      <c r="O20" s="4"/>
      <c r="P20" s="4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4"/>
      <c r="L21" s="4"/>
      <c r="M21" s="4"/>
      <c r="N21" s="4"/>
      <c r="O21" s="4"/>
      <c r="P21" s="4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4"/>
      <c r="L22" s="4"/>
      <c r="M22" s="4"/>
      <c r="N22" s="4"/>
      <c r="O22" s="4"/>
      <c r="P22" s="4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4"/>
      <c r="L23" s="4"/>
      <c r="M23" s="4"/>
      <c r="N23" s="4"/>
      <c r="O23" s="4"/>
      <c r="P23" s="4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ht="21.0" customHeight="1">
      <c r="A24" s="5"/>
      <c r="B24" s="9"/>
      <c r="C24" s="5"/>
      <c r="D24" s="5"/>
      <c r="E24" s="5"/>
      <c r="F24" s="5"/>
      <c r="G24" s="5"/>
      <c r="H24" s="5"/>
      <c r="I24" s="5"/>
      <c r="J24" s="5"/>
      <c r="K24" s="4"/>
      <c r="L24" s="4"/>
      <c r="M24" s="4"/>
      <c r="N24" s="5"/>
      <c r="O24" s="5"/>
      <c r="P24" s="4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ht="21.0" customHeight="1">
      <c r="A25" s="5"/>
      <c r="B25" s="9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ht="21.0" customHeight="1">
      <c r="A26" s="5"/>
      <c r="B26" s="9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ht="21.0" customHeight="1">
      <c r="A27" s="5"/>
      <c r="B27" s="9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ht="21.0" customHeight="1">
      <c r="A28" s="5"/>
      <c r="B28" s="9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ht="21.0" customHeight="1">
      <c r="A29" s="5"/>
      <c r="B29" s="9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ht="21.0" customHeight="1">
      <c r="A30" s="5"/>
      <c r="B30" s="9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ht="21.0" customHeight="1">
      <c r="A31" s="5"/>
      <c r="B31" s="9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ht="21.0" customHeight="1">
      <c r="A32" s="5"/>
      <c r="B32" s="9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ht="21.0" customHeight="1">
      <c r="A33" s="5"/>
      <c r="B33" s="9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ht="21.0" customHeight="1">
      <c r="A34" s="5"/>
      <c r="B34" s="9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ht="21.0" customHeight="1">
      <c r="A35" s="5"/>
      <c r="B35" s="9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ht="21.0" customHeight="1">
      <c r="A36" s="5"/>
      <c r="B36" s="9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ht="21.0" customHeight="1">
      <c r="A37" s="5"/>
      <c r="B37" s="9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ht="21.0" customHeight="1">
      <c r="A38" s="5"/>
      <c r="B38" s="9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ht="21.0" customHeight="1">
      <c r="A39" s="5"/>
      <c r="B39" s="9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ht="21.0" customHeight="1">
      <c r="A40" s="5"/>
      <c r="B40" s="9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ht="21.0" customHeight="1">
      <c r="A41" s="5"/>
      <c r="B41" s="9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ht="21.0" customHeight="1">
      <c r="A42" s="5"/>
      <c r="B42" s="9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ht="21.0" customHeight="1">
      <c r="A43" s="5"/>
      <c r="B43" s="9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ht="21.0" customHeight="1">
      <c r="A44" s="5"/>
      <c r="B44" s="9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ht="21.0" customHeight="1">
      <c r="A45" s="5"/>
      <c r="B45" s="9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ht="21.0" customHeight="1">
      <c r="A46" s="5"/>
      <c r="B46" s="9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ht="21.0" customHeight="1">
      <c r="A47" s="5"/>
      <c r="B47" s="9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ht="21.0" customHeight="1">
      <c r="A48" s="5"/>
      <c r="B48" s="9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ht="21.0" customHeight="1">
      <c r="A49" s="5"/>
      <c r="B49" s="9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ht="21.0" customHeight="1">
      <c r="A50" s="5"/>
      <c r="B50" s="9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ht="21.0" customHeight="1">
      <c r="A51" s="5"/>
      <c r="B51" s="9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ht="21.0" customHeight="1">
      <c r="A52" s="5"/>
      <c r="B52" s="9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ht="21.0" customHeight="1">
      <c r="A53" s="5"/>
      <c r="B53" s="9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ht="21.0" customHeight="1">
      <c r="A54" s="5"/>
      <c r="B54" s="9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ht="21.0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ht="21.0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ht="21.0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ht="21.0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ht="21.0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ht="21.0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ht="21.0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ht="21.0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ht="21.0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ht="21.0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ht="21.0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ht="21.0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ht="21.0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ht="21.0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ht="21.0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ht="21.0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ht="21.0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ht="21.0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ht="21.0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ht="21.0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ht="21.0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ht="21.0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ht="21.0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ht="21.0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ht="21.0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ht="21.0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ht="21.0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ht="21.0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ht="21.0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ht="21.0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ht="21.0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ht="21.0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ht="21.0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ht="21.0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ht="21.0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ht="21.0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ht="21.0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ht="21.0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ht="21.0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ht="21.0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ht="21.0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ht="21.0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ht="21.0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ht="21.0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ht="21.0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ht="21.0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ht="21.0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ht="21.0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ht="21.0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ht="21.0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ht="21.0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ht="21.0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ht="21.0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ht="21.0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ht="21.0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ht="21.0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ht="21.0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ht="21.0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ht="21.0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ht="21.0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ht="21.0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ht="21.0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ht="21.0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ht="21.0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ht="21.0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ht="21.0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ht="21.0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ht="21.0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ht="21.0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ht="21.0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ht="21.0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ht="21.0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ht="21.0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ht="21.0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ht="21.0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ht="21.0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ht="21.0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ht="21.0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ht="21.0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ht="21.0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ht="21.0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ht="21.0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ht="21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ht="21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ht="21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ht="21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ht="21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ht="21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ht="21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ht="21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ht="21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ht="21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ht="21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ht="21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ht="21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ht="21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ht="21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ht="21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ht="21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ht="21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ht="21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ht="21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ht="21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ht="21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ht="21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ht="21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ht="21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ht="21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ht="21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ht="21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ht="21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ht="21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ht="21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ht="21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ht="21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ht="21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ht="21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ht="21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ht="21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ht="21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ht="21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ht="21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ht="21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ht="21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ht="21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ht="21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ht="21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ht="21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ht="21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ht="21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ht="21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ht="21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ht="21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ht="21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ht="21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ht="21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ht="21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ht="21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ht="21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ht="21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ht="21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ht="21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ht="21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ht="21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ht="21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ht="21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ht="21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ht="21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ht="21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ht="21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ht="21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ht="21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ht="21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ht="21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ht="21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ht="21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ht="21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ht="21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ht="21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ht="21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ht="21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ht="21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ht="21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ht="21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ht="21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ht="21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ht="21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ht="21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ht="21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ht="21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ht="21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ht="21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ht="21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ht="21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ht="21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ht="21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ht="21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ht="21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ht="21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ht="21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ht="21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ht="21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ht="21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ht="21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ht="21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ht="21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ht="21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ht="21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ht="21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ht="21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ht="21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ht="21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ht="21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ht="21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ht="21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ht="21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ht="21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ht="21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ht="21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ht="21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ht="21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ht="21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ht="21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ht="21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ht="21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ht="21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ht="21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ht="21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ht="21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ht="21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ht="21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ht="21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ht="21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ht="21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ht="21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ht="21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ht="21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ht="21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ht="21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ht="21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ht="21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ht="21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ht="21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ht="21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ht="21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ht="21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ht="21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ht="21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ht="21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ht="21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ht="21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ht="21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ht="21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ht="21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ht="21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ht="21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ht="21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ht="21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ht="21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ht="21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ht="21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ht="21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ht="21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ht="21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ht="21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ht="21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ht="21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ht="21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ht="21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ht="21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ht="21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ht="21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ht="21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ht="21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ht="21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ht="21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ht="21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ht="21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ht="21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ht="21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ht="21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ht="21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ht="21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ht="21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ht="21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ht="21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ht="21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ht="21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ht="21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ht="21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ht="21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ht="21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ht="21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ht="21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ht="21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ht="21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ht="21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ht="21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ht="21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ht="21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ht="21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ht="21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ht="21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ht="21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ht="21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ht="21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ht="21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ht="21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ht="21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ht="21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ht="21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ht="21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ht="21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ht="21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ht="21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ht="21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ht="21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ht="21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ht="21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ht="21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ht="21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ht="21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ht="21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ht="21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ht="21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ht="21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ht="21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ht="21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ht="21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ht="21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ht="21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ht="21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ht="21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ht="21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ht="21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ht="21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ht="21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ht="21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ht="21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ht="21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ht="21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ht="21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ht="21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ht="21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ht="21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ht="21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ht="21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ht="21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ht="21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ht="21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ht="21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ht="21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ht="21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ht="21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ht="21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ht="21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ht="21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ht="21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ht="21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ht="21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ht="21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ht="21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ht="21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ht="21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ht="21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ht="21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ht="21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ht="21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ht="21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ht="21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ht="21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ht="21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ht="21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ht="21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ht="21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ht="21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ht="21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ht="21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ht="21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ht="21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ht="21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ht="21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ht="21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ht="21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ht="21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ht="21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ht="21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ht="21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ht="21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ht="21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ht="21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ht="21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ht="21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ht="21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ht="21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ht="21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ht="21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ht="21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ht="21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ht="21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ht="21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ht="21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ht="21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ht="21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ht="21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ht="21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ht="21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ht="21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ht="21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ht="21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ht="21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ht="21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ht="21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ht="21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ht="21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ht="21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ht="21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ht="21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ht="21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ht="21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ht="21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ht="21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ht="21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ht="21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ht="21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ht="21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ht="21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ht="21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ht="21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ht="21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ht="21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ht="21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ht="21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ht="21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ht="21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ht="21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ht="21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ht="21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ht="21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ht="21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ht="21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ht="21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ht="21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ht="21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ht="21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ht="21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ht="21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ht="21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ht="21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ht="21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ht="21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ht="21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ht="21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ht="21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ht="21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ht="21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ht="21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ht="21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ht="21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ht="21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ht="21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ht="21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ht="21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ht="21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ht="21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ht="21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ht="21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ht="21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ht="21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ht="21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ht="21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ht="21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ht="21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ht="21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ht="21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ht="21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ht="21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ht="21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ht="21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ht="21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ht="21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ht="21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ht="21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ht="21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ht="21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ht="21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ht="21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ht="21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ht="21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ht="21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ht="21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ht="21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ht="21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ht="21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ht="21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ht="21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ht="21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ht="21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ht="21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ht="21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ht="21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ht="21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ht="21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ht="21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ht="21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ht="21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ht="21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ht="21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ht="21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ht="21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ht="21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ht="21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ht="21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ht="21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ht="21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ht="21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ht="21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ht="21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ht="21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ht="21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ht="21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ht="21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ht="21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ht="21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ht="21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ht="21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ht="21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ht="21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ht="21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ht="21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ht="21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ht="21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ht="21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ht="21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ht="21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ht="21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ht="21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ht="21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ht="21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ht="21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ht="21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ht="21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ht="21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ht="21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ht="21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ht="21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ht="21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ht="21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ht="21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ht="21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ht="21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ht="21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ht="21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ht="21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ht="21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ht="21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ht="21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ht="21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ht="21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ht="21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ht="21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ht="21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ht="21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ht="21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ht="21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ht="21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ht="21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ht="21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ht="21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ht="21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ht="21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ht="21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ht="21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ht="21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ht="21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ht="21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ht="21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ht="21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ht="21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ht="21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ht="21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ht="21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ht="21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ht="21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ht="21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ht="21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ht="21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ht="21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ht="21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ht="21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ht="21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ht="21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ht="21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ht="21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ht="21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ht="21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ht="21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ht="21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ht="21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ht="21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ht="21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ht="21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ht="21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ht="21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ht="21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ht="21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ht="21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ht="21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ht="21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ht="21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ht="21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ht="21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ht="21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ht="21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ht="21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ht="21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ht="21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ht="21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ht="21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ht="21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ht="21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ht="21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ht="21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ht="21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ht="21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ht="21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ht="21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ht="21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ht="21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ht="21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ht="21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ht="21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ht="21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ht="21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ht="21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ht="21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ht="21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ht="21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ht="21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ht="21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ht="21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ht="21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ht="21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ht="21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ht="21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ht="21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ht="21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ht="21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ht="21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ht="21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ht="21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ht="21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ht="21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ht="21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ht="21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ht="21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ht="21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ht="21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ht="21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ht="21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ht="21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ht="21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ht="21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ht="21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ht="21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ht="21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ht="21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ht="21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ht="21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ht="21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ht="21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ht="21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ht="21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ht="21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ht="21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ht="21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ht="21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ht="21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ht="21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ht="21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ht="21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ht="21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ht="21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ht="21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ht="21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ht="21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ht="21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ht="21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ht="21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ht="21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ht="21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ht="21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ht="21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ht="21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ht="21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ht="21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ht="21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ht="21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ht="21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ht="21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ht="21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ht="21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ht="21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ht="21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ht="21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ht="21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ht="21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ht="21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ht="21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ht="21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ht="21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ht="21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ht="21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ht="21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ht="21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ht="21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ht="21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ht="21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ht="21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ht="21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ht="21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ht="21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ht="21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ht="21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ht="21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ht="21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ht="21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ht="21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ht="21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ht="21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ht="21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ht="21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ht="21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ht="21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ht="21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ht="21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ht="21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ht="21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ht="21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ht="21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ht="21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ht="21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ht="21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ht="21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ht="21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ht="21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ht="21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ht="21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ht="21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ht="21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ht="21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ht="21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ht="21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ht="21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ht="21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ht="21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ht="21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ht="21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ht="21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ht="21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ht="21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ht="21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ht="21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ht="21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ht="21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ht="21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ht="21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ht="21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ht="21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ht="21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ht="21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ht="21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ht="21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ht="21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ht="21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ht="21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ht="21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ht="21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ht="21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ht="21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ht="21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ht="21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ht="21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ht="21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ht="21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ht="21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ht="21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ht="21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ht="21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ht="21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ht="21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ht="21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ht="21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ht="21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ht="21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ht="21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ht="21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ht="21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ht="21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ht="21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ht="21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ht="21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ht="21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ht="21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ht="21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ht="21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ht="21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ht="21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ht="21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ht="21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ht="21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ht="21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ht="21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ht="21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ht="21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ht="21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ht="21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ht="21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ht="21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ht="21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ht="21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ht="21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ht="21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ht="21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ht="21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ht="21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ht="21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ht="21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ht="21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ht="21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ht="21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ht="21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ht="21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ht="21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ht="21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ht="21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ht="21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ht="21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ht="21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ht="21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ht="21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ht="21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ht="21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ht="21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ht="21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ht="21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ht="21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ht="21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ht="21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ht="21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ht="21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ht="21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ht="21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ht="21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ht="21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ht="21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ht="21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ht="21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ht="21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ht="21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ht="21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ht="21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ht="21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ht="21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ht="21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ht="21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ht="21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ht="21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ht="21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ht="21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ht="21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ht="21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ht="21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ht="21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ht="21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ht="21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ht="21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ht="21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ht="21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ht="21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ht="21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ht="21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ht="21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ht="21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ht="21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ht="21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ht="21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ht="21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ht="21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ht="21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ht="21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ht="21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ht="21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ht="21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ht="21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ht="21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ht="21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ht="21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ht="21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ht="21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ht="21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ht="21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ht="21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ht="21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ht="21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ht="21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ht="21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ht="21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ht="21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ht="21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ht="21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ht="21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ht="21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ht="21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ht="21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ht="21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ht="21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ht="21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ht="21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ht="21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ht="21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ht="21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ht="21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ht="21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ht="21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ht="21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ht="21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ht="21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ht="21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ht="21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ht="21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ht="21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ht="21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ht="21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ht="21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ht="21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ht="21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ht="21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ht="21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ht="21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ht="21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ht="21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ht="21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ht="21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ht="21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ht="21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ht="21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ht="21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ht="21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ht="21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ht="21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ht="21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ht="21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ht="21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ht="21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ht="21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ht="21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ht="21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ht="21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ht="21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ht="21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ht="21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ht="21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ht="21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ht="21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ht="21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4.0"/>
    <col customWidth="1" min="2" max="2" width="10.44"/>
    <col customWidth="1" min="3" max="3" width="8.33"/>
    <col customWidth="1" min="4" max="4" width="13.11"/>
    <col customWidth="1" min="5" max="5" width="15.33"/>
    <col customWidth="1" min="6" max="10" width="20.44"/>
    <col customWidth="1" min="11" max="11" width="23.67"/>
    <col customWidth="1" min="12" max="14" width="18.0"/>
    <col customWidth="1" min="15" max="15" width="19.78"/>
    <col customWidth="1" min="16" max="16" width="30.33"/>
    <col customWidth="1" min="17" max="17" width="36.11"/>
    <col customWidth="1" min="18" max="21" width="10.11"/>
    <col customWidth="1" min="22" max="22" width="25.33"/>
    <col customWidth="1" min="23" max="23" width="17.44"/>
    <col customWidth="1" min="24" max="24" width="21.33"/>
    <col customWidth="1" min="25" max="32" width="10.78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/>
      <c r="AB1" s="5"/>
      <c r="AC1" s="5"/>
      <c r="AD1" s="5"/>
      <c r="AE1" s="5" t="s">
        <v>43</v>
      </c>
      <c r="AF1" s="5">
        <v>10.0</v>
      </c>
    </row>
    <row r="2" ht="21.0" customHeight="1">
      <c r="A2" s="4" t="s">
        <v>17</v>
      </c>
      <c r="B2" s="6">
        <f>L2+90.02</f>
        <v>276.64</v>
      </c>
      <c r="C2" s="4">
        <v>61.0</v>
      </c>
      <c r="D2" s="4">
        <v>33.932939</v>
      </c>
      <c r="E2" s="4">
        <v>-118.397308</v>
      </c>
      <c r="F2" s="4">
        <f t="shared" ref="F2:F3" si="1">75/$AF$1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21</v>
      </c>
      <c r="L2" s="4">
        <f>ROUND(276.64-90.02,2)</f>
        <v>186.62</v>
      </c>
      <c r="M2" s="4">
        <v>0.0</v>
      </c>
      <c r="N2" s="4">
        <v>33.932669</v>
      </c>
      <c r="O2" s="4">
        <v>-118.397528</v>
      </c>
      <c r="P2" s="4">
        <f t="shared" ref="P2:P9" si="2">60/$AF$1</f>
        <v>6</v>
      </c>
      <c r="Q2" s="4" t="s">
        <v>44</v>
      </c>
      <c r="R2" s="4">
        <f>L5</f>
        <v>0</v>
      </c>
      <c r="S2" s="4">
        <f t="shared" ref="S2:S5" si="3">$C$2</f>
        <v>61</v>
      </c>
      <c r="T2" s="4">
        <v>33.9327514152404</v>
      </c>
      <c r="U2" s="4">
        <v>-118.398218039874</v>
      </c>
      <c r="V2" s="4">
        <v>0.3</v>
      </c>
      <c r="W2" s="4" t="s">
        <v>17</v>
      </c>
      <c r="X2" s="7" t="s">
        <v>47</v>
      </c>
      <c r="Y2" s="4"/>
      <c r="Z2" s="5"/>
      <c r="AA2" s="5"/>
      <c r="AB2" s="5"/>
      <c r="AC2" s="5"/>
      <c r="AD2" s="5"/>
      <c r="AE2" s="5" t="s">
        <v>53</v>
      </c>
      <c r="AF2" s="8">
        <v>3.28084</v>
      </c>
    </row>
    <row r="3" ht="21.0" customHeight="1">
      <c r="A3" s="4" t="s">
        <v>54</v>
      </c>
      <c r="B3" s="6">
        <f>L4-B2</f>
        <v>-90.02</v>
      </c>
      <c r="C3" s="4">
        <v>61.0</v>
      </c>
      <c r="D3" s="4">
        <v>33.9327020408871</v>
      </c>
      <c r="E3" s="4">
        <v>-118.398526458292</v>
      </c>
      <c r="F3" s="4">
        <f t="shared" si="1"/>
        <v>7.5</v>
      </c>
      <c r="G3" s="4">
        <v>33.9321234725177</v>
      </c>
      <c r="H3" s="4">
        <v>-118.397052220842</v>
      </c>
      <c r="I3" s="4">
        <v>33.9318176317258</v>
      </c>
      <c r="J3" s="4">
        <v>-118.399875277435</v>
      </c>
      <c r="K3" s="4" t="s">
        <v>48</v>
      </c>
      <c r="L3" s="4">
        <v>0.0</v>
      </c>
      <c r="M3" s="4">
        <v>122.0</v>
      </c>
      <c r="N3" s="4">
        <v>33.932931931611</v>
      </c>
      <c r="O3" s="4">
        <v>-118.398311643957</v>
      </c>
      <c r="P3" s="4">
        <f t="shared" si="2"/>
        <v>6</v>
      </c>
      <c r="Q3" s="4" t="s">
        <v>45</v>
      </c>
      <c r="R3" s="4">
        <f>L9</f>
        <v>62.21</v>
      </c>
      <c r="S3" s="4">
        <f t="shared" si="3"/>
        <v>61</v>
      </c>
      <c r="T3" s="4">
        <v>33.9327892472172</v>
      </c>
      <c r="U3" s="4">
        <v>-118.398011509788</v>
      </c>
      <c r="V3" s="4">
        <v>0.3</v>
      </c>
      <c r="W3" s="7" t="s">
        <v>47</v>
      </c>
      <c r="X3" s="4" t="s">
        <v>21</v>
      </c>
      <c r="Y3" s="4"/>
      <c r="Z3" s="5"/>
      <c r="AA3" s="5"/>
      <c r="AB3" s="5"/>
      <c r="AC3" s="5"/>
      <c r="AD3" s="5"/>
      <c r="AE3" s="5"/>
      <c r="AF3" s="5"/>
    </row>
    <row r="4" ht="21.0" customHeight="1">
      <c r="A4" s="4"/>
      <c r="B4" s="6"/>
      <c r="C4" s="4"/>
      <c r="D4" s="4"/>
      <c r="E4" s="4"/>
      <c r="F4" s="4"/>
      <c r="G4" s="4"/>
      <c r="H4" s="4"/>
      <c r="I4" s="4"/>
      <c r="J4" s="4"/>
      <c r="K4" s="4" t="s">
        <v>50</v>
      </c>
      <c r="L4" s="4">
        <f>ROUND(276.64-90.02,2)</f>
        <v>186.62</v>
      </c>
      <c r="M4" s="4">
        <v>122.0</v>
      </c>
      <c r="N4" s="5">
        <v>33.93307916467</v>
      </c>
      <c r="O4" s="5">
        <v>-118.397648521445</v>
      </c>
      <c r="P4" s="4">
        <f t="shared" si="2"/>
        <v>6</v>
      </c>
      <c r="Q4" s="4" t="s">
        <v>46</v>
      </c>
      <c r="R4" s="4">
        <f>L6</f>
        <v>124.41</v>
      </c>
      <c r="S4" s="4">
        <f t="shared" si="3"/>
        <v>61</v>
      </c>
      <c r="T4" s="4">
        <v>33.9328348681079</v>
      </c>
      <c r="U4" s="4">
        <v>-118.397829119582</v>
      </c>
      <c r="V4" s="4">
        <v>0.3</v>
      </c>
      <c r="W4" s="7" t="s">
        <v>47</v>
      </c>
      <c r="X4" s="7" t="s">
        <v>46</v>
      </c>
      <c r="Y4" s="4"/>
      <c r="Z4" s="5"/>
      <c r="AA4" s="5"/>
      <c r="AB4" s="5"/>
      <c r="AC4" s="5"/>
      <c r="AD4" s="5"/>
      <c r="AE4" s="5"/>
      <c r="AF4" s="5"/>
    </row>
    <row r="5" ht="21.0" customHeight="1">
      <c r="A5" s="4"/>
      <c r="B5" s="6"/>
      <c r="C5" s="4"/>
      <c r="D5" s="4"/>
      <c r="E5" s="4"/>
      <c r="F5" s="4"/>
      <c r="G5" s="4"/>
      <c r="H5" s="4"/>
      <c r="I5" s="4"/>
      <c r="J5" s="4"/>
      <c r="K5" s="4" t="s">
        <v>18</v>
      </c>
      <c r="L5" s="4">
        <v>0.0</v>
      </c>
      <c r="M5" s="4">
        <v>0.0</v>
      </c>
      <c r="N5" s="4">
        <v>33.932581</v>
      </c>
      <c r="O5" s="4">
        <v>-118.398178</v>
      </c>
      <c r="P5" s="4">
        <f t="shared" si="2"/>
        <v>6</v>
      </c>
      <c r="Q5" s="4" t="s">
        <v>47</v>
      </c>
      <c r="R5" s="4">
        <f>L2</f>
        <v>186.62</v>
      </c>
      <c r="S5" s="4">
        <f t="shared" si="3"/>
        <v>61</v>
      </c>
      <c r="T5" s="4">
        <v>33.9328794635032</v>
      </c>
      <c r="U5" s="4">
        <v>-118.397575592585</v>
      </c>
      <c r="V5" s="4">
        <v>0.3</v>
      </c>
      <c r="W5" s="7" t="s">
        <v>46</v>
      </c>
      <c r="X5" s="4" t="s">
        <v>20</v>
      </c>
      <c r="Y5" s="4"/>
      <c r="Z5" s="5"/>
      <c r="AA5" s="5"/>
      <c r="AB5" s="5"/>
      <c r="AC5" s="5"/>
      <c r="AD5" s="5"/>
      <c r="AE5" s="5"/>
      <c r="AF5" s="5"/>
    </row>
    <row r="6" ht="21.0" customHeight="1">
      <c r="A6" s="4"/>
      <c r="B6" s="6"/>
      <c r="C6" s="4"/>
      <c r="D6" s="4"/>
      <c r="E6" s="4"/>
      <c r="F6" s="5"/>
      <c r="G6" s="5"/>
      <c r="H6" s="5"/>
      <c r="I6" s="5"/>
      <c r="J6" s="5"/>
      <c r="K6" s="4" t="s">
        <v>20</v>
      </c>
      <c r="L6" s="4">
        <f>ROUND(276.64-152.23,2)</f>
        <v>124.41</v>
      </c>
      <c r="M6" s="4">
        <v>0.0</v>
      </c>
      <c r="N6" s="4">
        <v>33.932636</v>
      </c>
      <c r="O6" s="4">
        <v>-118.397786</v>
      </c>
      <c r="P6" s="4">
        <f t="shared" si="2"/>
        <v>6</v>
      </c>
      <c r="Q6" s="4"/>
      <c r="R6" s="4"/>
      <c r="S6" s="4"/>
      <c r="T6" s="4"/>
      <c r="U6" s="4"/>
      <c r="V6" s="4"/>
      <c r="W6" s="7" t="s">
        <v>45</v>
      </c>
      <c r="X6" s="7" t="s">
        <v>46</v>
      </c>
      <c r="Y6" s="4"/>
      <c r="Z6" s="4"/>
      <c r="AA6" s="5"/>
      <c r="AB6" s="5"/>
      <c r="AC6" s="5"/>
      <c r="AD6" s="5"/>
      <c r="AE6" s="5"/>
      <c r="AF6" s="5"/>
    </row>
    <row r="7" ht="21.0" customHeight="1">
      <c r="A7" s="4"/>
      <c r="B7" s="6"/>
      <c r="C7" s="4"/>
      <c r="D7" s="4"/>
      <c r="E7" s="4"/>
      <c r="F7" s="4"/>
      <c r="G7" s="4"/>
      <c r="H7" s="4"/>
      <c r="I7" s="4"/>
      <c r="J7" s="4"/>
      <c r="K7" s="4" t="s">
        <v>52</v>
      </c>
      <c r="L7" s="4">
        <f>ROUND(276.64-214.43,2)</f>
        <v>62.21</v>
      </c>
      <c r="M7" s="4">
        <v>122.0</v>
      </c>
      <c r="N7" s="4">
        <v>33.9329861753992</v>
      </c>
      <c r="O7" s="4">
        <v>-118.398062583858</v>
      </c>
      <c r="P7" s="4">
        <f t="shared" si="2"/>
        <v>6</v>
      </c>
      <c r="Q7" s="4"/>
      <c r="R7" s="4"/>
      <c r="S7" s="4"/>
      <c r="T7" s="4"/>
      <c r="U7" s="4"/>
      <c r="V7" s="4"/>
      <c r="W7" s="7" t="s">
        <v>45</v>
      </c>
      <c r="X7" s="4" t="s">
        <v>19</v>
      </c>
      <c r="Y7" s="4"/>
      <c r="Z7" s="4"/>
      <c r="AA7" s="4"/>
      <c r="AB7" s="4"/>
      <c r="AC7" s="5"/>
      <c r="AD7" s="5"/>
      <c r="AE7" s="5"/>
      <c r="AF7" s="5"/>
    </row>
    <row r="8" ht="21.0" customHeight="1">
      <c r="A8" s="4"/>
      <c r="B8" s="6"/>
      <c r="C8" s="4"/>
      <c r="D8" s="4"/>
      <c r="E8" s="4"/>
      <c r="F8" s="4"/>
      <c r="G8" s="4"/>
      <c r="H8" s="4"/>
      <c r="I8" s="4"/>
      <c r="J8" s="4"/>
      <c r="K8" s="4" t="s">
        <v>51</v>
      </c>
      <c r="L8" s="4">
        <f>ROUND(276.64-152.23,2)</f>
        <v>124.41</v>
      </c>
      <c r="M8" s="4">
        <v>122.0</v>
      </c>
      <c r="N8" s="4">
        <v>33.9330326700473</v>
      </c>
      <c r="O8" s="4">
        <v>-118.397882015287</v>
      </c>
      <c r="P8" s="4">
        <f t="shared" si="2"/>
        <v>6</v>
      </c>
      <c r="Q8" s="4"/>
      <c r="R8" s="4"/>
      <c r="S8" s="4"/>
      <c r="T8" s="4"/>
      <c r="U8" s="4"/>
      <c r="V8" s="4"/>
      <c r="W8" s="7" t="s">
        <v>45</v>
      </c>
      <c r="X8" s="4" t="s">
        <v>44</v>
      </c>
      <c r="Y8" s="4"/>
      <c r="Z8" s="4"/>
      <c r="AA8" s="4"/>
      <c r="AB8" s="4"/>
      <c r="AC8" s="5"/>
      <c r="AD8" s="5"/>
      <c r="AE8" s="5"/>
      <c r="AF8" s="5"/>
    </row>
    <row r="9" ht="21.0" customHeight="1">
      <c r="A9" s="5"/>
      <c r="B9" s="9"/>
      <c r="C9" s="5"/>
      <c r="D9" s="5"/>
      <c r="E9" s="5"/>
      <c r="F9" s="5"/>
      <c r="G9" s="5"/>
      <c r="H9" s="5"/>
      <c r="I9" s="5"/>
      <c r="J9" s="5"/>
      <c r="K9" s="4" t="s">
        <v>19</v>
      </c>
      <c r="L9" s="4">
        <f>ROUND(276.64-214.43,2)</f>
        <v>62.21</v>
      </c>
      <c r="M9" s="4">
        <v>0.0</v>
      </c>
      <c r="N9" s="4">
        <v>33.932608</v>
      </c>
      <c r="O9" s="4">
        <v>-118.397956</v>
      </c>
      <c r="P9" s="4">
        <f t="shared" si="2"/>
        <v>6</v>
      </c>
      <c r="Q9" s="4"/>
      <c r="R9" s="4"/>
      <c r="S9" s="4"/>
      <c r="T9" s="4"/>
      <c r="U9" s="4"/>
      <c r="V9" s="4"/>
      <c r="W9" s="4" t="s">
        <v>44</v>
      </c>
      <c r="X9" s="4" t="s">
        <v>18</v>
      </c>
      <c r="Y9" s="5"/>
      <c r="Z9" s="5"/>
      <c r="AA9" s="4"/>
      <c r="AB9" s="4"/>
      <c r="AC9" s="5"/>
      <c r="AD9" s="5"/>
      <c r="AE9" s="5"/>
      <c r="AF9" s="5"/>
    </row>
    <row r="10" ht="21.0" customHeight="1">
      <c r="A10" s="5"/>
      <c r="B10" s="9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4" t="s">
        <v>54</v>
      </c>
      <c r="X10" s="7" t="s">
        <v>44</v>
      </c>
      <c r="Y10" s="5"/>
      <c r="Z10" s="5"/>
      <c r="AA10" s="4"/>
      <c r="AB10" s="4"/>
      <c r="AC10" s="5"/>
      <c r="AD10" s="5"/>
      <c r="AE10" s="5"/>
      <c r="AF10" s="5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7" t="s">
        <v>44</v>
      </c>
      <c r="X11" s="4" t="s">
        <v>48</v>
      </c>
      <c r="Y11" s="5"/>
      <c r="Z11" s="5"/>
      <c r="AA11" s="5"/>
      <c r="AB11" s="5"/>
      <c r="AC11" s="5"/>
      <c r="AD11" s="5"/>
      <c r="AE11" s="5"/>
      <c r="AF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7" t="s">
        <v>45</v>
      </c>
      <c r="X12" s="7" t="s">
        <v>52</v>
      </c>
      <c r="Y12" s="5"/>
      <c r="Z12" s="5"/>
      <c r="AA12" s="5"/>
      <c r="AB12" s="5"/>
      <c r="AC12" s="5"/>
      <c r="AD12" s="5"/>
      <c r="AE12" s="5"/>
      <c r="AF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7" t="s">
        <v>46</v>
      </c>
      <c r="X13" s="4" t="s">
        <v>51</v>
      </c>
      <c r="Y13" s="5"/>
      <c r="Z13" s="5"/>
      <c r="AA13" s="5"/>
      <c r="AB13" s="5"/>
      <c r="AC13" s="5"/>
      <c r="AD13" s="5"/>
      <c r="AE13" s="5"/>
      <c r="AF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7" t="s">
        <v>47</v>
      </c>
      <c r="X14" s="4" t="s">
        <v>50</v>
      </c>
      <c r="Y14" s="5"/>
      <c r="Z14" s="5"/>
      <c r="AA14" s="5"/>
      <c r="AB14" s="5"/>
      <c r="AC14" s="5"/>
      <c r="AD14" s="5"/>
      <c r="AE14" s="5"/>
      <c r="AF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4"/>
      <c r="Y16" s="5"/>
      <c r="Z16" s="5"/>
      <c r="AA16" s="5"/>
      <c r="AB16" s="5"/>
      <c r="AC16" s="5"/>
      <c r="AD16" s="5"/>
      <c r="AE16" s="5"/>
      <c r="AF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4"/>
      <c r="X17" s="4"/>
      <c r="Y17" s="5"/>
      <c r="Z17" s="5"/>
      <c r="AA17" s="5"/>
      <c r="AB17" s="5"/>
      <c r="AC17" s="5"/>
      <c r="AD17" s="5"/>
      <c r="AE17" s="5"/>
      <c r="AF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4"/>
      <c r="L19" s="4"/>
      <c r="M19" s="4"/>
      <c r="N19" s="4"/>
      <c r="O19" s="4"/>
      <c r="P19" s="4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4"/>
      <c r="L20" s="4"/>
      <c r="M20" s="4"/>
      <c r="N20" s="4"/>
      <c r="O20" s="4"/>
      <c r="P20" s="4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4"/>
      <c r="L21" s="4"/>
      <c r="M21" s="4"/>
      <c r="N21" s="4"/>
      <c r="O21" s="4"/>
      <c r="P21" s="4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4"/>
      <c r="L22" s="4"/>
      <c r="M22" s="4"/>
      <c r="N22" s="4"/>
      <c r="O22" s="4"/>
      <c r="P22" s="4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4"/>
      <c r="L23" s="4"/>
      <c r="M23" s="4"/>
      <c r="N23" s="4"/>
      <c r="O23" s="4"/>
      <c r="P23" s="4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</row>
    <row r="24" ht="21.0" customHeight="1">
      <c r="A24" s="5"/>
      <c r="B24" s="9"/>
      <c r="C24" s="5"/>
      <c r="D24" s="5"/>
      <c r="E24" s="5"/>
      <c r="F24" s="5"/>
      <c r="G24" s="5"/>
      <c r="H24" s="5"/>
      <c r="I24" s="5"/>
      <c r="J24" s="5"/>
      <c r="K24" s="4"/>
      <c r="L24" s="4"/>
      <c r="M24" s="4"/>
      <c r="N24" s="5"/>
      <c r="O24" s="5"/>
      <c r="P24" s="4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</row>
    <row r="25" ht="21.0" customHeight="1">
      <c r="A25" s="5"/>
      <c r="B25" s="9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</row>
    <row r="26" ht="21.0" customHeight="1">
      <c r="A26" s="5"/>
      <c r="B26" s="9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</row>
    <row r="27" ht="21.0" customHeight="1">
      <c r="A27" s="5"/>
      <c r="B27" s="9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</row>
    <row r="28" ht="21.0" customHeight="1">
      <c r="A28" s="5"/>
      <c r="B28" s="9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</row>
    <row r="29" ht="21.0" customHeight="1">
      <c r="A29" s="5"/>
      <c r="B29" s="9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</row>
    <row r="30" ht="21.0" customHeight="1">
      <c r="A30" s="5"/>
      <c r="B30" s="9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</row>
    <row r="31" ht="21.0" customHeight="1">
      <c r="A31" s="5"/>
      <c r="B31" s="9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</row>
    <row r="32" ht="21.0" customHeight="1">
      <c r="A32" s="5"/>
      <c r="B32" s="9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</row>
    <row r="33" ht="21.0" customHeight="1">
      <c r="A33" s="5"/>
      <c r="B33" s="9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</row>
    <row r="34" ht="21.0" customHeight="1">
      <c r="A34" s="5"/>
      <c r="B34" s="9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</row>
    <row r="35" ht="21.0" customHeight="1">
      <c r="A35" s="5"/>
      <c r="B35" s="9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</row>
    <row r="36" ht="21.0" customHeight="1">
      <c r="A36" s="5"/>
      <c r="B36" s="9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</row>
    <row r="37" ht="21.0" customHeight="1">
      <c r="A37" s="5"/>
      <c r="B37" s="9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</row>
    <row r="38" ht="21.0" customHeight="1">
      <c r="A38" s="5"/>
      <c r="B38" s="9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</row>
    <row r="39" ht="21.0" customHeight="1">
      <c r="A39" s="5"/>
      <c r="B39" s="9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</row>
    <row r="40" ht="21.0" customHeight="1">
      <c r="A40" s="5"/>
      <c r="B40" s="9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</row>
    <row r="41" ht="21.0" customHeight="1">
      <c r="A41" s="5"/>
      <c r="B41" s="9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</row>
    <row r="42" ht="21.0" customHeight="1">
      <c r="A42" s="5"/>
      <c r="B42" s="9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</row>
    <row r="43" ht="21.0" customHeight="1">
      <c r="A43" s="5"/>
      <c r="B43" s="9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</row>
    <row r="44" ht="21.0" customHeight="1">
      <c r="A44" s="5"/>
      <c r="B44" s="9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</row>
    <row r="45" ht="21.0" customHeight="1">
      <c r="A45" s="5"/>
      <c r="B45" s="9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</row>
    <row r="46" ht="21.0" customHeight="1">
      <c r="A46" s="5"/>
      <c r="B46" s="9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</row>
    <row r="47" ht="21.0" customHeight="1">
      <c r="A47" s="5"/>
      <c r="B47" s="9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</row>
    <row r="48" ht="21.0" customHeight="1">
      <c r="A48" s="5"/>
      <c r="B48" s="9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</row>
    <row r="49" ht="21.0" customHeight="1">
      <c r="A49" s="5"/>
      <c r="B49" s="9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</row>
    <row r="50" ht="21.0" customHeight="1">
      <c r="A50" s="5"/>
      <c r="B50" s="9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</row>
    <row r="51" ht="21.0" customHeight="1">
      <c r="A51" s="5"/>
      <c r="B51" s="9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</row>
    <row r="52" ht="21.0" customHeight="1">
      <c r="A52" s="5"/>
      <c r="B52" s="9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</row>
    <row r="53" ht="21.0" customHeight="1">
      <c r="A53" s="5"/>
      <c r="B53" s="9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</row>
    <row r="54" ht="21.0" customHeight="1">
      <c r="A54" s="5"/>
      <c r="B54" s="9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</row>
    <row r="55" ht="21.0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</row>
    <row r="56" ht="21.0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</row>
    <row r="57" ht="21.0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</row>
    <row r="58" ht="21.0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</row>
    <row r="59" ht="21.0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</row>
    <row r="60" ht="21.0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</row>
    <row r="61" ht="21.0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</row>
    <row r="62" ht="21.0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</row>
    <row r="63" ht="21.0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</row>
    <row r="64" ht="21.0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</row>
    <row r="65" ht="21.0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</row>
    <row r="66" ht="21.0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</row>
    <row r="67" ht="21.0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</row>
    <row r="68" ht="21.0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</row>
    <row r="69" ht="21.0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</row>
    <row r="70" ht="21.0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</row>
    <row r="71" ht="21.0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</row>
    <row r="72" ht="21.0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</row>
    <row r="73" ht="21.0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</row>
    <row r="74" ht="21.0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</row>
    <row r="75" ht="21.0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</row>
    <row r="76" ht="21.0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</row>
    <row r="77" ht="21.0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</row>
    <row r="78" ht="21.0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</row>
    <row r="79" ht="21.0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</row>
    <row r="80" ht="21.0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</row>
    <row r="81" ht="21.0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</row>
    <row r="82" ht="21.0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</row>
    <row r="83" ht="21.0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</row>
    <row r="84" ht="21.0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</row>
    <row r="85" ht="21.0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</row>
    <row r="86" ht="21.0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</row>
    <row r="87" ht="21.0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</row>
    <row r="88" ht="21.0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</row>
    <row r="89" ht="21.0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</row>
    <row r="90" ht="21.0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</row>
    <row r="91" ht="21.0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</row>
    <row r="92" ht="21.0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</row>
    <row r="93" ht="21.0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</row>
    <row r="94" ht="21.0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</row>
    <row r="95" ht="21.0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</row>
    <row r="96" ht="21.0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</row>
    <row r="97" ht="21.0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</row>
    <row r="98" ht="21.0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</row>
    <row r="99" ht="21.0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</row>
    <row r="100" ht="21.0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</row>
    <row r="101" ht="21.0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</row>
    <row r="102" ht="21.0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</row>
    <row r="103" ht="21.0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</row>
    <row r="104" ht="21.0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</row>
    <row r="105" ht="21.0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</row>
    <row r="106" ht="21.0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</row>
    <row r="107" ht="21.0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</row>
    <row r="108" ht="21.0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</row>
    <row r="109" ht="21.0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</row>
    <row r="110" ht="21.0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</row>
    <row r="111" ht="21.0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</row>
    <row r="112" ht="21.0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</row>
    <row r="113" ht="21.0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</row>
    <row r="114" ht="21.0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</row>
    <row r="115" ht="21.0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</row>
    <row r="116" ht="21.0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</row>
    <row r="117" ht="21.0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</row>
    <row r="118" ht="21.0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</row>
    <row r="119" ht="21.0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</row>
    <row r="120" ht="21.0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</row>
    <row r="121" ht="21.0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</row>
    <row r="122" ht="21.0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</row>
    <row r="123" ht="21.0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</row>
    <row r="124" ht="21.0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</row>
    <row r="125" ht="21.0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</row>
    <row r="126" ht="21.0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</row>
    <row r="127" ht="21.0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</row>
    <row r="128" ht="21.0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</row>
    <row r="129" ht="21.0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</row>
    <row r="130" ht="21.0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</row>
    <row r="131" ht="21.0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</row>
    <row r="132" ht="21.0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</row>
    <row r="133" ht="21.0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</row>
    <row r="134" ht="21.0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</row>
    <row r="135" ht="21.0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</row>
    <row r="136" ht="21.0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</row>
    <row r="137" ht="21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</row>
    <row r="138" ht="21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</row>
    <row r="139" ht="21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</row>
    <row r="140" ht="21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</row>
    <row r="141" ht="21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</row>
    <row r="142" ht="21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</row>
    <row r="143" ht="21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</row>
    <row r="144" ht="21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</row>
    <row r="145" ht="21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</row>
    <row r="146" ht="21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</row>
    <row r="147" ht="21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</row>
    <row r="148" ht="21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</row>
    <row r="149" ht="21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</row>
    <row r="150" ht="21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</row>
    <row r="151" ht="21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</row>
    <row r="152" ht="21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</row>
    <row r="153" ht="21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</row>
    <row r="154" ht="21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</row>
    <row r="155" ht="21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</row>
    <row r="156" ht="21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</row>
    <row r="157" ht="21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</row>
    <row r="158" ht="21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</row>
    <row r="159" ht="21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</row>
    <row r="160" ht="21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</row>
    <row r="161" ht="21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</row>
    <row r="162" ht="21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</row>
    <row r="163" ht="21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</row>
    <row r="164" ht="21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</row>
    <row r="165" ht="21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</row>
    <row r="166" ht="21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</row>
    <row r="167" ht="21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</row>
    <row r="168" ht="21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</row>
    <row r="169" ht="21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</row>
    <row r="170" ht="21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</row>
    <row r="171" ht="21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</row>
    <row r="172" ht="21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</row>
    <row r="173" ht="21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</row>
    <row r="174" ht="21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</row>
    <row r="175" ht="21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</row>
    <row r="176" ht="21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</row>
    <row r="177" ht="21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</row>
    <row r="178" ht="21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</row>
    <row r="179" ht="21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</row>
    <row r="180" ht="21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</row>
    <row r="181" ht="21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</row>
    <row r="182" ht="21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</row>
    <row r="183" ht="21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</row>
    <row r="184" ht="21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</row>
    <row r="185" ht="21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</row>
    <row r="186" ht="21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</row>
    <row r="187" ht="21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</row>
    <row r="188" ht="21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</row>
    <row r="189" ht="21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</row>
    <row r="190" ht="21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</row>
    <row r="191" ht="21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</row>
    <row r="192" ht="21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</row>
    <row r="193" ht="21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</row>
    <row r="194" ht="21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</row>
    <row r="195" ht="21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</row>
    <row r="196" ht="21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</row>
    <row r="197" ht="21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</row>
    <row r="198" ht="21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</row>
    <row r="199" ht="21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</row>
    <row r="200" ht="21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</row>
    <row r="201" ht="21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</row>
    <row r="202" ht="21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</row>
    <row r="203" ht="21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</row>
    <row r="204" ht="21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</row>
    <row r="205" ht="21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</row>
    <row r="206" ht="21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</row>
    <row r="207" ht="21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</row>
    <row r="208" ht="21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</row>
    <row r="209" ht="21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</row>
    <row r="210" ht="21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</row>
    <row r="211" ht="21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</row>
    <row r="212" ht="21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</row>
    <row r="213" ht="21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</row>
    <row r="214" ht="21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</row>
    <row r="215" ht="21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</row>
    <row r="216" ht="21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</row>
    <row r="217" ht="21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</row>
    <row r="218" ht="21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</row>
    <row r="219" ht="21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</row>
    <row r="220" ht="21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</row>
    <row r="221" ht="21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</row>
    <row r="222" ht="21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</row>
    <row r="223" ht="21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</row>
    <row r="224" ht="21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</row>
    <row r="225" ht="21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</row>
    <row r="226" ht="21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</row>
    <row r="227" ht="21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</row>
    <row r="228" ht="21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</row>
    <row r="229" ht="21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</row>
    <row r="230" ht="21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</row>
    <row r="231" ht="21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</row>
    <row r="232" ht="21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</row>
    <row r="233" ht="21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</row>
    <row r="234" ht="21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</row>
    <row r="235" ht="21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</row>
    <row r="236" ht="21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</row>
    <row r="237" ht="21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</row>
    <row r="238" ht="21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</row>
    <row r="239" ht="21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</row>
    <row r="240" ht="21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</row>
    <row r="241" ht="21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</row>
    <row r="242" ht="21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</row>
    <row r="243" ht="21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</row>
    <row r="244" ht="21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</row>
    <row r="245" ht="21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</row>
    <row r="246" ht="21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</row>
    <row r="247" ht="21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</row>
    <row r="248" ht="21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</row>
    <row r="249" ht="21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</row>
    <row r="250" ht="21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</row>
    <row r="251" ht="21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</row>
    <row r="252" ht="21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</row>
    <row r="253" ht="21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</row>
    <row r="254" ht="21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</row>
    <row r="255" ht="21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</row>
    <row r="256" ht="21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</row>
    <row r="257" ht="21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</row>
    <row r="258" ht="21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</row>
    <row r="259" ht="21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</row>
    <row r="260" ht="21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</row>
    <row r="261" ht="21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</row>
    <row r="262" ht="21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</row>
    <row r="263" ht="21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</row>
    <row r="264" ht="21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</row>
    <row r="265" ht="21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</row>
    <row r="266" ht="21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</row>
    <row r="267" ht="21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</row>
    <row r="268" ht="21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</row>
    <row r="269" ht="21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</row>
    <row r="270" ht="21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</row>
    <row r="271" ht="21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</row>
    <row r="272" ht="21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</row>
    <row r="273" ht="21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</row>
    <row r="274" ht="21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</row>
    <row r="275" ht="21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</row>
    <row r="276" ht="21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</row>
    <row r="277" ht="21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</row>
    <row r="278" ht="21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</row>
    <row r="279" ht="21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</row>
    <row r="280" ht="21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</row>
    <row r="281" ht="21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</row>
    <row r="282" ht="21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</row>
    <row r="283" ht="21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</row>
    <row r="284" ht="21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</row>
    <row r="285" ht="21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</row>
    <row r="286" ht="21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</row>
    <row r="287" ht="21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</row>
    <row r="288" ht="21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</row>
    <row r="289" ht="21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</row>
    <row r="290" ht="21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</row>
    <row r="291" ht="21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</row>
    <row r="292" ht="21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</row>
    <row r="293" ht="21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</row>
    <row r="294" ht="21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</row>
    <row r="295" ht="21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</row>
    <row r="296" ht="21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</row>
    <row r="297" ht="21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</row>
    <row r="298" ht="21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</row>
    <row r="299" ht="21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</row>
    <row r="300" ht="21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</row>
    <row r="301" ht="21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</row>
    <row r="302" ht="21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</row>
    <row r="303" ht="21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</row>
    <row r="304" ht="21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</row>
    <row r="305" ht="21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</row>
    <row r="306" ht="21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</row>
    <row r="307" ht="21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</row>
    <row r="308" ht="21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</row>
    <row r="309" ht="21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</row>
    <row r="310" ht="21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</row>
    <row r="311" ht="21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</row>
    <row r="312" ht="21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</row>
    <row r="313" ht="21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</row>
    <row r="314" ht="21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</row>
    <row r="315" ht="21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</row>
    <row r="316" ht="21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</row>
    <row r="317" ht="21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</row>
    <row r="318" ht="21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</row>
    <row r="319" ht="21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</row>
    <row r="320" ht="21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</row>
    <row r="321" ht="21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</row>
    <row r="322" ht="21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</row>
    <row r="323" ht="21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</row>
    <row r="324" ht="21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</row>
    <row r="325" ht="21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</row>
    <row r="326" ht="21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</row>
    <row r="327" ht="21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</row>
    <row r="328" ht="21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</row>
    <row r="329" ht="21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</row>
    <row r="330" ht="21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</row>
    <row r="331" ht="21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</row>
    <row r="332" ht="21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</row>
    <row r="333" ht="21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</row>
    <row r="334" ht="21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</row>
    <row r="335" ht="21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</row>
    <row r="336" ht="21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</row>
    <row r="337" ht="21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</row>
    <row r="338" ht="21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</row>
    <row r="339" ht="21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</row>
    <row r="340" ht="21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</row>
    <row r="341" ht="21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</row>
    <row r="342" ht="21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</row>
    <row r="343" ht="21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</row>
    <row r="344" ht="21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</row>
    <row r="345" ht="21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</row>
    <row r="346" ht="21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</row>
    <row r="347" ht="21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</row>
    <row r="348" ht="21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</row>
    <row r="349" ht="21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</row>
    <row r="350" ht="21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</row>
    <row r="351" ht="21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</row>
    <row r="352" ht="21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</row>
    <row r="353" ht="21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</row>
    <row r="354" ht="21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</row>
    <row r="355" ht="21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</row>
    <row r="356" ht="21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</row>
    <row r="357" ht="21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</row>
    <row r="358" ht="21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</row>
    <row r="359" ht="21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</row>
    <row r="360" ht="21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</row>
    <row r="361" ht="21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</row>
    <row r="362" ht="21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</row>
    <row r="363" ht="21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</row>
    <row r="364" ht="21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</row>
    <row r="365" ht="21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</row>
    <row r="366" ht="21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</row>
    <row r="367" ht="21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</row>
    <row r="368" ht="21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</row>
    <row r="369" ht="21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</row>
    <row r="370" ht="21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</row>
    <row r="371" ht="21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</row>
    <row r="372" ht="21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</row>
    <row r="373" ht="21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</row>
    <row r="374" ht="21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</row>
    <row r="375" ht="21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</row>
    <row r="376" ht="21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</row>
    <row r="377" ht="21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</row>
    <row r="378" ht="21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</row>
    <row r="379" ht="21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</row>
    <row r="380" ht="21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</row>
    <row r="381" ht="21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</row>
    <row r="382" ht="21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</row>
    <row r="383" ht="21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</row>
    <row r="384" ht="21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</row>
    <row r="385" ht="21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</row>
    <row r="386" ht="21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</row>
    <row r="387" ht="21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</row>
    <row r="388" ht="21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</row>
    <row r="389" ht="21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</row>
    <row r="390" ht="21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</row>
    <row r="391" ht="21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</row>
    <row r="392" ht="21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</row>
    <row r="393" ht="21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</row>
    <row r="394" ht="21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</row>
    <row r="395" ht="21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</row>
    <row r="396" ht="21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</row>
    <row r="397" ht="21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</row>
    <row r="398" ht="21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</row>
    <row r="399" ht="21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</row>
    <row r="400" ht="21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</row>
    <row r="401" ht="21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</row>
    <row r="402" ht="21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</row>
    <row r="403" ht="21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</row>
    <row r="404" ht="21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</row>
    <row r="405" ht="21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</row>
    <row r="406" ht="21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</row>
    <row r="407" ht="21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</row>
    <row r="408" ht="21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</row>
    <row r="409" ht="21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</row>
    <row r="410" ht="21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</row>
    <row r="411" ht="21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</row>
    <row r="412" ht="21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</row>
    <row r="413" ht="21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</row>
    <row r="414" ht="21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</row>
    <row r="415" ht="21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</row>
    <row r="416" ht="21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</row>
    <row r="417" ht="21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</row>
    <row r="418" ht="21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</row>
    <row r="419" ht="21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</row>
    <row r="420" ht="21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</row>
    <row r="421" ht="21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</row>
    <row r="422" ht="21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</row>
    <row r="423" ht="21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</row>
    <row r="424" ht="21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</row>
    <row r="425" ht="21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</row>
    <row r="426" ht="21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</row>
    <row r="427" ht="21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</row>
    <row r="428" ht="21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</row>
    <row r="429" ht="21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</row>
    <row r="430" ht="21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</row>
    <row r="431" ht="21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</row>
    <row r="432" ht="21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</row>
    <row r="433" ht="21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</row>
    <row r="434" ht="21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</row>
    <row r="435" ht="21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</row>
    <row r="436" ht="21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</row>
    <row r="437" ht="21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</row>
    <row r="438" ht="21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</row>
    <row r="439" ht="21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</row>
    <row r="440" ht="21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</row>
    <row r="441" ht="21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</row>
    <row r="442" ht="21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</row>
    <row r="443" ht="21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</row>
    <row r="444" ht="21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</row>
    <row r="445" ht="21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</row>
    <row r="446" ht="21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</row>
    <row r="447" ht="21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</row>
    <row r="448" ht="21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</row>
    <row r="449" ht="21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</row>
    <row r="450" ht="21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</row>
    <row r="451" ht="21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</row>
    <row r="452" ht="21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</row>
    <row r="453" ht="21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</row>
    <row r="454" ht="21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</row>
    <row r="455" ht="21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</row>
    <row r="456" ht="21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</row>
    <row r="457" ht="21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</row>
    <row r="458" ht="21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</row>
    <row r="459" ht="21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</row>
    <row r="460" ht="21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</row>
    <row r="461" ht="21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</row>
    <row r="462" ht="21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</row>
    <row r="463" ht="21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</row>
    <row r="464" ht="21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</row>
    <row r="465" ht="21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</row>
    <row r="466" ht="21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</row>
    <row r="467" ht="21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</row>
    <row r="468" ht="21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</row>
    <row r="469" ht="21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</row>
    <row r="470" ht="21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</row>
    <row r="471" ht="21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</row>
    <row r="472" ht="21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</row>
    <row r="473" ht="21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</row>
    <row r="474" ht="21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</row>
    <row r="475" ht="21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</row>
    <row r="476" ht="21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</row>
    <row r="477" ht="21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</row>
    <row r="478" ht="21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</row>
    <row r="479" ht="21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</row>
    <row r="480" ht="21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</row>
    <row r="481" ht="21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</row>
    <row r="482" ht="21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</row>
    <row r="483" ht="21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</row>
    <row r="484" ht="21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</row>
    <row r="485" ht="21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</row>
    <row r="486" ht="21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</row>
    <row r="487" ht="21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</row>
    <row r="488" ht="21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</row>
    <row r="489" ht="21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</row>
    <row r="490" ht="21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</row>
    <row r="491" ht="21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</row>
    <row r="492" ht="21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</row>
    <row r="493" ht="21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</row>
    <row r="494" ht="21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</row>
    <row r="495" ht="21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</row>
    <row r="496" ht="21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</row>
    <row r="497" ht="21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</row>
    <row r="498" ht="21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</row>
    <row r="499" ht="21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</row>
    <row r="500" ht="21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</row>
    <row r="501" ht="21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</row>
    <row r="502" ht="21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</row>
    <row r="503" ht="21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</row>
    <row r="504" ht="21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</row>
    <row r="505" ht="21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</row>
    <row r="506" ht="21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</row>
    <row r="507" ht="21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</row>
    <row r="508" ht="21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</row>
    <row r="509" ht="21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</row>
    <row r="510" ht="21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</row>
    <row r="511" ht="21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</row>
    <row r="512" ht="21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</row>
    <row r="513" ht="21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</row>
    <row r="514" ht="21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</row>
    <row r="515" ht="21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</row>
    <row r="516" ht="21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</row>
    <row r="517" ht="21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</row>
    <row r="518" ht="21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</row>
    <row r="519" ht="21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</row>
    <row r="520" ht="21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</row>
    <row r="521" ht="21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</row>
    <row r="522" ht="21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</row>
    <row r="523" ht="21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</row>
    <row r="524" ht="21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</row>
    <row r="525" ht="21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</row>
    <row r="526" ht="21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</row>
    <row r="527" ht="21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</row>
    <row r="528" ht="21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</row>
    <row r="529" ht="21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</row>
    <row r="530" ht="21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</row>
    <row r="531" ht="21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</row>
    <row r="532" ht="21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</row>
    <row r="533" ht="21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</row>
    <row r="534" ht="21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</row>
    <row r="535" ht="21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</row>
    <row r="536" ht="21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</row>
    <row r="537" ht="21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</row>
    <row r="538" ht="21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</row>
    <row r="539" ht="21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</row>
    <row r="540" ht="21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</row>
    <row r="541" ht="21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</row>
    <row r="542" ht="21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</row>
    <row r="543" ht="21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</row>
    <row r="544" ht="21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</row>
    <row r="545" ht="21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</row>
    <row r="546" ht="21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</row>
    <row r="547" ht="21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</row>
    <row r="548" ht="21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</row>
    <row r="549" ht="21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</row>
    <row r="550" ht="21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</row>
    <row r="551" ht="21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</row>
    <row r="552" ht="21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</row>
    <row r="553" ht="21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</row>
    <row r="554" ht="21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</row>
    <row r="555" ht="21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</row>
    <row r="556" ht="21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</row>
    <row r="557" ht="21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</row>
    <row r="558" ht="21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</row>
    <row r="559" ht="21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</row>
    <row r="560" ht="21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</row>
    <row r="561" ht="21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</row>
    <row r="562" ht="21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</row>
    <row r="563" ht="21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</row>
    <row r="564" ht="21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</row>
    <row r="565" ht="21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</row>
    <row r="566" ht="21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</row>
    <row r="567" ht="21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</row>
    <row r="568" ht="21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</row>
    <row r="569" ht="21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</row>
    <row r="570" ht="21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</row>
    <row r="571" ht="21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</row>
    <row r="572" ht="21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</row>
    <row r="573" ht="21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</row>
    <row r="574" ht="21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</row>
    <row r="575" ht="21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</row>
    <row r="576" ht="21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</row>
    <row r="577" ht="21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</row>
    <row r="578" ht="21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</row>
    <row r="579" ht="21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</row>
    <row r="580" ht="21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</row>
    <row r="581" ht="21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</row>
    <row r="582" ht="21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</row>
    <row r="583" ht="21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</row>
    <row r="584" ht="21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</row>
    <row r="585" ht="21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</row>
    <row r="586" ht="21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</row>
    <row r="587" ht="21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</row>
    <row r="588" ht="21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</row>
    <row r="589" ht="21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</row>
    <row r="590" ht="21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</row>
    <row r="591" ht="21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</row>
    <row r="592" ht="21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</row>
    <row r="593" ht="21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</row>
    <row r="594" ht="21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</row>
    <row r="595" ht="21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</row>
    <row r="596" ht="21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</row>
    <row r="597" ht="21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</row>
    <row r="598" ht="21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</row>
    <row r="599" ht="21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</row>
    <row r="600" ht="21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</row>
    <row r="601" ht="21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</row>
    <row r="602" ht="21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</row>
    <row r="603" ht="21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</row>
    <row r="604" ht="21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</row>
    <row r="605" ht="21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</row>
    <row r="606" ht="21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</row>
    <row r="607" ht="21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</row>
    <row r="608" ht="21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</row>
    <row r="609" ht="21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</row>
    <row r="610" ht="21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</row>
    <row r="611" ht="21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</row>
    <row r="612" ht="21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</row>
    <row r="613" ht="21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</row>
    <row r="614" ht="21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</row>
    <row r="615" ht="21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</row>
    <row r="616" ht="21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</row>
    <row r="617" ht="21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</row>
    <row r="618" ht="21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</row>
    <row r="619" ht="21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</row>
    <row r="620" ht="21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</row>
    <row r="621" ht="21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</row>
    <row r="622" ht="21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</row>
    <row r="623" ht="21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</row>
    <row r="624" ht="21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</row>
    <row r="625" ht="21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</row>
    <row r="626" ht="21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</row>
    <row r="627" ht="21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</row>
    <row r="628" ht="21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</row>
    <row r="629" ht="21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</row>
    <row r="630" ht="21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</row>
    <row r="631" ht="21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</row>
    <row r="632" ht="21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</row>
    <row r="633" ht="21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</row>
    <row r="634" ht="21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</row>
    <row r="635" ht="21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</row>
    <row r="636" ht="21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</row>
    <row r="637" ht="21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</row>
    <row r="638" ht="21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</row>
    <row r="639" ht="21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</row>
    <row r="640" ht="21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</row>
    <row r="641" ht="21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</row>
    <row r="642" ht="21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</row>
    <row r="643" ht="21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</row>
    <row r="644" ht="21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</row>
    <row r="645" ht="21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</row>
    <row r="646" ht="21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</row>
    <row r="647" ht="21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</row>
    <row r="648" ht="21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</row>
    <row r="649" ht="21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</row>
    <row r="650" ht="21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</row>
    <row r="651" ht="21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</row>
    <row r="652" ht="21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</row>
    <row r="653" ht="21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</row>
    <row r="654" ht="21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</row>
    <row r="655" ht="21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</row>
    <row r="656" ht="21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</row>
    <row r="657" ht="21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</row>
    <row r="658" ht="21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</row>
    <row r="659" ht="21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</row>
    <row r="660" ht="21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</row>
    <row r="661" ht="21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</row>
    <row r="662" ht="21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</row>
    <row r="663" ht="21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</row>
    <row r="664" ht="21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</row>
    <row r="665" ht="21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</row>
    <row r="666" ht="21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</row>
    <row r="667" ht="21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</row>
    <row r="668" ht="21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</row>
    <row r="669" ht="21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</row>
    <row r="670" ht="21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</row>
    <row r="671" ht="21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</row>
    <row r="672" ht="21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</row>
    <row r="673" ht="21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</row>
    <row r="674" ht="21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</row>
    <row r="675" ht="21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</row>
    <row r="676" ht="21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</row>
    <row r="677" ht="21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</row>
    <row r="678" ht="21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</row>
    <row r="679" ht="21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</row>
    <row r="680" ht="21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</row>
    <row r="681" ht="21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</row>
    <row r="682" ht="21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</row>
    <row r="683" ht="21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</row>
    <row r="684" ht="21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</row>
    <row r="685" ht="21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</row>
    <row r="686" ht="21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</row>
    <row r="687" ht="21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</row>
    <row r="688" ht="21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</row>
    <row r="689" ht="21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</row>
    <row r="690" ht="21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</row>
    <row r="691" ht="21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</row>
    <row r="692" ht="21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</row>
    <row r="693" ht="21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</row>
    <row r="694" ht="21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</row>
    <row r="695" ht="21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</row>
    <row r="696" ht="21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</row>
    <row r="697" ht="21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</row>
    <row r="698" ht="21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</row>
    <row r="699" ht="21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</row>
    <row r="700" ht="21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</row>
    <row r="701" ht="21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</row>
    <row r="702" ht="21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</row>
    <row r="703" ht="21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</row>
    <row r="704" ht="21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</row>
    <row r="705" ht="21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</row>
    <row r="706" ht="21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</row>
    <row r="707" ht="21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</row>
    <row r="708" ht="21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</row>
    <row r="709" ht="21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</row>
    <row r="710" ht="21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</row>
    <row r="711" ht="21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</row>
    <row r="712" ht="21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</row>
    <row r="713" ht="21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</row>
    <row r="714" ht="21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</row>
    <row r="715" ht="21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</row>
    <row r="716" ht="21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</row>
    <row r="717" ht="21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</row>
    <row r="718" ht="21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</row>
    <row r="719" ht="21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</row>
    <row r="720" ht="21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</row>
    <row r="721" ht="21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</row>
    <row r="722" ht="21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</row>
    <row r="723" ht="21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</row>
    <row r="724" ht="21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</row>
    <row r="725" ht="21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</row>
    <row r="726" ht="21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</row>
    <row r="727" ht="21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</row>
    <row r="728" ht="21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</row>
    <row r="729" ht="21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</row>
    <row r="730" ht="21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</row>
    <row r="731" ht="21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</row>
    <row r="732" ht="21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</row>
    <row r="733" ht="21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</row>
    <row r="734" ht="21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</row>
    <row r="735" ht="21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</row>
    <row r="736" ht="21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</row>
    <row r="737" ht="21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</row>
    <row r="738" ht="21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</row>
    <row r="739" ht="21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</row>
    <row r="740" ht="21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</row>
    <row r="741" ht="21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</row>
    <row r="742" ht="21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</row>
    <row r="743" ht="21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</row>
    <row r="744" ht="21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</row>
    <row r="745" ht="21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</row>
    <row r="746" ht="21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</row>
    <row r="747" ht="21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</row>
    <row r="748" ht="21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</row>
    <row r="749" ht="21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</row>
    <row r="750" ht="21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</row>
    <row r="751" ht="21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</row>
    <row r="752" ht="21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</row>
    <row r="753" ht="21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</row>
    <row r="754" ht="21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</row>
    <row r="755" ht="21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</row>
    <row r="756" ht="21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</row>
    <row r="757" ht="21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</row>
    <row r="758" ht="21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</row>
    <row r="759" ht="21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</row>
    <row r="760" ht="21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</row>
    <row r="761" ht="21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</row>
    <row r="762" ht="21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</row>
    <row r="763" ht="21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</row>
    <row r="764" ht="21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</row>
    <row r="765" ht="21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</row>
    <row r="766" ht="21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</row>
    <row r="767" ht="21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</row>
    <row r="768" ht="21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</row>
    <row r="769" ht="21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</row>
    <row r="770" ht="21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</row>
    <row r="771" ht="21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</row>
    <row r="772" ht="21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</row>
    <row r="773" ht="21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</row>
    <row r="774" ht="21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</row>
    <row r="775" ht="21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</row>
    <row r="776" ht="21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</row>
    <row r="777" ht="21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</row>
    <row r="778" ht="21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</row>
    <row r="779" ht="21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</row>
    <row r="780" ht="21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</row>
    <row r="781" ht="21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</row>
    <row r="782" ht="21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</row>
    <row r="783" ht="21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</row>
    <row r="784" ht="21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</row>
    <row r="785" ht="21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</row>
    <row r="786" ht="21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</row>
    <row r="787" ht="21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</row>
    <row r="788" ht="21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</row>
    <row r="789" ht="21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</row>
    <row r="790" ht="21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</row>
    <row r="791" ht="21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</row>
    <row r="792" ht="21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</row>
    <row r="793" ht="21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</row>
    <row r="794" ht="21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</row>
    <row r="795" ht="21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</row>
    <row r="796" ht="21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</row>
    <row r="797" ht="21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</row>
    <row r="798" ht="21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</row>
    <row r="799" ht="21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</row>
    <row r="800" ht="21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</row>
    <row r="801" ht="21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</row>
    <row r="802" ht="21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</row>
    <row r="803" ht="21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</row>
    <row r="804" ht="21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</row>
    <row r="805" ht="21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</row>
    <row r="806" ht="21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</row>
    <row r="807" ht="21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</row>
    <row r="808" ht="21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</row>
    <row r="809" ht="21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</row>
    <row r="810" ht="21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</row>
    <row r="811" ht="21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</row>
    <row r="812" ht="21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</row>
    <row r="813" ht="21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</row>
    <row r="814" ht="21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</row>
    <row r="815" ht="21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</row>
    <row r="816" ht="21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</row>
    <row r="817" ht="21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</row>
    <row r="818" ht="21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</row>
    <row r="819" ht="21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</row>
    <row r="820" ht="21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</row>
    <row r="821" ht="21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</row>
    <row r="822" ht="21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</row>
    <row r="823" ht="21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</row>
    <row r="824" ht="21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</row>
    <row r="825" ht="21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</row>
    <row r="826" ht="21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</row>
    <row r="827" ht="21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</row>
    <row r="828" ht="21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</row>
    <row r="829" ht="21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</row>
    <row r="830" ht="21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</row>
    <row r="831" ht="21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</row>
    <row r="832" ht="21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</row>
    <row r="833" ht="21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</row>
    <row r="834" ht="21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</row>
    <row r="835" ht="21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</row>
    <row r="836" ht="21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</row>
    <row r="837" ht="21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</row>
    <row r="838" ht="21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</row>
    <row r="839" ht="21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</row>
    <row r="840" ht="21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</row>
    <row r="841" ht="21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</row>
    <row r="842" ht="21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</row>
    <row r="843" ht="21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</row>
    <row r="844" ht="21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</row>
    <row r="845" ht="21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</row>
    <row r="846" ht="21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</row>
    <row r="847" ht="21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</row>
    <row r="848" ht="21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</row>
    <row r="849" ht="21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</row>
    <row r="850" ht="21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</row>
    <row r="851" ht="21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</row>
    <row r="852" ht="21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</row>
    <row r="853" ht="21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</row>
    <row r="854" ht="21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</row>
    <row r="855" ht="21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</row>
    <row r="856" ht="21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</row>
    <row r="857" ht="21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</row>
    <row r="858" ht="21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</row>
    <row r="859" ht="21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</row>
    <row r="860" ht="21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</row>
    <row r="861" ht="21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</row>
    <row r="862" ht="21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</row>
    <row r="863" ht="21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</row>
    <row r="864" ht="21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</row>
    <row r="865" ht="21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</row>
    <row r="866" ht="21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</row>
    <row r="867" ht="21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</row>
    <row r="868" ht="21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</row>
    <row r="869" ht="21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</row>
    <row r="870" ht="21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</row>
    <row r="871" ht="21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</row>
    <row r="872" ht="21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</row>
    <row r="873" ht="21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</row>
    <row r="874" ht="21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</row>
    <row r="875" ht="21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</row>
    <row r="876" ht="21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</row>
    <row r="877" ht="21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</row>
    <row r="878" ht="21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</row>
    <row r="879" ht="21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</row>
    <row r="880" ht="21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</row>
    <row r="881" ht="21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</row>
    <row r="882" ht="21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</row>
    <row r="883" ht="21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</row>
    <row r="884" ht="21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</row>
    <row r="885" ht="21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</row>
    <row r="886" ht="21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</row>
    <row r="887" ht="21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</row>
    <row r="888" ht="21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</row>
    <row r="889" ht="21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</row>
    <row r="890" ht="21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</row>
    <row r="891" ht="21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</row>
    <row r="892" ht="21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</row>
    <row r="893" ht="21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</row>
    <row r="894" ht="21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</row>
    <row r="895" ht="21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</row>
    <row r="896" ht="21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</row>
    <row r="897" ht="21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</row>
    <row r="898" ht="21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</row>
    <row r="899" ht="21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</row>
    <row r="900" ht="21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</row>
    <row r="901" ht="21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</row>
    <row r="902" ht="21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</row>
    <row r="903" ht="21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</row>
    <row r="904" ht="21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</row>
    <row r="905" ht="21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</row>
    <row r="906" ht="21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</row>
    <row r="907" ht="21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</row>
    <row r="908" ht="21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</row>
    <row r="909" ht="21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</row>
    <row r="910" ht="21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</row>
    <row r="911" ht="21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</row>
    <row r="912" ht="21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</row>
    <row r="913" ht="21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</row>
    <row r="914" ht="21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</row>
    <row r="915" ht="21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</row>
    <row r="916" ht="21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</row>
    <row r="917" ht="21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</row>
    <row r="918" ht="21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</row>
    <row r="919" ht="21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</row>
    <row r="920" ht="21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</row>
    <row r="921" ht="21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</row>
    <row r="922" ht="21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</row>
    <row r="923" ht="21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</row>
    <row r="924" ht="21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</row>
    <row r="925" ht="21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</row>
    <row r="926" ht="21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</row>
    <row r="927" ht="21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</row>
    <row r="928" ht="21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</row>
    <row r="929" ht="21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</row>
    <row r="930" ht="21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</row>
    <row r="931" ht="21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</row>
    <row r="932" ht="21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</row>
    <row r="933" ht="21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</row>
    <row r="934" ht="21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</row>
    <row r="935" ht="21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</row>
    <row r="936" ht="21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</row>
    <row r="937" ht="21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</row>
    <row r="938" ht="21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</row>
    <row r="939" ht="21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</row>
    <row r="940" ht="21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</row>
    <row r="941" ht="21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</row>
    <row r="942" ht="21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</row>
    <row r="943" ht="21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</row>
    <row r="944" ht="21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</row>
    <row r="945" ht="21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</row>
    <row r="946" ht="21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</row>
    <row r="947" ht="21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</row>
    <row r="948" ht="21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</row>
    <row r="949" ht="21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</row>
    <row r="950" ht="21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</row>
    <row r="951" ht="21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</row>
    <row r="952" ht="21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</row>
    <row r="953" ht="21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</row>
    <row r="954" ht="21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</row>
    <row r="955" ht="21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</row>
    <row r="956" ht="21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</row>
    <row r="957" ht="21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</row>
    <row r="958" ht="21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</row>
    <row r="959" ht="21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</row>
    <row r="960" ht="21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</row>
    <row r="961" ht="21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</row>
    <row r="962" ht="21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</row>
    <row r="963" ht="21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</row>
    <row r="964" ht="21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</row>
    <row r="965" ht="21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</row>
    <row r="966" ht="21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</row>
    <row r="967" ht="21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</row>
    <row r="968" ht="21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</row>
    <row r="969" ht="21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</row>
    <row r="970" ht="21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</row>
    <row r="971" ht="21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</row>
    <row r="972" ht="21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</row>
    <row r="973" ht="21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</row>
    <row r="974" ht="21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</row>
    <row r="975" ht="21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</row>
    <row r="976" ht="21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</row>
    <row r="977" ht="21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</row>
    <row r="978" ht="21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</row>
    <row r="979" ht="21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</row>
    <row r="980" ht="21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</row>
    <row r="981" ht="21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</row>
    <row r="982" ht="21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</row>
    <row r="983" ht="21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</row>
    <row r="984" ht="21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</row>
    <row r="985" ht="21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</row>
    <row r="986" ht="21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</row>
    <row r="987" ht="21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</row>
    <row r="988" ht="21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</row>
    <row r="989" ht="21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</row>
    <row r="990" ht="21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</row>
    <row r="991" ht="21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</row>
    <row r="992" ht="21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</row>
    <row r="993" ht="21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</row>
    <row r="994" ht="21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</row>
    <row r="995" ht="21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</row>
    <row r="996" ht="21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</row>
    <row r="997" ht="21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</row>
    <row r="998" ht="21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</row>
    <row r="999" ht="21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</row>
    <row r="1000" ht="21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19.67"/>
    <col customWidth="1" min="8" max="8" width="20.11"/>
    <col customWidth="1" min="9" max="9" width="20.67"/>
    <col customWidth="1" min="10" max="10" width="20.78"/>
    <col customWidth="1" min="11" max="11" width="22.78"/>
    <col customWidth="1" min="12" max="13" width="17.33"/>
    <col customWidth="1" min="14" max="14" width="10.0"/>
    <col customWidth="1" min="15" max="15" width="19.67"/>
    <col customWidth="1" min="16" max="16" width="30.0"/>
    <col customWidth="1" min="17" max="17" width="35.33"/>
    <col customWidth="1" min="18" max="22" width="10.0"/>
    <col customWidth="1" min="23" max="23" width="17.67"/>
    <col customWidth="1" min="24" max="24" width="20.78"/>
    <col customWidth="1" min="25" max="25" width="24.78"/>
    <col customWidth="1" min="26" max="27" width="20.78"/>
    <col customWidth="1" min="28" max="28" width="24.33"/>
    <col customWidth="1" min="29" max="33" width="20.78"/>
    <col customWidth="1" min="34" max="34" width="11.44"/>
    <col customWidth="1" min="35" max="35" width="10.0"/>
    <col customWidth="1" min="36" max="36" width="16.78"/>
    <col customWidth="1" min="37" max="37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3" t="s">
        <v>55</v>
      </c>
      <c r="Z1" s="3" t="s">
        <v>56</v>
      </c>
      <c r="AA1" s="3" t="s">
        <v>57</v>
      </c>
      <c r="AB1" s="3" t="s">
        <v>58</v>
      </c>
      <c r="AC1" s="3" t="s">
        <v>59</v>
      </c>
      <c r="AD1" s="3" t="s">
        <v>60</v>
      </c>
      <c r="AE1" s="3" t="s">
        <v>61</v>
      </c>
      <c r="AF1" s="3" t="s">
        <v>62</v>
      </c>
      <c r="AG1" s="3" t="s">
        <v>63</v>
      </c>
      <c r="AH1" s="3" t="s">
        <v>64</v>
      </c>
      <c r="AI1" s="5"/>
      <c r="AJ1" s="5" t="s">
        <v>43</v>
      </c>
      <c r="AK1" s="5">
        <v>10.0</v>
      </c>
    </row>
    <row r="2" ht="21.0" customHeight="1">
      <c r="A2" s="4" t="s">
        <v>17</v>
      </c>
      <c r="B2" s="6">
        <f>99*AK2</f>
        <v>324.80316</v>
      </c>
      <c r="C2" s="4">
        <f>12*AK2</f>
        <v>39.37008</v>
      </c>
      <c r="D2" s="4">
        <v>34.045301837943</v>
      </c>
      <c r="E2" s="4">
        <v>-118.266975542131</v>
      </c>
      <c r="F2" s="4">
        <f>75/AK1</f>
        <v>7.5</v>
      </c>
      <c r="G2" s="4">
        <v>34.0396434983056</v>
      </c>
      <c r="H2" s="4">
        <v>-118.255857118441</v>
      </c>
      <c r="I2" s="4">
        <v>34.0444818140668</v>
      </c>
      <c r="J2" s="4">
        <v>-118.280248944951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 t="s">
        <v>65</v>
      </c>
      <c r="Z2" s="4">
        <v>34.0451687891313</v>
      </c>
      <c r="AA2" s="4">
        <v>-118.267117147371</v>
      </c>
      <c r="AB2" s="4" t="s">
        <v>66</v>
      </c>
      <c r="AC2" s="4">
        <v>34.0452237847668</v>
      </c>
      <c r="AD2" s="4">
        <v>-118.267098096205</v>
      </c>
      <c r="AE2" s="4" t="s">
        <v>67</v>
      </c>
      <c r="AF2" s="4">
        <v>34.0452457180491</v>
      </c>
      <c r="AG2" s="4">
        <v>-118.266914782177</v>
      </c>
      <c r="AH2" s="4">
        <v>203.3</v>
      </c>
      <c r="AI2" s="5"/>
      <c r="AJ2" s="5" t="s">
        <v>53</v>
      </c>
      <c r="AK2" s="8">
        <v>3.28084</v>
      </c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 t="s">
        <v>68</v>
      </c>
      <c r="Z3" s="4">
        <v>34.0454332087977</v>
      </c>
      <c r="AA3" s="4">
        <v>-118.266857337947</v>
      </c>
      <c r="AB3" s="4"/>
      <c r="AC3" s="4"/>
      <c r="AD3" s="4"/>
      <c r="AE3" s="4"/>
      <c r="AF3" s="4"/>
      <c r="AG3" s="4"/>
      <c r="AH3" s="4"/>
      <c r="AI3" s="5"/>
      <c r="AJ3" s="5"/>
      <c r="AK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5"/>
      <c r="AJ4" s="5"/>
      <c r="AK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4"/>
      <c r="AI5" s="4"/>
      <c r="AJ5" s="5"/>
      <c r="AK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7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7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5"/>
      <c r="AI8" s="5"/>
      <c r="AJ8" s="4"/>
      <c r="AK8" s="4"/>
    </row>
    <row r="9" ht="21.0" customHeight="1">
      <c r="A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4"/>
      <c r="AK9" s="4"/>
    </row>
    <row r="10" ht="21.0" customHeight="1">
      <c r="A10" s="5"/>
      <c r="B10" s="9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4"/>
      <c r="L11" s="4"/>
      <c r="M11" s="4"/>
      <c r="N11" s="4"/>
      <c r="P11" s="5"/>
      <c r="Q11" s="5"/>
      <c r="R11" s="5"/>
      <c r="S11" s="5"/>
      <c r="T11" s="5"/>
      <c r="U11" s="5"/>
      <c r="V11" s="5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5"/>
      <c r="AI11" s="5"/>
      <c r="AJ11" s="5"/>
      <c r="AK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O12" s="4"/>
      <c r="P12" s="5"/>
      <c r="Q12" s="5"/>
      <c r="R12" s="5"/>
      <c r="S12" s="5"/>
      <c r="T12" s="5"/>
      <c r="U12" s="5"/>
      <c r="V12" s="5"/>
      <c r="W12" s="4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5"/>
      <c r="AI12" s="5"/>
      <c r="AJ12" s="5"/>
      <c r="AK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5"/>
      <c r="AI13" s="5"/>
      <c r="AJ13" s="5"/>
      <c r="AK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5"/>
      <c r="AI14" s="5"/>
      <c r="AJ14" s="5"/>
      <c r="AK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5"/>
      <c r="AI15" s="5"/>
      <c r="AJ15" s="5"/>
      <c r="AK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5"/>
      <c r="AI16" s="5"/>
      <c r="AJ16" s="5"/>
      <c r="AK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5"/>
      <c r="AI17" s="5"/>
      <c r="AJ17" s="5"/>
      <c r="AK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5"/>
      <c r="AI18" s="5"/>
      <c r="AJ18" s="5"/>
      <c r="AK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19.67"/>
    <col customWidth="1" min="8" max="8" width="10.0"/>
    <col customWidth="1" min="9" max="9" width="20.67"/>
    <col customWidth="1" min="10" max="10" width="10.0"/>
    <col customWidth="1" min="11" max="11" width="22.78"/>
    <col customWidth="1" min="12" max="13" width="17.33"/>
    <col customWidth="1" min="14" max="14" width="10.0"/>
    <col customWidth="1" min="15" max="15" width="19.67"/>
    <col customWidth="1" min="16" max="16" width="30.0"/>
    <col customWidth="1" min="17" max="17" width="35.33"/>
    <col customWidth="1" min="18" max="22" width="10.0"/>
    <col customWidth="1" min="23" max="23" width="17.67"/>
    <col customWidth="1" min="24" max="27" width="20.78"/>
    <col customWidth="1" min="28" max="28" width="24.78"/>
    <col customWidth="1" min="29" max="36" width="20.78"/>
    <col customWidth="1" min="37" max="60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3" t="s">
        <v>69</v>
      </c>
      <c r="Z1" s="3" t="s">
        <v>70</v>
      </c>
      <c r="AA1" s="3" t="s">
        <v>71</v>
      </c>
      <c r="AB1" s="3" t="s">
        <v>55</v>
      </c>
      <c r="AC1" s="3" t="s">
        <v>56</v>
      </c>
      <c r="AD1" s="3" t="s">
        <v>57</v>
      </c>
      <c r="AE1" s="3" t="s">
        <v>58</v>
      </c>
      <c r="AF1" s="3" t="s">
        <v>59</v>
      </c>
      <c r="AG1" s="3" t="s">
        <v>60</v>
      </c>
      <c r="AH1" s="3" t="s">
        <v>61</v>
      </c>
      <c r="AI1" s="3" t="s">
        <v>62</v>
      </c>
      <c r="AJ1" s="3" t="s">
        <v>63</v>
      </c>
      <c r="AK1" s="4"/>
      <c r="AL1" s="5"/>
      <c r="AM1" s="5" t="s">
        <v>43</v>
      </c>
      <c r="AN1" s="5">
        <v>10.0</v>
      </c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</row>
    <row r="2" ht="21.0" customHeight="1">
      <c r="A2" s="4" t="s">
        <v>17</v>
      </c>
      <c r="B2" s="6">
        <f>99*AN2</f>
        <v>324.80316</v>
      </c>
      <c r="C2" s="4">
        <f>12*AN2</f>
        <v>39.37008</v>
      </c>
      <c r="D2" s="4">
        <v>33.932939</v>
      </c>
      <c r="E2" s="4">
        <v>-118.397308</v>
      </c>
      <c r="F2" s="4">
        <f>75/AN1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v>213.2546</v>
      </c>
      <c r="M2" s="4">
        <v>39.37008</v>
      </c>
      <c r="N2" s="4">
        <v>33.932572903665</v>
      </c>
      <c r="O2" s="4">
        <v>-118.397303742617</v>
      </c>
      <c r="P2" s="4">
        <f>60/$AN$1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 t="s">
        <v>72</v>
      </c>
      <c r="Z2" s="4"/>
      <c r="AA2" s="4"/>
      <c r="AB2" s="4" t="s">
        <v>65</v>
      </c>
      <c r="AC2" s="4"/>
      <c r="AD2" s="4"/>
      <c r="AE2" s="4" t="s">
        <v>66</v>
      </c>
      <c r="AF2" s="4"/>
      <c r="AG2" s="4"/>
      <c r="AH2" s="4" t="s">
        <v>67</v>
      </c>
      <c r="AI2" s="4"/>
      <c r="AJ2" s="4"/>
      <c r="AK2" s="4"/>
      <c r="AL2" s="5"/>
      <c r="AM2" s="5" t="s">
        <v>53</v>
      </c>
      <c r="AN2" s="8">
        <v>3.28084</v>
      </c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 t="s">
        <v>73</v>
      </c>
      <c r="Z3" s="4"/>
      <c r="AA3" s="4"/>
      <c r="AB3" s="4" t="s">
        <v>68</v>
      </c>
      <c r="AC3" s="4"/>
      <c r="AD3" s="4"/>
      <c r="AE3" s="4"/>
      <c r="AF3" s="4"/>
      <c r="AG3" s="4"/>
      <c r="AH3" s="4"/>
      <c r="AI3" s="4"/>
      <c r="AJ3" s="4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4"/>
      <c r="AL5" s="4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7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7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5"/>
      <c r="AL8" s="5"/>
      <c r="AM8" s="4"/>
      <c r="AN8" s="4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</row>
    <row r="9" ht="21.0" customHeight="1">
      <c r="A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4"/>
      <c r="AN9" s="4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</row>
    <row r="10" ht="21.0" customHeight="1">
      <c r="A10" s="5"/>
      <c r="B10" s="9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4"/>
      <c r="L11" s="4"/>
      <c r="M11" s="4"/>
      <c r="N11" s="4"/>
      <c r="P11" s="5"/>
      <c r="Q11" s="5"/>
      <c r="R11" s="5"/>
      <c r="S11" s="5"/>
      <c r="T11" s="5"/>
      <c r="U11" s="5"/>
      <c r="V11" s="5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O12" s="4"/>
      <c r="P12" s="5"/>
      <c r="Q12" s="5"/>
      <c r="R12" s="5"/>
      <c r="S12" s="5"/>
      <c r="T12" s="5"/>
      <c r="U12" s="5"/>
      <c r="V12" s="5"/>
      <c r="W12" s="4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0"/>
    <col customWidth="1" min="6" max="6" width="20.11"/>
    <col customWidth="1" min="7" max="7" width="19.67"/>
    <col customWidth="1" min="8" max="22" width="10.0"/>
    <col customWidth="1" min="23" max="23" width="17.67"/>
    <col customWidth="1" min="24" max="24" width="20.78"/>
    <col customWidth="1" min="25" max="48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</row>
    <row r="2" ht="21.0" customHeight="1">
      <c r="A2" s="4" t="s">
        <v>17</v>
      </c>
      <c r="B2" s="6">
        <f>99*AB2</f>
        <v>324.80316</v>
      </c>
      <c r="C2" s="4">
        <f>12*AB2</f>
        <v>39.37008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65*AB2</f>
        <v>213.2546</v>
      </c>
      <c r="M2" s="4">
        <f>12*AB2</f>
        <v>39.37008</v>
      </c>
      <c r="N2" s="4">
        <v>33.932572903665</v>
      </c>
      <c r="O2" s="4">
        <v>-118.397303742617</v>
      </c>
      <c r="P2" s="4">
        <f t="shared" ref="P2:P3" si="1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70*AB2</f>
        <v>229.6588</v>
      </c>
      <c r="M3" s="4">
        <f>29*AB2</f>
        <v>95.14436</v>
      </c>
      <c r="N3" s="4">
        <v>33.932781136579</v>
      </c>
      <c r="O3" s="4">
        <v>-118.397903054887</v>
      </c>
      <c r="P3" s="4">
        <f t="shared" si="1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7"/>
      <c r="X6" s="7"/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7"/>
      <c r="X7" s="4"/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7"/>
      <c r="X8" s="4"/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4"/>
      <c r="X9" s="4"/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5"/>
      <c r="X10" s="5"/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P12" s="5"/>
      <c r="Q12" s="5"/>
      <c r="R12" s="5"/>
      <c r="S12" s="5"/>
      <c r="T12" s="5"/>
      <c r="U12" s="5"/>
      <c r="V12" s="5"/>
      <c r="W12" s="4"/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4"/>
      <c r="X13" s="7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0"/>
    <col customWidth="1" min="6" max="6" width="20.11"/>
    <col customWidth="1" min="7" max="7" width="19.67"/>
    <col customWidth="1" min="8" max="22" width="10.0"/>
    <col customWidth="1" min="23" max="23" width="17.67"/>
    <col customWidth="1" min="24" max="24" width="20.78"/>
    <col customWidth="1" min="25" max="48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</row>
    <row r="2" ht="21.0" customHeight="1">
      <c r="A2" s="4" t="s">
        <v>17</v>
      </c>
      <c r="B2" s="6">
        <f>99*AB2</f>
        <v>324.80316</v>
      </c>
      <c r="C2" s="4">
        <f>12*AB2</f>
        <v>39.37008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65*AB2</f>
        <v>213.2546</v>
      </c>
      <c r="M2" s="4">
        <f>12*AB2</f>
        <v>39.37008</v>
      </c>
      <c r="N2" s="4">
        <v>33.932572903665</v>
      </c>
      <c r="O2" s="4">
        <v>-118.397303742617</v>
      </c>
      <c r="P2" s="4">
        <f t="shared" ref="P2:P4" si="1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70*AB2</f>
        <v>229.6588</v>
      </c>
      <c r="M3" s="4">
        <f>29*AB2</f>
        <v>95.14436</v>
      </c>
      <c r="N3" s="4">
        <v>33.932781136579</v>
      </c>
      <c r="O3" s="4">
        <v>-118.397903054887</v>
      </c>
      <c r="P3" s="4">
        <f t="shared" si="1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82*AB2</f>
        <v>269.02888</v>
      </c>
      <c r="M4" s="4">
        <f>41*AB2</f>
        <v>134.51444</v>
      </c>
      <c r="N4" s="4">
        <v>33.933208371481</v>
      </c>
      <c r="O4" s="4">
        <v>-118.397872764737</v>
      </c>
      <c r="P4" s="4">
        <f t="shared" si="1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7"/>
      <c r="X6" s="7"/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7"/>
      <c r="X7" s="4"/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7"/>
      <c r="X8" s="4"/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4"/>
      <c r="X9" s="4"/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5"/>
      <c r="X10" s="5"/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</row>
    <row r="11" ht="21.0" customHeight="1">
      <c r="A11" s="5"/>
      <c r="B11" s="9"/>
      <c r="C11" s="5"/>
      <c r="D11" s="5"/>
      <c r="E11" s="5"/>
      <c r="F11" s="8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P12" s="5"/>
      <c r="Q12" s="5"/>
      <c r="R12" s="5"/>
      <c r="S12" s="5"/>
      <c r="T12" s="5"/>
      <c r="U12" s="5"/>
      <c r="V12" s="5"/>
      <c r="W12" s="4"/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4"/>
      <c r="X13" s="7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0"/>
    <col customWidth="1" min="6" max="6" width="20.11"/>
    <col customWidth="1" min="7" max="7" width="19.67"/>
    <col customWidth="1" min="8" max="11" width="10.0"/>
    <col customWidth="1" min="12" max="13" width="17.33"/>
    <col customWidth="1" min="14" max="22" width="10.0"/>
    <col customWidth="1" min="23" max="23" width="17.67"/>
    <col customWidth="1" min="24" max="24" width="20.78"/>
    <col customWidth="1" min="25" max="48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</row>
    <row r="2" ht="21.0" customHeight="1">
      <c r="A2" s="4" t="s">
        <v>17</v>
      </c>
      <c r="B2" s="6">
        <f>99*AB2</f>
        <v>324.80316</v>
      </c>
      <c r="C2" s="4">
        <f>12*AB2</f>
        <v>39.37008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65*AB2</f>
        <v>213.2546</v>
      </c>
      <c r="M2" s="4">
        <f>12*AB2</f>
        <v>39.37008</v>
      </c>
      <c r="N2" s="4">
        <v>33.932572903665</v>
      </c>
      <c r="O2" s="4">
        <v>-118.397303742617</v>
      </c>
      <c r="P2" s="4">
        <f t="shared" ref="P2:P5" si="1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70*AB2</f>
        <v>229.6588</v>
      </c>
      <c r="M3" s="4">
        <f>29*AB2</f>
        <v>95.14436</v>
      </c>
      <c r="N3" s="4">
        <v>33.932781136579</v>
      </c>
      <c r="O3" s="4">
        <v>-118.397903054887</v>
      </c>
      <c r="P3" s="4">
        <f t="shared" si="1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82*AB2</f>
        <v>269.02888</v>
      </c>
      <c r="M4" s="4">
        <f>41*AB2</f>
        <v>134.51444</v>
      </c>
      <c r="N4" s="4">
        <v>33.933208371481</v>
      </c>
      <c r="O4" s="4">
        <v>-118.397872764737</v>
      </c>
      <c r="P4" s="4">
        <f t="shared" si="1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99*AB2</f>
        <v>324.80316</v>
      </c>
      <c r="M5" s="4">
        <f>46*AB2</f>
        <v>150.91864</v>
      </c>
      <c r="N5" s="4">
        <v>33.9333088970288</v>
      </c>
      <c r="O5" s="4">
        <v>-118.397318887692</v>
      </c>
      <c r="P5" s="4">
        <f t="shared" si="1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7"/>
      <c r="X6" s="7"/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7"/>
      <c r="X7" s="4"/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7"/>
      <c r="X8" s="4"/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4"/>
      <c r="X9" s="4"/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5"/>
      <c r="X10" s="5"/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</row>
    <row r="11" ht="21.0" customHeight="1">
      <c r="A11" s="5"/>
      <c r="B11" s="9"/>
      <c r="C11" s="5"/>
      <c r="D11" s="5"/>
      <c r="E11" s="5"/>
      <c r="F11" s="8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</row>
    <row r="12" ht="21.0" customHeight="1">
      <c r="A12" s="5"/>
      <c r="B12" s="9"/>
      <c r="C12" s="5"/>
      <c r="D12" s="5"/>
      <c r="E12" s="5"/>
      <c r="F12" s="8"/>
      <c r="G12" s="5"/>
      <c r="H12" s="5"/>
      <c r="I12" s="5"/>
      <c r="J12" s="5"/>
      <c r="K12" s="4"/>
      <c r="L12" s="4"/>
      <c r="M12" s="4"/>
      <c r="N12" s="4"/>
      <c r="P12" s="5"/>
      <c r="Q12" s="5"/>
      <c r="R12" s="5"/>
      <c r="S12" s="5"/>
      <c r="T12" s="5"/>
      <c r="U12" s="5"/>
      <c r="V12" s="5"/>
      <c r="W12" s="4"/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4"/>
      <c r="X13" s="7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5.33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7" width="19.44"/>
    <col customWidth="1" min="18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84</v>
      </c>
      <c r="B2" s="6">
        <f>99*AM2</f>
        <v>324.80316</v>
      </c>
      <c r="C2" s="4">
        <f>12*AM2</f>
        <v>39.37008</v>
      </c>
      <c r="D2" s="4">
        <v>37.7951723372218</v>
      </c>
      <c r="E2" s="4">
        <v>-122.402791852448</v>
      </c>
      <c r="F2" s="4">
        <f>75/AM1</f>
        <v>7.5</v>
      </c>
      <c r="G2" s="4" t="s">
        <v>85</v>
      </c>
      <c r="H2" s="4">
        <v>37.7943375</v>
      </c>
      <c r="I2" s="4">
        <v>-122.3976092</v>
      </c>
      <c r="J2" s="4" t="s">
        <v>86</v>
      </c>
      <c r="K2" s="4">
        <v>37.7938726</v>
      </c>
      <c r="L2" s="4">
        <v>-122.4063128</v>
      </c>
      <c r="M2" s="4" t="s">
        <v>87</v>
      </c>
      <c r="N2" s="4">
        <f>65*AM2</f>
        <v>213.2546</v>
      </c>
      <c r="O2" s="4">
        <f>12*AM2</f>
        <v>39.37008</v>
      </c>
      <c r="P2" s="4">
        <v>37.7953172373254</v>
      </c>
      <c r="Q2" s="4">
        <v>-122.403039576046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84</v>
      </c>
      <c r="Z2" s="4" t="s">
        <v>87</v>
      </c>
      <c r="AA2" s="4" t="s">
        <v>88</v>
      </c>
      <c r="AB2" s="4">
        <v>34.0451687891313</v>
      </c>
      <c r="AC2" s="4">
        <v>-118.267117147371</v>
      </c>
      <c r="AD2" s="4" t="s">
        <v>89</v>
      </c>
      <c r="AE2" s="4">
        <v>34.0454786058159</v>
      </c>
      <c r="AF2" s="4">
        <v>-118.267186139885</v>
      </c>
      <c r="AG2" s="4" t="s">
        <v>90</v>
      </c>
      <c r="AH2" s="4">
        <v>34.0456464800559</v>
      </c>
      <c r="AI2" s="4">
        <v>-118.267103118905</v>
      </c>
      <c r="AJ2" s="4">
        <v>258.49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91</v>
      </c>
      <c r="N3" s="4">
        <f>70*AM2</f>
        <v>229.6588</v>
      </c>
      <c r="O3" s="4">
        <f>29*AM2</f>
        <v>95.14436</v>
      </c>
      <c r="P3" s="4">
        <v>37.7953499231416</v>
      </c>
      <c r="Q3" s="4">
        <v>-122.402627870052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84</v>
      </c>
      <c r="Z3" s="4" t="s">
        <v>91</v>
      </c>
      <c r="AA3" s="4" t="s">
        <v>92</v>
      </c>
      <c r="AB3" s="4">
        <v>34.0454332087977</v>
      </c>
      <c r="AC3" s="4">
        <v>-118.266857337947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 t="s">
        <v>93</v>
      </c>
      <c r="N4" s="4">
        <f>82*AM2</f>
        <v>269.02888</v>
      </c>
      <c r="O4" s="4">
        <f>41*AM2</f>
        <v>134.51444</v>
      </c>
      <c r="P4" s="4">
        <v>37.7950429055937</v>
      </c>
      <c r="Q4" s="4">
        <v>-122.402551830654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84</v>
      </c>
      <c r="Z4" s="4" t="s">
        <v>93</v>
      </c>
      <c r="AA4" s="4"/>
      <c r="AB4" s="4"/>
      <c r="AC4" s="4"/>
      <c r="AD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94</v>
      </c>
      <c r="N5" s="4">
        <f>99*AM2</f>
        <v>324.80316</v>
      </c>
      <c r="O5" s="4">
        <f>46*AM2</f>
        <v>150.91864</v>
      </c>
      <c r="P5" s="4">
        <v>37.7950158887505</v>
      </c>
      <c r="Q5" s="4">
        <v>-122.402948782863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84</v>
      </c>
      <c r="Z5" s="4" t="s">
        <v>94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7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7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7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6.44"/>
    <col customWidth="1" min="2" max="5" width="10.0"/>
    <col customWidth="1" min="6" max="6" width="20.11"/>
    <col customWidth="1" min="7" max="7" width="26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95</v>
      </c>
      <c r="B2" s="6">
        <f>99*AM2</f>
        <v>324.80316</v>
      </c>
      <c r="C2" s="4">
        <f>12*AM2</f>
        <v>39.37008</v>
      </c>
      <c r="D2" s="4">
        <v>34.9706001628668</v>
      </c>
      <c r="E2" s="4">
        <v>-118.092138724371</v>
      </c>
      <c r="F2" s="4">
        <f>75/AM1</f>
        <v>7.5</v>
      </c>
      <c r="G2" s="4" t="s">
        <v>96</v>
      </c>
      <c r="H2" s="4">
        <v>34.9671251763295</v>
      </c>
      <c r="I2" s="4">
        <v>-118.099845876006</v>
      </c>
      <c r="J2" s="4" t="s">
        <v>97</v>
      </c>
      <c r="K2" s="4">
        <v>34.9669759265437</v>
      </c>
      <c r="L2" s="4">
        <v>-118.084542557894</v>
      </c>
      <c r="M2" s="4" t="s">
        <v>98</v>
      </c>
      <c r="N2" s="4">
        <f>65*AM2</f>
        <v>213.2546</v>
      </c>
      <c r="O2" s="4">
        <f>12*AM2</f>
        <v>39.37008</v>
      </c>
      <c r="P2" s="4">
        <v>34.9706001628668</v>
      </c>
      <c r="Q2" s="4">
        <v>-118.092138724371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95</v>
      </c>
      <c r="Z2" s="4" t="s">
        <v>98</v>
      </c>
      <c r="AA2" s="4" t="s">
        <v>99</v>
      </c>
      <c r="AB2" s="4">
        <v>33.9473393894643</v>
      </c>
      <c r="AC2" s="4">
        <v>-118.373647676473</v>
      </c>
      <c r="AD2" s="4" t="s">
        <v>100</v>
      </c>
      <c r="AE2" s="4">
        <v>33.9471955065246</v>
      </c>
      <c r="AF2" s="4">
        <v>-118.37445960086</v>
      </c>
      <c r="AG2" s="4" t="s">
        <v>101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102</v>
      </c>
      <c r="N3" s="4">
        <f>70*AM2</f>
        <v>229.6588</v>
      </c>
      <c r="O3" s="4">
        <f>29*AM2</f>
        <v>95.14436</v>
      </c>
      <c r="P3" s="4">
        <v>34.9706001628668</v>
      </c>
      <c r="Q3" s="4">
        <v>-118.092138724371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95</v>
      </c>
      <c r="Z3" s="4" t="s">
        <v>102</v>
      </c>
      <c r="AA3" s="4" t="s">
        <v>103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104</v>
      </c>
      <c r="N4" s="4">
        <f>82*AM2</f>
        <v>269.02888</v>
      </c>
      <c r="O4" s="4">
        <f>41*AM2</f>
        <v>134.51444</v>
      </c>
      <c r="P4" s="4">
        <v>34.9706001628668</v>
      </c>
      <c r="Q4" s="4">
        <v>-118.092138724371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95</v>
      </c>
      <c r="Z4" s="4" t="s">
        <v>104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105</v>
      </c>
      <c r="N5" s="4">
        <f>99*AM2</f>
        <v>324.80316</v>
      </c>
      <c r="O5" s="4">
        <f>46*AM2</f>
        <v>150.91864</v>
      </c>
      <c r="P5" s="4">
        <v>34.9706001628668</v>
      </c>
      <c r="Q5" s="4">
        <v>-118.092138724371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95</v>
      </c>
      <c r="Z5" s="4" t="s">
        <v>105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7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7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7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6.44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7.33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106</v>
      </c>
      <c r="B2" s="6">
        <f>99*AM2</f>
        <v>324.80316</v>
      </c>
      <c r="C2" s="4">
        <f>12*AM2</f>
        <v>39.37008</v>
      </c>
      <c r="D2" s="4">
        <v>34.6272347366533</v>
      </c>
      <c r="E2" s="4">
        <v>-118.187443044229</v>
      </c>
      <c r="F2" s="4">
        <f>75/AM1</f>
        <v>7.5</v>
      </c>
      <c r="G2" s="4" t="s">
        <v>107</v>
      </c>
      <c r="H2" s="4">
        <v>34.6245946857889</v>
      </c>
      <c r="I2" s="4">
        <v>-118.195566819561</v>
      </c>
      <c r="J2" s="4" t="s">
        <v>108</v>
      </c>
      <c r="K2" s="4">
        <v>34.6239429822662</v>
      </c>
      <c r="L2" s="4">
        <v>-118.179605868053</v>
      </c>
      <c r="M2" s="4" t="s">
        <v>109</v>
      </c>
      <c r="N2" s="4">
        <f>65*AM2</f>
        <v>213.2546</v>
      </c>
      <c r="O2" s="4">
        <f>12*AM2</f>
        <v>39.37008</v>
      </c>
      <c r="P2" s="4">
        <v>33.9477807</v>
      </c>
      <c r="Q2" s="4">
        <v>-118.3744833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106</v>
      </c>
      <c r="Z2" s="4" t="s">
        <v>109</v>
      </c>
      <c r="AA2" s="4" t="s">
        <v>110</v>
      </c>
      <c r="AB2" s="4">
        <v>33.9473393894643</v>
      </c>
      <c r="AC2" s="4">
        <v>-118.373647676473</v>
      </c>
      <c r="AD2" s="4" t="s">
        <v>111</v>
      </c>
      <c r="AE2" s="4">
        <v>33.9471955065246</v>
      </c>
      <c r="AF2" s="4">
        <v>-118.37445960086</v>
      </c>
      <c r="AG2" s="4" t="s">
        <v>112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113</v>
      </c>
      <c r="N3" s="4">
        <f>70*AM2</f>
        <v>229.6588</v>
      </c>
      <c r="O3" s="4">
        <f>29*AM2</f>
        <v>95.14436</v>
      </c>
      <c r="P3" s="4">
        <v>33.9475738</v>
      </c>
      <c r="Q3" s="4">
        <v>-118.3743921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106</v>
      </c>
      <c r="Z3" s="4" t="s">
        <v>113</v>
      </c>
      <c r="AA3" s="4" t="s">
        <v>114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115</v>
      </c>
      <c r="N4" s="4">
        <f>82*AM2</f>
        <v>269.02888</v>
      </c>
      <c r="O4" s="4">
        <f>41*AM2</f>
        <v>134.51444</v>
      </c>
      <c r="P4" s="4">
        <v>33.9474591</v>
      </c>
      <c r="Q4" s="4">
        <v>-118.374089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106</v>
      </c>
      <c r="Z4" s="4" t="s">
        <v>115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116</v>
      </c>
      <c r="N5" s="4">
        <f>99*AM2</f>
        <v>324.80316</v>
      </c>
      <c r="O5" s="4">
        <f>46*AM2</f>
        <v>150.91864</v>
      </c>
      <c r="P5" s="4">
        <v>33.9475749</v>
      </c>
      <c r="Q5" s="4">
        <v>-118.3737753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106</v>
      </c>
      <c r="Z5" s="4" t="s">
        <v>116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7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7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7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6.44"/>
    <col customWidth="1" min="2" max="5" width="10.0"/>
    <col customWidth="1" min="6" max="6" width="20.11"/>
    <col customWidth="1" min="7" max="7" width="26.11"/>
    <col customWidth="1" min="8" max="8" width="19.67"/>
    <col customWidth="1" min="9" max="9" width="20.11"/>
    <col customWidth="1" min="10" max="10" width="27.33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8" width="10.0"/>
    <col customWidth="1" min="19" max="19" width="34.78"/>
    <col customWidth="1" min="20" max="22" width="10.0"/>
    <col customWidth="1" min="23" max="23" width="12.0"/>
    <col customWidth="1" min="24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117</v>
      </c>
      <c r="B2" s="6">
        <f>99*AM2</f>
        <v>324.80316</v>
      </c>
      <c r="C2" s="4">
        <f>12*AM2</f>
        <v>39.37008</v>
      </c>
      <c r="D2" s="4">
        <v>34.0957254351503</v>
      </c>
      <c r="E2" s="4">
        <v>-118.264249216345</v>
      </c>
      <c r="F2" s="4">
        <f>75/AM1</f>
        <v>7.5</v>
      </c>
      <c r="G2" s="4" t="s">
        <v>118</v>
      </c>
      <c r="H2" s="4">
        <v>34.0928848207662</v>
      </c>
      <c r="I2" s="4">
        <v>-118.272221012908</v>
      </c>
      <c r="J2" s="4" t="s">
        <v>119</v>
      </c>
      <c r="K2" s="4">
        <v>34.0911175425155</v>
      </c>
      <c r="L2" s="4">
        <v>-118.257524914976</v>
      </c>
      <c r="M2" s="4" t="s">
        <v>120</v>
      </c>
      <c r="N2" s="4">
        <f>65*AM2</f>
        <v>213.2546</v>
      </c>
      <c r="O2" s="4">
        <f>12*AM2</f>
        <v>39.37008</v>
      </c>
      <c r="P2" s="4">
        <v>34.0957254351503</v>
      </c>
      <c r="Q2" s="4">
        <v>-118.264249216345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117</v>
      </c>
      <c r="Z2" s="4" t="s">
        <v>120</v>
      </c>
      <c r="AA2" s="4" t="s">
        <v>121</v>
      </c>
      <c r="AB2" s="4">
        <v>33.9473393894643</v>
      </c>
      <c r="AC2" s="4">
        <v>-118.373647676473</v>
      </c>
      <c r="AD2" s="4" t="s">
        <v>122</v>
      </c>
      <c r="AE2" s="4">
        <v>33.9471955065246</v>
      </c>
      <c r="AF2" s="4">
        <v>-118.37445960086</v>
      </c>
      <c r="AG2" s="4" t="s">
        <v>123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124</v>
      </c>
      <c r="N3" s="4">
        <f>70*AM2</f>
        <v>229.6588</v>
      </c>
      <c r="O3" s="4">
        <f>29*AM2</f>
        <v>95.14436</v>
      </c>
      <c r="P3" s="4">
        <v>34.0957254351503</v>
      </c>
      <c r="Q3" s="4">
        <v>-118.264249216345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117</v>
      </c>
      <c r="Z3" s="4" t="s">
        <v>124</v>
      </c>
      <c r="AA3" s="4" t="s">
        <v>125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126</v>
      </c>
      <c r="N4" s="4">
        <f>82*AM2</f>
        <v>269.02888</v>
      </c>
      <c r="O4" s="4">
        <f>41*AM2</f>
        <v>134.51444</v>
      </c>
      <c r="P4" s="4">
        <v>34.0957254351503</v>
      </c>
      <c r="Q4" s="4">
        <v>-118.264249216345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117</v>
      </c>
      <c r="Z4" s="4" t="s">
        <v>126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L5" s="8"/>
      <c r="M5" s="4" t="s">
        <v>127</v>
      </c>
      <c r="N5" s="4">
        <f>99*AM2</f>
        <v>324.80316</v>
      </c>
      <c r="O5" s="4">
        <f>46*AM2</f>
        <v>150.91864</v>
      </c>
      <c r="P5" s="4">
        <v>34.0957254351503</v>
      </c>
      <c r="Q5" s="4">
        <v>-118.264249216345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117</v>
      </c>
      <c r="Z5" s="4" t="s">
        <v>127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7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7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7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6.44"/>
    <col customWidth="1" min="2" max="5" width="10.0"/>
    <col customWidth="1" min="6" max="6" width="20.11"/>
    <col customWidth="1" min="7" max="7" width="26.11"/>
    <col customWidth="1" min="8" max="8" width="19.67"/>
    <col customWidth="1" min="9" max="9" width="20.11"/>
    <col customWidth="1" min="10" max="10" width="27.33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8" width="10.0"/>
    <col customWidth="1" min="19" max="19" width="34.78"/>
    <col customWidth="1" min="20" max="22" width="10.0"/>
    <col customWidth="1" min="23" max="23" width="12.0"/>
    <col customWidth="1" min="24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128</v>
      </c>
      <c r="B2" s="6">
        <f>99*AM2</f>
        <v>324.80316</v>
      </c>
      <c r="C2" s="4">
        <f>12*AM2</f>
        <v>39.37008</v>
      </c>
      <c r="D2" s="4">
        <v>34.2711747852442</v>
      </c>
      <c r="E2" s="4">
        <v>-118.220544969058</v>
      </c>
      <c r="F2" s="4">
        <f>75/AM1</f>
        <v>7.5</v>
      </c>
      <c r="G2" s="4" t="s">
        <v>129</v>
      </c>
      <c r="H2" s="4">
        <v>34.2682663549914</v>
      </c>
      <c r="I2" s="4">
        <v>-118.228532002673</v>
      </c>
      <c r="J2" s="4" t="s">
        <v>130</v>
      </c>
      <c r="K2" s="4">
        <v>34.2689945980662</v>
      </c>
      <c r="L2" s="4">
        <v>-118.212214448614</v>
      </c>
      <c r="M2" s="4" t="s">
        <v>131</v>
      </c>
      <c r="N2" s="4">
        <f>65*AM2</f>
        <v>213.2546</v>
      </c>
      <c r="O2" s="4">
        <f>12*AM2</f>
        <v>39.37008</v>
      </c>
      <c r="P2" s="4">
        <v>34.2711747852442</v>
      </c>
      <c r="Q2" s="4">
        <v>-118.220544969058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128</v>
      </c>
      <c r="Z2" s="4" t="s">
        <v>131</v>
      </c>
      <c r="AA2" s="4" t="s">
        <v>132</v>
      </c>
      <c r="AB2" s="4">
        <v>33.9473393894643</v>
      </c>
      <c r="AC2" s="4">
        <v>-118.373647676473</v>
      </c>
      <c r="AD2" s="4" t="s">
        <v>133</v>
      </c>
      <c r="AE2" s="4">
        <v>33.9471955065246</v>
      </c>
      <c r="AF2" s="4">
        <v>-118.37445960086</v>
      </c>
      <c r="AG2" s="4" t="s">
        <v>134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135</v>
      </c>
      <c r="N3" s="4">
        <f>70*AM2</f>
        <v>229.6588</v>
      </c>
      <c r="O3" s="4">
        <f>29*AM2</f>
        <v>95.14436</v>
      </c>
      <c r="P3" s="4">
        <v>34.2711747852442</v>
      </c>
      <c r="Q3" s="4">
        <v>-118.220544969058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128</v>
      </c>
      <c r="Z3" s="4" t="s">
        <v>135</v>
      </c>
      <c r="AA3" s="4" t="s">
        <v>136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137</v>
      </c>
      <c r="N4" s="4">
        <f>82*AM2</f>
        <v>269.02888</v>
      </c>
      <c r="O4" s="4">
        <f>41*AM2</f>
        <v>134.51444</v>
      </c>
      <c r="P4" s="4">
        <v>34.2711747852442</v>
      </c>
      <c r="Q4" s="4">
        <v>-118.220544969058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128</v>
      </c>
      <c r="Z4" s="4" t="s">
        <v>137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L5" s="8"/>
      <c r="M5" s="4" t="s">
        <v>138</v>
      </c>
      <c r="N5" s="4">
        <f>99*AM2</f>
        <v>324.80316</v>
      </c>
      <c r="O5" s="4">
        <f>46*AM2</f>
        <v>150.91864</v>
      </c>
      <c r="P5" s="4">
        <v>34.2711747852442</v>
      </c>
      <c r="Q5" s="4">
        <v>-118.220544969058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128</v>
      </c>
      <c r="Z5" s="4" t="s">
        <v>138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7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7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7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5.33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7" width="19.44"/>
    <col customWidth="1" min="18" max="22" width="10.0"/>
    <col customWidth="1" min="23" max="23" width="23.44"/>
    <col customWidth="1" min="24" max="24" width="22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139</v>
      </c>
      <c r="B2" s="6">
        <f>99*AM2</f>
        <v>324.80316</v>
      </c>
      <c r="C2" s="4">
        <f>12*AM2</f>
        <v>39.37008</v>
      </c>
      <c r="D2" s="4">
        <v>34.0456252502567</v>
      </c>
      <c r="E2" s="4">
        <v>-118.266982925834</v>
      </c>
      <c r="F2" s="4">
        <f>75/AM1</f>
        <v>7.5</v>
      </c>
      <c r="G2" s="4" t="s">
        <v>140</v>
      </c>
      <c r="H2" s="4">
        <v>34.0428460467654</v>
      </c>
      <c r="I2" s="4">
        <v>-118.278251162106</v>
      </c>
      <c r="J2" s="4" t="s">
        <v>141</v>
      </c>
      <c r="K2" s="4">
        <v>34.0443404403453</v>
      </c>
      <c r="L2" s="4">
        <v>-118.255386827439</v>
      </c>
      <c r="M2" s="4" t="s">
        <v>142</v>
      </c>
      <c r="N2" s="4">
        <f>65*AM2</f>
        <v>213.2546</v>
      </c>
      <c r="O2" s="4">
        <f>12*AM2</f>
        <v>39.37008</v>
      </c>
      <c r="P2" s="4" t="s">
        <v>143</v>
      </c>
      <c r="Q2" s="4" t="s">
        <v>144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139</v>
      </c>
      <c r="Z2" s="4" t="s">
        <v>142</v>
      </c>
      <c r="AA2" s="4" t="s">
        <v>145</v>
      </c>
      <c r="AB2" s="4">
        <v>34.0451687891313</v>
      </c>
      <c r="AC2" s="4">
        <v>-118.267117147371</v>
      </c>
      <c r="AD2" s="4" t="s">
        <v>146</v>
      </c>
      <c r="AE2" s="4">
        <v>34.0454786058159</v>
      </c>
      <c r="AF2" s="4">
        <v>-118.267186139885</v>
      </c>
      <c r="AG2" s="4" t="s">
        <v>147</v>
      </c>
      <c r="AH2" s="4">
        <v>34.0456464800559</v>
      </c>
      <c r="AI2" s="4">
        <v>-118.267103118905</v>
      </c>
      <c r="AJ2" s="4">
        <v>203.3</v>
      </c>
      <c r="AK2" s="5"/>
      <c r="AL2" s="5" t="s">
        <v>53</v>
      </c>
      <c r="AM2" s="8">
        <v>3.28084</v>
      </c>
      <c r="AN2" s="5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148</v>
      </c>
      <c r="N3" s="4">
        <f>70*AM2</f>
        <v>229.6588</v>
      </c>
      <c r="O3" s="4">
        <f>29*AM2</f>
        <v>95.14436</v>
      </c>
      <c r="P3" s="4" t="s">
        <v>149</v>
      </c>
      <c r="Q3" s="4" t="s">
        <v>150</v>
      </c>
      <c r="R3" s="4">
        <f t="shared" si="1"/>
        <v>6</v>
      </c>
      <c r="S3" s="4"/>
      <c r="T3" s="11"/>
      <c r="U3" s="4"/>
      <c r="V3" s="4"/>
      <c r="W3" s="4"/>
      <c r="X3" s="4"/>
      <c r="Y3" s="4" t="s">
        <v>139</v>
      </c>
      <c r="Z3" s="4" t="s">
        <v>148</v>
      </c>
      <c r="AA3" s="4" t="s">
        <v>151</v>
      </c>
      <c r="AB3" s="4">
        <v>34.0454332087977</v>
      </c>
      <c r="AC3" s="4">
        <v>-118.266857337947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 t="s">
        <v>152</v>
      </c>
      <c r="N4" s="4">
        <f>82*AM2</f>
        <v>269.02888</v>
      </c>
      <c r="O4" s="4">
        <f>41*AM2</f>
        <v>134.51444</v>
      </c>
      <c r="P4" s="4">
        <v>34.0457581690167</v>
      </c>
      <c r="Q4" s="4">
        <v>-118.266273501877</v>
      </c>
      <c r="R4" s="4">
        <f t="shared" si="1"/>
        <v>6</v>
      </c>
      <c r="S4" s="4"/>
      <c r="T4" s="11"/>
      <c r="U4" s="4"/>
      <c r="V4" s="4"/>
      <c r="W4" s="4"/>
      <c r="X4" s="4"/>
      <c r="Y4" s="4" t="s">
        <v>139</v>
      </c>
      <c r="Z4" s="4" t="s">
        <v>152</v>
      </c>
      <c r="AA4" s="4"/>
      <c r="AB4" s="4"/>
      <c r="AC4" s="4"/>
      <c r="AD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153</v>
      </c>
      <c r="N5" s="4">
        <f>99*AM2</f>
        <v>324.80316</v>
      </c>
      <c r="O5" s="4">
        <f>46*AM2</f>
        <v>150.91864</v>
      </c>
      <c r="P5" s="4" t="s">
        <v>154</v>
      </c>
      <c r="Q5" s="4" t="s">
        <v>155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139</v>
      </c>
      <c r="Z5" s="4" t="s">
        <v>153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156</v>
      </c>
      <c r="N6" s="8">
        <v>324.80316</v>
      </c>
      <c r="O6" s="8">
        <v>150.91864</v>
      </c>
      <c r="P6" s="8" t="s">
        <v>157</v>
      </c>
      <c r="Q6" s="8" t="s">
        <v>158</v>
      </c>
      <c r="R6" s="8">
        <v>6.0</v>
      </c>
      <c r="S6" s="8"/>
      <c r="T6" s="11"/>
      <c r="U6" s="8"/>
      <c r="V6" s="8"/>
      <c r="W6" s="4"/>
      <c r="X6" s="4"/>
      <c r="Y6" s="4" t="s">
        <v>139</v>
      </c>
      <c r="Z6" s="4" t="s">
        <v>156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159</v>
      </c>
      <c r="N7" s="8">
        <v>324.80316</v>
      </c>
      <c r="O7" s="8">
        <v>150.91864</v>
      </c>
      <c r="P7" s="8" t="s">
        <v>160</v>
      </c>
      <c r="Q7" s="8" t="s">
        <v>161</v>
      </c>
      <c r="R7" s="8">
        <v>6.0</v>
      </c>
      <c r="S7" s="8"/>
      <c r="T7" s="11"/>
      <c r="U7" s="8"/>
      <c r="V7" s="8"/>
      <c r="W7" s="4"/>
      <c r="X7" s="4"/>
      <c r="Y7" s="4" t="s">
        <v>139</v>
      </c>
      <c r="Z7" s="4" t="s">
        <v>159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162</v>
      </c>
      <c r="N8" s="8">
        <v>324.80316</v>
      </c>
      <c r="O8" s="8">
        <v>150.91864</v>
      </c>
      <c r="P8" s="8" t="s">
        <v>163</v>
      </c>
      <c r="Q8" s="8" t="s">
        <v>164</v>
      </c>
      <c r="R8" s="8">
        <v>6.0</v>
      </c>
      <c r="S8" s="8"/>
      <c r="T8" s="11"/>
      <c r="U8" s="8"/>
      <c r="V8" s="8"/>
      <c r="W8" s="4"/>
      <c r="X8" s="4"/>
      <c r="Y8" s="4" t="s">
        <v>139</v>
      </c>
      <c r="Z8" s="4" t="s">
        <v>162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165</v>
      </c>
      <c r="N9" s="8">
        <v>324.80316</v>
      </c>
      <c r="O9" s="8">
        <v>150.91864</v>
      </c>
      <c r="P9" s="8" t="s">
        <v>166</v>
      </c>
      <c r="Q9" s="8" t="s">
        <v>167</v>
      </c>
      <c r="R9" s="8">
        <v>6.0</v>
      </c>
      <c r="S9" s="8"/>
      <c r="T9" s="8"/>
      <c r="U9" s="8"/>
      <c r="V9" s="8"/>
      <c r="W9" s="4"/>
      <c r="X9" s="4"/>
      <c r="Y9" s="4" t="s">
        <v>139</v>
      </c>
      <c r="Z9" s="4" t="s">
        <v>165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168</v>
      </c>
      <c r="N10" s="8">
        <v>324.80316</v>
      </c>
      <c r="O10" s="8">
        <v>150.91864</v>
      </c>
      <c r="P10" s="8" t="s">
        <v>169</v>
      </c>
      <c r="Q10" s="8" t="s">
        <v>170</v>
      </c>
      <c r="R10" s="8">
        <v>6.0</v>
      </c>
      <c r="T10" s="8"/>
      <c r="U10" s="8"/>
      <c r="V10" s="8"/>
      <c r="W10" s="4"/>
      <c r="X10" s="4"/>
      <c r="Y10" s="4" t="s">
        <v>139</v>
      </c>
      <c r="Z10" s="4" t="s">
        <v>168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171</v>
      </c>
      <c r="N11" s="8">
        <v>324.80316</v>
      </c>
      <c r="O11" s="8">
        <v>150.91864</v>
      </c>
      <c r="P11" s="5" t="s">
        <v>172</v>
      </c>
      <c r="Q11" s="5" t="s">
        <v>173</v>
      </c>
      <c r="R11" s="5">
        <v>6.0</v>
      </c>
      <c r="T11" s="5"/>
      <c r="U11" s="5"/>
      <c r="V11" s="5"/>
      <c r="W11" s="4"/>
      <c r="X11" s="4"/>
      <c r="Y11" s="4" t="s">
        <v>139</v>
      </c>
      <c r="Z11" s="4" t="s">
        <v>171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174</v>
      </c>
      <c r="N12" s="8">
        <v>324.80316</v>
      </c>
      <c r="O12" s="8">
        <v>150.91864</v>
      </c>
      <c r="P12" s="5" t="s">
        <v>175</v>
      </c>
      <c r="Q12" s="5" t="s">
        <v>176</v>
      </c>
      <c r="R12" s="5">
        <v>6.0</v>
      </c>
      <c r="S12" s="5"/>
      <c r="T12" s="5"/>
      <c r="U12" s="5"/>
      <c r="V12" s="5"/>
      <c r="W12" s="4"/>
      <c r="X12" s="4"/>
      <c r="Y12" s="4" t="s">
        <v>139</v>
      </c>
      <c r="Z12" s="4" t="s">
        <v>174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177</v>
      </c>
      <c r="N13" s="8">
        <v>324.80316</v>
      </c>
      <c r="O13" s="8">
        <v>150.91864</v>
      </c>
      <c r="P13" s="5" t="s">
        <v>178</v>
      </c>
      <c r="Q13" s="5" t="s">
        <v>179</v>
      </c>
      <c r="R13" s="5">
        <v>6.0</v>
      </c>
      <c r="S13" s="5"/>
      <c r="T13" s="5"/>
      <c r="U13" s="5"/>
      <c r="V13" s="5"/>
      <c r="W13" s="4"/>
      <c r="X13" s="4"/>
      <c r="Y13" s="4" t="s">
        <v>139</v>
      </c>
      <c r="Z13" s="4" t="s">
        <v>177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 t="s">
        <v>180</v>
      </c>
      <c r="N14" s="8">
        <v>324.80316</v>
      </c>
      <c r="O14" s="8">
        <v>150.91864</v>
      </c>
      <c r="P14" s="5" t="s">
        <v>178</v>
      </c>
      <c r="Q14" s="5" t="s">
        <v>179</v>
      </c>
      <c r="R14" s="5">
        <v>6.0</v>
      </c>
      <c r="S14" s="5"/>
      <c r="T14" s="5"/>
      <c r="U14" s="5"/>
      <c r="V14" s="5"/>
      <c r="W14" s="5"/>
      <c r="X14" s="5"/>
      <c r="Y14" s="4" t="s">
        <v>139</v>
      </c>
      <c r="Z14" s="4" t="s">
        <v>180</v>
      </c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 t="s">
        <v>181</v>
      </c>
      <c r="N15" s="8">
        <v>324.80316</v>
      </c>
      <c r="O15" s="8">
        <v>150.91864</v>
      </c>
      <c r="P15" s="5" t="s">
        <v>178</v>
      </c>
      <c r="Q15" s="5" t="s">
        <v>179</v>
      </c>
      <c r="R15" s="5">
        <v>6.0</v>
      </c>
      <c r="S15" s="5"/>
      <c r="T15" s="5"/>
      <c r="U15" s="5"/>
      <c r="V15" s="5"/>
      <c r="W15" s="5"/>
      <c r="X15" s="5"/>
      <c r="Y15" s="4" t="s">
        <v>139</v>
      </c>
      <c r="Z15" s="4" t="s">
        <v>181</v>
      </c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5.33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7" width="19.44"/>
    <col customWidth="1" min="18" max="22" width="10.0"/>
    <col customWidth="1" min="23" max="23" width="23.44"/>
    <col customWidth="1" min="24" max="24" width="22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139</v>
      </c>
      <c r="B2" s="6">
        <f>99*AM2</f>
        <v>324.80316</v>
      </c>
      <c r="C2" s="4">
        <f>12*AM2</f>
        <v>39.37008</v>
      </c>
      <c r="D2" s="4">
        <v>34.0432026194935</v>
      </c>
      <c r="E2" s="4">
        <v>-118.269570236428</v>
      </c>
      <c r="F2" s="4">
        <v>9.0</v>
      </c>
      <c r="G2" s="4" t="s">
        <v>140</v>
      </c>
      <c r="H2" s="4">
        <v>34.0428460467654</v>
      </c>
      <c r="I2" s="4">
        <v>-118.278251162106</v>
      </c>
      <c r="J2" s="4" t="s">
        <v>141</v>
      </c>
      <c r="K2" s="4">
        <v>34.0443404403453</v>
      </c>
      <c r="L2" s="4">
        <v>-118.255386827439</v>
      </c>
      <c r="M2" s="4" t="s">
        <v>142</v>
      </c>
      <c r="N2" s="4">
        <f>65*AM2</f>
        <v>213.2546</v>
      </c>
      <c r="O2" s="4">
        <f>12*AM2</f>
        <v>39.37008</v>
      </c>
      <c r="P2" s="4">
        <v>34.0427290867938</v>
      </c>
      <c r="Q2" s="4">
        <v>-118.270499056257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139</v>
      </c>
      <c r="Z2" s="4" t="s">
        <v>142</v>
      </c>
      <c r="AA2" s="4" t="s">
        <v>145</v>
      </c>
      <c r="AB2" s="4">
        <v>34.0451687891313</v>
      </c>
      <c r="AC2" s="4">
        <v>-118.267117147371</v>
      </c>
      <c r="AD2" s="4" t="s">
        <v>146</v>
      </c>
      <c r="AE2" s="4">
        <v>34.0454786058159</v>
      </c>
      <c r="AF2" s="4">
        <v>-118.267186139885</v>
      </c>
      <c r="AG2" s="4" t="s">
        <v>147</v>
      </c>
      <c r="AH2" s="4">
        <v>34.0456464800559</v>
      </c>
      <c r="AI2" s="4">
        <v>-118.267103118905</v>
      </c>
      <c r="AJ2" s="4">
        <v>10.0</v>
      </c>
      <c r="AK2" s="5"/>
      <c r="AL2" s="5" t="s">
        <v>53</v>
      </c>
      <c r="AM2" s="8">
        <v>3.28084</v>
      </c>
      <c r="AN2" s="5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148</v>
      </c>
      <c r="N3" s="4">
        <f>70*AM2</f>
        <v>229.6588</v>
      </c>
      <c r="O3" s="4">
        <f>29*AM2</f>
        <v>95.14436</v>
      </c>
      <c r="P3" s="4">
        <v>34.0426252419167</v>
      </c>
      <c r="Q3" s="4">
        <v>-118.270213101124</v>
      </c>
      <c r="R3" s="4">
        <f t="shared" si="1"/>
        <v>6</v>
      </c>
      <c r="S3" s="4"/>
      <c r="T3" s="11"/>
      <c r="U3" s="4"/>
      <c r="V3" s="4"/>
      <c r="W3" s="4"/>
      <c r="X3" s="4"/>
      <c r="Y3" s="4" t="s">
        <v>139</v>
      </c>
      <c r="Z3" s="4" t="s">
        <v>148</v>
      </c>
      <c r="AA3" s="4" t="s">
        <v>151</v>
      </c>
      <c r="AB3" s="4">
        <v>34.0454332087977</v>
      </c>
      <c r="AC3" s="4">
        <v>-118.266857337947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 t="s">
        <v>152</v>
      </c>
      <c r="N4" s="4">
        <f>82*AM2</f>
        <v>269.02888</v>
      </c>
      <c r="O4" s="4">
        <f>41*AM2</f>
        <v>134.51444</v>
      </c>
      <c r="P4" s="4">
        <v>34.0424293536724</v>
      </c>
      <c r="Q4" s="4">
        <v>-118.269748573306</v>
      </c>
      <c r="R4" s="4">
        <f t="shared" si="1"/>
        <v>6</v>
      </c>
      <c r="S4" s="4"/>
      <c r="T4" s="11"/>
      <c r="U4" s="4"/>
      <c r="V4" s="4"/>
      <c r="W4" s="4"/>
      <c r="X4" s="4"/>
      <c r="Y4" s="4" t="s">
        <v>139</v>
      </c>
      <c r="Z4" s="4" t="s">
        <v>152</v>
      </c>
      <c r="AA4" s="4"/>
      <c r="AB4" s="4"/>
      <c r="AC4" s="4"/>
      <c r="AD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153</v>
      </c>
      <c r="N5" s="4">
        <f>99*AM2</f>
        <v>324.80316</v>
      </c>
      <c r="O5" s="4">
        <f>46*AM2</f>
        <v>150.91864</v>
      </c>
      <c r="P5" s="4">
        <v>34.0423608307483</v>
      </c>
      <c r="Q5" s="4">
        <v>-118.269223140021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139</v>
      </c>
      <c r="Z5" s="4" t="s">
        <v>153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156</v>
      </c>
      <c r="N6" s="8">
        <v>324.80316</v>
      </c>
      <c r="O6" s="8">
        <v>150.91864</v>
      </c>
      <c r="P6" s="8">
        <v>34.0426094116923</v>
      </c>
      <c r="Q6" s="8">
        <v>-118.269030892842</v>
      </c>
      <c r="R6" s="8">
        <v>6.0</v>
      </c>
      <c r="S6" s="8"/>
      <c r="T6" s="11"/>
      <c r="U6" s="8"/>
      <c r="V6" s="8"/>
      <c r="W6" s="4"/>
      <c r="X6" s="4"/>
      <c r="Y6" s="4" t="s">
        <v>139</v>
      </c>
      <c r="Z6" s="4" t="s">
        <v>156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159</v>
      </c>
      <c r="N7" s="8">
        <v>324.80316</v>
      </c>
      <c r="O7" s="8">
        <v>150.91864</v>
      </c>
      <c r="P7" s="8">
        <v>34.0429612748217</v>
      </c>
      <c r="Q7" s="8">
        <v>-118.268823856723</v>
      </c>
      <c r="R7" s="8">
        <v>6.0</v>
      </c>
      <c r="S7" s="8"/>
      <c r="T7" s="11"/>
      <c r="U7" s="8"/>
      <c r="V7" s="8"/>
      <c r="W7" s="4"/>
      <c r="X7" s="4"/>
      <c r="Y7" s="4" t="s">
        <v>139</v>
      </c>
      <c r="Z7" s="4" t="s">
        <v>159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162</v>
      </c>
      <c r="N8" s="8">
        <v>324.80316</v>
      </c>
      <c r="O8" s="8">
        <v>150.91864</v>
      </c>
      <c r="P8" s="8">
        <v>34.0433569013154</v>
      </c>
      <c r="Q8" s="8">
        <v>-118.268703437103</v>
      </c>
      <c r="R8" s="8">
        <v>6.0</v>
      </c>
      <c r="S8" s="8"/>
      <c r="T8" s="11"/>
      <c r="U8" s="8"/>
      <c r="V8" s="8"/>
      <c r="W8" s="4"/>
      <c r="X8" s="4"/>
      <c r="Y8" s="4" t="s">
        <v>139</v>
      </c>
      <c r="Z8" s="4" t="s">
        <v>162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165</v>
      </c>
      <c r="N9" s="8">
        <v>324.80316</v>
      </c>
      <c r="O9" s="8">
        <v>150.91864</v>
      </c>
      <c r="P9" s="8">
        <v>34.0437078203111</v>
      </c>
      <c r="Q9" s="8">
        <v>-118.269199033609</v>
      </c>
      <c r="R9" s="8">
        <v>6.0</v>
      </c>
      <c r="S9" s="8"/>
      <c r="T9" s="8"/>
      <c r="U9" s="8"/>
      <c r="V9" s="8"/>
      <c r="W9" s="4"/>
      <c r="X9" s="4"/>
      <c r="Y9" s="4" t="s">
        <v>139</v>
      </c>
      <c r="Z9" s="4" t="s">
        <v>165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168</v>
      </c>
      <c r="N10" s="8">
        <v>324.80316</v>
      </c>
      <c r="O10" s="8">
        <v>150.91864</v>
      </c>
      <c r="P10" s="8">
        <v>34.0439520089971</v>
      </c>
      <c r="Q10" s="8">
        <v>-118.269811160101</v>
      </c>
      <c r="R10" s="8">
        <v>6.0</v>
      </c>
      <c r="T10" s="8"/>
      <c r="U10" s="8"/>
      <c r="V10" s="8"/>
      <c r="W10" s="4"/>
      <c r="X10" s="4"/>
      <c r="Y10" s="4" t="s">
        <v>139</v>
      </c>
      <c r="Z10" s="4" t="s">
        <v>168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171</v>
      </c>
      <c r="N11" s="8">
        <v>324.80316</v>
      </c>
      <c r="O11" s="8">
        <v>150.91864</v>
      </c>
      <c r="P11" s="5">
        <v>34.0437139847679</v>
      </c>
      <c r="Q11" s="5">
        <v>-118.270187722803</v>
      </c>
      <c r="R11" s="5">
        <v>6.0</v>
      </c>
      <c r="T11" s="5"/>
      <c r="U11" s="5"/>
      <c r="V11" s="5"/>
      <c r="W11" s="4"/>
      <c r="X11" s="4"/>
      <c r="Y11" s="4" t="s">
        <v>139</v>
      </c>
      <c r="Z11" s="4" t="s">
        <v>171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174</v>
      </c>
      <c r="N12" s="8">
        <v>324.80316</v>
      </c>
      <c r="O12" s="8">
        <v>150.91864</v>
      </c>
      <c r="P12" s="5">
        <v>34.0434665696607</v>
      </c>
      <c r="Q12" s="5">
        <v>-118.270357557781</v>
      </c>
      <c r="R12" s="5">
        <v>6.0</v>
      </c>
      <c r="S12" s="5"/>
      <c r="T12" s="5"/>
      <c r="U12" s="5"/>
      <c r="V12" s="5"/>
      <c r="W12" s="4"/>
      <c r="X12" s="4"/>
      <c r="Y12" s="4" t="s">
        <v>139</v>
      </c>
      <c r="Z12" s="4" t="s">
        <v>174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177</v>
      </c>
      <c r="N13" s="8">
        <v>324.80316</v>
      </c>
      <c r="O13" s="8">
        <v>150.91864</v>
      </c>
      <c r="P13" s="5">
        <v>34.0431799085286</v>
      </c>
      <c r="Q13" s="5">
        <v>-118.270511567132</v>
      </c>
      <c r="R13" s="5">
        <v>6.0</v>
      </c>
      <c r="S13" s="5"/>
      <c r="T13" s="5"/>
      <c r="U13" s="5"/>
      <c r="V13" s="5"/>
      <c r="W13" s="4"/>
      <c r="X13" s="4"/>
      <c r="Y13" s="4" t="s">
        <v>139</v>
      </c>
      <c r="Z13" s="4" t="s">
        <v>177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 t="s">
        <v>180</v>
      </c>
      <c r="N14" s="8">
        <v>324.80316</v>
      </c>
      <c r="O14" s="8">
        <v>150.91864</v>
      </c>
      <c r="P14" s="5">
        <v>34.042918223821</v>
      </c>
      <c r="Q14" s="5">
        <v>-118.270642891072</v>
      </c>
      <c r="R14" s="5">
        <v>6.0</v>
      </c>
      <c r="S14" s="5"/>
      <c r="T14" s="5"/>
      <c r="U14" s="5"/>
      <c r="V14" s="5"/>
      <c r="W14" s="5"/>
      <c r="X14" s="5"/>
      <c r="Y14" s="4" t="s">
        <v>139</v>
      </c>
      <c r="Z14" s="4" t="s">
        <v>180</v>
      </c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5.33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7" width="19.44"/>
    <col customWidth="1" min="18" max="22" width="10.0"/>
    <col customWidth="1" min="23" max="23" width="23.44"/>
    <col customWidth="1" min="24" max="24" width="22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139</v>
      </c>
      <c r="B2" s="6">
        <f>99*AM2</f>
        <v>324.80316</v>
      </c>
      <c r="C2" s="4">
        <f>12*AM2</f>
        <v>39.37008</v>
      </c>
      <c r="D2" s="4">
        <v>34.0456252502567</v>
      </c>
      <c r="E2" s="4">
        <v>-118.266982925834</v>
      </c>
      <c r="F2" s="4">
        <f>75/AM1</f>
        <v>7.5</v>
      </c>
      <c r="G2" s="4" t="s">
        <v>140</v>
      </c>
      <c r="H2" s="4">
        <v>34.0428460467654</v>
      </c>
      <c r="I2" s="4">
        <v>-118.278251162106</v>
      </c>
      <c r="J2" s="4" t="s">
        <v>141</v>
      </c>
      <c r="K2" s="4">
        <v>34.0443404403453</v>
      </c>
      <c r="L2" s="4">
        <v>-118.255386827439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 t="s">
        <v>145</v>
      </c>
      <c r="AB2" s="4">
        <v>34.0451687891313</v>
      </c>
      <c r="AC2" s="4">
        <v>-118.267117147371</v>
      </c>
      <c r="AD2" s="4" t="s">
        <v>146</v>
      </c>
      <c r="AE2" s="4">
        <v>34.0454786058159</v>
      </c>
      <c r="AF2" s="4">
        <v>-118.267186139885</v>
      </c>
      <c r="AG2" s="4" t="s">
        <v>147</v>
      </c>
      <c r="AH2" s="4">
        <v>34.0456464800559</v>
      </c>
      <c r="AI2" s="4">
        <v>-118.267103118905</v>
      </c>
      <c r="AJ2" s="4">
        <v>203.3</v>
      </c>
      <c r="AK2" s="5"/>
      <c r="AL2" s="5" t="s">
        <v>53</v>
      </c>
      <c r="AM2" s="8">
        <v>3.28084</v>
      </c>
      <c r="AN2" s="5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4" t="s">
        <v>182</v>
      </c>
      <c r="B3" s="8">
        <v>324.80316</v>
      </c>
      <c r="C3" s="8">
        <v>39.37008</v>
      </c>
      <c r="D3" s="2">
        <v>34.0407678557751</v>
      </c>
      <c r="E3" s="8">
        <v>-118.264801939153</v>
      </c>
      <c r="F3" s="8"/>
      <c r="G3" s="8"/>
      <c r="H3" s="8">
        <v>34.0327234384298</v>
      </c>
      <c r="I3" s="8">
        <v>-118.263695179833</v>
      </c>
      <c r="J3" s="8"/>
      <c r="K3" s="8">
        <v>34.0327234384298</v>
      </c>
      <c r="L3" s="8">
        <v>-118.263695179833</v>
      </c>
      <c r="M3" s="4"/>
      <c r="N3" s="4"/>
      <c r="O3" s="4"/>
      <c r="P3" s="4"/>
      <c r="Q3" s="4"/>
      <c r="R3" s="4"/>
      <c r="S3" s="4"/>
      <c r="T3" s="11"/>
      <c r="U3" s="4"/>
      <c r="V3" s="4"/>
      <c r="W3" s="4"/>
      <c r="X3" s="4"/>
      <c r="Y3" s="4"/>
      <c r="Z3" s="4"/>
      <c r="AA3" s="4" t="s">
        <v>151</v>
      </c>
      <c r="AB3" s="4">
        <v>34.0454332087977</v>
      </c>
      <c r="AC3" s="4">
        <v>-118.266857337947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4" t="s">
        <v>183</v>
      </c>
      <c r="B4" s="8">
        <v>324.80316</v>
      </c>
      <c r="C4" s="8">
        <v>39.37008</v>
      </c>
      <c r="D4" s="8">
        <v>34.0408814506096</v>
      </c>
      <c r="E4" s="8">
        <v>-118.265560521296</v>
      </c>
      <c r="F4" s="8"/>
      <c r="G4" s="8"/>
      <c r="H4" s="8">
        <v>34.0328812973267</v>
      </c>
      <c r="I4" s="8">
        <v>-118.264014504686</v>
      </c>
      <c r="J4" s="8"/>
      <c r="K4" s="4">
        <v>34.0328812973267</v>
      </c>
      <c r="L4" s="4">
        <v>-118.264014504686</v>
      </c>
      <c r="M4" s="4"/>
      <c r="N4" s="4"/>
      <c r="O4" s="4"/>
      <c r="P4" s="4"/>
      <c r="Q4" s="4"/>
      <c r="R4" s="4"/>
      <c r="S4" s="4"/>
      <c r="T4" s="11"/>
      <c r="U4" s="4"/>
      <c r="V4" s="4"/>
      <c r="W4" s="4"/>
      <c r="X4" s="4"/>
      <c r="Y4" s="4"/>
      <c r="Z4" s="4"/>
      <c r="AA4" s="4"/>
      <c r="AB4" s="4"/>
      <c r="AC4" s="4"/>
      <c r="AD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4" t="s">
        <v>184</v>
      </c>
      <c r="B5" s="8">
        <v>324.80316</v>
      </c>
      <c r="C5" s="8">
        <v>39.37008</v>
      </c>
      <c r="D5" s="8">
        <v>34.0404794784473</v>
      </c>
      <c r="E5" s="8">
        <v>-118.263481414454</v>
      </c>
      <c r="F5" s="8"/>
      <c r="G5" s="8"/>
      <c r="H5" s="8">
        <v>34.0323664873671</v>
      </c>
      <c r="I5" s="8">
        <v>-118.263210646204</v>
      </c>
      <c r="J5" s="8"/>
      <c r="K5" s="8">
        <v>34.0323664873671</v>
      </c>
      <c r="L5" s="8">
        <v>-118.263210646204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4" t="s">
        <v>185</v>
      </c>
      <c r="B6" s="8">
        <v>324.80316</v>
      </c>
      <c r="C6" s="8">
        <v>39.37008</v>
      </c>
      <c r="D6" s="8">
        <v>34.0416394089434</v>
      </c>
      <c r="E6" s="8">
        <v>-118.263262107142</v>
      </c>
      <c r="F6" s="8"/>
      <c r="G6" s="8"/>
      <c r="H6" s="8">
        <v>34.0335424208103</v>
      </c>
      <c r="I6" s="8">
        <v>-118.262946193415</v>
      </c>
      <c r="J6" s="8"/>
      <c r="K6" s="8">
        <v>34.0335424208103</v>
      </c>
      <c r="L6" s="8">
        <v>-118.262946193415</v>
      </c>
      <c r="M6" s="4"/>
      <c r="N6" s="8"/>
      <c r="O6" s="8"/>
      <c r="P6" s="8"/>
      <c r="Q6" s="8"/>
      <c r="R6" s="8"/>
      <c r="S6" s="8"/>
      <c r="T6" s="11"/>
      <c r="U6" s="8"/>
      <c r="V6" s="8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4" t="s">
        <v>186</v>
      </c>
      <c r="B7" s="8">
        <v>324.80316</v>
      </c>
      <c r="C7" s="8">
        <v>39.37008</v>
      </c>
      <c r="D7" s="8">
        <v>34.0413862674135</v>
      </c>
      <c r="E7" s="8">
        <v>-118.262718966514</v>
      </c>
      <c r="F7" s="8"/>
      <c r="G7" s="8"/>
      <c r="H7" s="8">
        <v>34.0332902978123</v>
      </c>
      <c r="I7" s="8">
        <v>-118.262012069732</v>
      </c>
      <c r="J7" s="8"/>
      <c r="K7" s="8">
        <v>34.0332902978123</v>
      </c>
      <c r="L7" s="8">
        <v>-118.262012069732</v>
      </c>
      <c r="M7" s="4"/>
      <c r="N7" s="8"/>
      <c r="O7" s="8"/>
      <c r="P7" s="8"/>
      <c r="Q7" s="8"/>
      <c r="R7" s="8"/>
      <c r="S7" s="8"/>
      <c r="T7" s="11"/>
      <c r="U7" s="8"/>
      <c r="V7" s="8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4" t="s">
        <v>187</v>
      </c>
      <c r="B8" s="8">
        <v>324.80316</v>
      </c>
      <c r="C8" s="8">
        <v>39.37008</v>
      </c>
      <c r="D8" s="8">
        <v>34.0433671430292</v>
      </c>
      <c r="E8" s="8">
        <v>-118.260776616532</v>
      </c>
      <c r="F8" s="8"/>
      <c r="G8" s="8"/>
      <c r="H8" s="8">
        <v>34.035254917649</v>
      </c>
      <c r="I8" s="8">
        <v>-118.260250936857</v>
      </c>
      <c r="J8" s="8"/>
      <c r="K8" s="8">
        <v>34.035254917649</v>
      </c>
      <c r="L8" s="8">
        <v>-118.260250936857</v>
      </c>
      <c r="M8" s="4"/>
      <c r="N8" s="8"/>
      <c r="O8" s="8"/>
      <c r="P8" s="8"/>
      <c r="Q8" s="8"/>
      <c r="R8" s="8"/>
      <c r="S8" s="8"/>
      <c r="T8" s="11"/>
      <c r="U8" s="8"/>
      <c r="V8" s="8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4" t="s">
        <v>188</v>
      </c>
      <c r="B9" s="8">
        <v>324.80316</v>
      </c>
      <c r="C9" s="8">
        <v>39.37008</v>
      </c>
      <c r="D9" s="8">
        <v>34.0468302950335</v>
      </c>
      <c r="E9" s="8">
        <v>-118.262941585821</v>
      </c>
      <c r="F9" s="8"/>
      <c r="G9" s="8"/>
      <c r="H9" s="8">
        <v>34.0387270085157</v>
      </c>
      <c r="I9" s="8">
        <v>-118.263172183385</v>
      </c>
      <c r="J9" s="8"/>
      <c r="K9" s="8">
        <v>34.0387270085157</v>
      </c>
      <c r="L9" s="8">
        <v>-118.263172183385</v>
      </c>
      <c r="M9" s="4"/>
      <c r="N9" s="8"/>
      <c r="O9" s="8"/>
      <c r="P9" s="8"/>
      <c r="Q9" s="8"/>
      <c r="R9" s="8"/>
      <c r="S9" s="8"/>
      <c r="T9" s="8"/>
      <c r="U9" s="8"/>
      <c r="V9" s="8"/>
      <c r="W9" s="4"/>
      <c r="X9" s="4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4" t="s">
        <v>189</v>
      </c>
      <c r="B10" s="8">
        <v>324.80316</v>
      </c>
      <c r="C10" s="8">
        <v>39.37008</v>
      </c>
      <c r="D10" s="8">
        <v>34.0466282618147</v>
      </c>
      <c r="E10" s="8">
        <v>-118.261825527358</v>
      </c>
      <c r="F10" s="8"/>
      <c r="G10" s="8"/>
      <c r="H10" s="8">
        <v>34.0385927782255</v>
      </c>
      <c r="I10" s="8">
        <v>-118.261992114519</v>
      </c>
      <c r="J10" s="8"/>
      <c r="K10" s="8">
        <v>34.0385927782255</v>
      </c>
      <c r="L10" s="8">
        <v>-118.261992114519</v>
      </c>
      <c r="M10" s="4"/>
      <c r="N10" s="8"/>
      <c r="O10" s="8"/>
      <c r="P10" s="8"/>
      <c r="Q10" s="8"/>
      <c r="R10" s="8"/>
      <c r="T10" s="8"/>
      <c r="U10" s="8"/>
      <c r="V10" s="8"/>
      <c r="W10" s="4"/>
      <c r="X10" s="4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4" t="s">
        <v>190</v>
      </c>
      <c r="B11" s="8">
        <v>324.80316</v>
      </c>
      <c r="C11" s="8">
        <v>39.37008</v>
      </c>
      <c r="D11" s="5">
        <v>34.0462652854869</v>
      </c>
      <c r="E11" s="5">
        <v>-118.261581540233</v>
      </c>
      <c r="F11" s="8"/>
      <c r="G11" s="8"/>
      <c r="H11" s="5">
        <v>34.0382579570401</v>
      </c>
      <c r="I11" s="5">
        <v>-118.261038625548</v>
      </c>
      <c r="J11" s="5"/>
      <c r="K11" s="5">
        <v>34.0382579570401</v>
      </c>
      <c r="L11" s="5">
        <v>-118.261038625548</v>
      </c>
      <c r="M11" s="4"/>
      <c r="N11" s="8"/>
      <c r="O11" s="8"/>
      <c r="P11" s="5"/>
      <c r="Q11" s="5"/>
      <c r="R11" s="5"/>
      <c r="T11" s="5"/>
      <c r="U11" s="5"/>
      <c r="V11" s="5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4" t="s">
        <v>191</v>
      </c>
      <c r="B12" s="8">
        <v>324.80316</v>
      </c>
      <c r="C12" s="8">
        <v>39.37008</v>
      </c>
      <c r="D12" s="5">
        <v>34.0456674967115</v>
      </c>
      <c r="E12" s="5">
        <v>-118.25857658756</v>
      </c>
      <c r="F12" s="8"/>
      <c r="G12" s="8"/>
      <c r="H12" s="5">
        <v>34.0375670657444</v>
      </c>
      <c r="I12" s="5">
        <v>-118.258774370368</v>
      </c>
      <c r="J12" s="5"/>
      <c r="K12" s="5">
        <v>34.0375670657444</v>
      </c>
      <c r="L12" s="5">
        <v>-118.258774370368</v>
      </c>
      <c r="M12" s="4"/>
      <c r="N12" s="8"/>
      <c r="O12" s="8"/>
      <c r="P12" s="5"/>
      <c r="Q12" s="5"/>
      <c r="R12" s="5"/>
      <c r="S12" s="5"/>
      <c r="T12" s="5"/>
      <c r="U12" s="5"/>
      <c r="V12" s="5"/>
      <c r="W12" s="4"/>
      <c r="X12" s="4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4" t="s">
        <v>192</v>
      </c>
      <c r="B13" s="8">
        <v>324.80316</v>
      </c>
      <c r="C13" s="8">
        <v>39.37008</v>
      </c>
      <c r="D13" s="5">
        <v>34.0440901714196</v>
      </c>
      <c r="E13" s="5">
        <v>-118.256709307629</v>
      </c>
      <c r="F13" s="5"/>
      <c r="G13" s="5"/>
      <c r="H13" s="5">
        <v>34.0360295509892</v>
      </c>
      <c r="I13" s="5">
        <v>-118.256643042892</v>
      </c>
      <c r="J13" s="5"/>
      <c r="K13" s="5">
        <v>34.0360295509892</v>
      </c>
      <c r="L13" s="5">
        <v>-118.256643042892</v>
      </c>
      <c r="M13" s="4"/>
      <c r="N13" s="8"/>
      <c r="O13" s="8"/>
      <c r="P13" s="5"/>
      <c r="Q13" s="5"/>
      <c r="R13" s="5"/>
      <c r="S13" s="5"/>
      <c r="T13" s="5"/>
      <c r="U13" s="5"/>
      <c r="V13" s="5"/>
      <c r="W13" s="4"/>
      <c r="X13" s="4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4" t="s">
        <v>193</v>
      </c>
      <c r="B14" s="8">
        <v>324.80316</v>
      </c>
      <c r="C14" s="8">
        <v>39.37008</v>
      </c>
      <c r="D14" s="5">
        <v>34.0368389975557</v>
      </c>
      <c r="E14" s="5">
        <v>-118.265270026089</v>
      </c>
      <c r="F14" s="5"/>
      <c r="G14" s="5"/>
      <c r="H14" s="5">
        <v>34.0308408009661</v>
      </c>
      <c r="I14" s="5">
        <v>-118.258705553738</v>
      </c>
      <c r="J14" s="5"/>
      <c r="K14" s="5">
        <v>34.0308408009661</v>
      </c>
      <c r="L14" s="5">
        <v>-118.258705553738</v>
      </c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5.33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7" width="19.44"/>
    <col customWidth="1" min="18" max="22" width="10.0"/>
    <col customWidth="1" min="23" max="23" width="23.44"/>
    <col customWidth="1" min="24" max="24" width="22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139</v>
      </c>
      <c r="B2" s="6">
        <f>99*AM2</f>
        <v>324.80316</v>
      </c>
      <c r="C2" s="4">
        <f>12*AM2</f>
        <v>39.37008</v>
      </c>
      <c r="D2" s="4">
        <v>34.0456252502567</v>
      </c>
      <c r="E2" s="4">
        <v>-118.266982925834</v>
      </c>
      <c r="F2" s="4">
        <f>75/AM1</f>
        <v>7.5</v>
      </c>
      <c r="G2" s="4" t="s">
        <v>140</v>
      </c>
      <c r="H2" s="4">
        <v>34.0428460467654</v>
      </c>
      <c r="I2" s="4">
        <v>-118.278251162106</v>
      </c>
      <c r="J2" s="4" t="s">
        <v>141</v>
      </c>
      <c r="K2" s="4">
        <v>34.0443404403453</v>
      </c>
      <c r="L2" s="4">
        <v>-118.255386827439</v>
      </c>
      <c r="M2" s="4" t="s">
        <v>142</v>
      </c>
      <c r="N2" s="4">
        <f>65*AM2</f>
        <v>213.2546</v>
      </c>
      <c r="O2" s="4">
        <f>12*AM2</f>
        <v>39.37008</v>
      </c>
      <c r="P2" s="4" t="s">
        <v>143</v>
      </c>
      <c r="Q2" s="4" t="s">
        <v>144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139</v>
      </c>
      <c r="Z2" s="4" t="s">
        <v>142</v>
      </c>
      <c r="AA2" s="4" t="s">
        <v>145</v>
      </c>
      <c r="AB2" s="4">
        <v>34.0451687891313</v>
      </c>
      <c r="AC2" s="4">
        <v>-118.267117147371</v>
      </c>
      <c r="AD2" s="4" t="s">
        <v>146</v>
      </c>
      <c r="AE2" s="4">
        <v>34.0454786058159</v>
      </c>
      <c r="AF2" s="4">
        <v>-118.267186139885</v>
      </c>
      <c r="AG2" s="4" t="s">
        <v>147</v>
      </c>
      <c r="AH2" s="4">
        <v>34.0456464800559</v>
      </c>
      <c r="AI2" s="4">
        <v>-118.267103118905</v>
      </c>
      <c r="AJ2" s="4">
        <v>203.3</v>
      </c>
      <c r="AK2" s="5"/>
      <c r="AL2" s="5" t="s">
        <v>53</v>
      </c>
      <c r="AM2" s="8">
        <v>3.28084</v>
      </c>
      <c r="AN2" s="5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148</v>
      </c>
      <c r="N3" s="4">
        <v>213.2546</v>
      </c>
      <c r="O3" s="4">
        <v>39.37008</v>
      </c>
      <c r="P3" s="4" t="s">
        <v>149</v>
      </c>
      <c r="Q3" s="4" t="s">
        <v>150</v>
      </c>
      <c r="R3" s="4">
        <f t="shared" si="1"/>
        <v>6</v>
      </c>
      <c r="S3" s="4"/>
      <c r="T3" s="11"/>
      <c r="U3" s="4"/>
      <c r="V3" s="4"/>
      <c r="W3" s="4"/>
      <c r="X3" s="4"/>
      <c r="Y3" s="4" t="s">
        <v>139</v>
      </c>
      <c r="Z3" s="4" t="s">
        <v>148</v>
      </c>
      <c r="AA3" s="4" t="s">
        <v>151</v>
      </c>
      <c r="AB3" s="4">
        <v>34.0454332087977</v>
      </c>
      <c r="AC3" s="4">
        <v>-118.266857337947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 t="s">
        <v>152</v>
      </c>
      <c r="N4" s="4">
        <v>213.2546</v>
      </c>
      <c r="O4" s="4">
        <v>39.37008</v>
      </c>
      <c r="P4" s="4">
        <v>34.0457581690167</v>
      </c>
      <c r="Q4" s="4">
        <v>-118.266273501877</v>
      </c>
      <c r="R4" s="4">
        <f t="shared" si="1"/>
        <v>6</v>
      </c>
      <c r="S4" s="4"/>
      <c r="T4" s="11"/>
      <c r="U4" s="4"/>
      <c r="V4" s="4"/>
      <c r="W4" s="4"/>
      <c r="X4" s="4"/>
      <c r="Y4" s="4" t="s">
        <v>139</v>
      </c>
      <c r="Z4" s="4" t="s">
        <v>152</v>
      </c>
      <c r="AA4" s="4"/>
      <c r="AB4" s="4"/>
      <c r="AC4" s="4"/>
      <c r="AD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153</v>
      </c>
      <c r="N5" s="4">
        <v>213.2546</v>
      </c>
      <c r="O5" s="4">
        <v>39.37008</v>
      </c>
      <c r="P5" s="4" t="s">
        <v>154</v>
      </c>
      <c r="Q5" s="4" t="s">
        <v>155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139</v>
      </c>
      <c r="Z5" s="4" t="s">
        <v>153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156</v>
      </c>
      <c r="N6" s="4">
        <v>213.2546</v>
      </c>
      <c r="O6" s="4">
        <v>39.37008</v>
      </c>
      <c r="P6" s="8" t="s">
        <v>157</v>
      </c>
      <c r="Q6" s="8" t="s">
        <v>158</v>
      </c>
      <c r="R6" s="8">
        <v>6.0</v>
      </c>
      <c r="S6" s="8"/>
      <c r="T6" s="11"/>
      <c r="U6" s="8"/>
      <c r="V6" s="8"/>
      <c r="W6" s="4"/>
      <c r="X6" s="4"/>
      <c r="Y6" s="4" t="s">
        <v>139</v>
      </c>
      <c r="Z6" s="4" t="s">
        <v>156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159</v>
      </c>
      <c r="N7" s="4">
        <v>213.2546</v>
      </c>
      <c r="O7" s="4">
        <v>39.37008</v>
      </c>
      <c r="P7" s="8" t="s">
        <v>160</v>
      </c>
      <c r="Q7" s="8" t="s">
        <v>161</v>
      </c>
      <c r="R7" s="8">
        <v>6.0</v>
      </c>
      <c r="S7" s="8"/>
      <c r="T7" s="11"/>
      <c r="U7" s="8"/>
      <c r="V7" s="8"/>
      <c r="W7" s="4"/>
      <c r="X7" s="4"/>
      <c r="Y7" s="4" t="s">
        <v>139</v>
      </c>
      <c r="Z7" s="4" t="s">
        <v>159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162</v>
      </c>
      <c r="N8" s="4">
        <v>213.2546</v>
      </c>
      <c r="O8" s="4">
        <v>39.37008</v>
      </c>
      <c r="P8" s="8" t="s">
        <v>163</v>
      </c>
      <c r="Q8" s="8" t="s">
        <v>164</v>
      </c>
      <c r="R8" s="8">
        <v>6.0</v>
      </c>
      <c r="S8" s="8"/>
      <c r="T8" s="11"/>
      <c r="U8" s="8"/>
      <c r="V8" s="8"/>
      <c r="W8" s="4"/>
      <c r="X8" s="4"/>
      <c r="Y8" s="4" t="s">
        <v>139</v>
      </c>
      <c r="Z8" s="4" t="s">
        <v>162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165</v>
      </c>
      <c r="N9" s="4">
        <v>213.2546</v>
      </c>
      <c r="O9" s="4">
        <v>39.37008</v>
      </c>
      <c r="P9" s="8" t="s">
        <v>166</v>
      </c>
      <c r="Q9" s="8" t="s">
        <v>167</v>
      </c>
      <c r="R9" s="8">
        <v>6.0</v>
      </c>
      <c r="S9" s="8"/>
      <c r="T9" s="8"/>
      <c r="U9" s="8"/>
      <c r="V9" s="8"/>
      <c r="W9" s="4"/>
      <c r="X9" s="4"/>
      <c r="Y9" s="4" t="s">
        <v>139</v>
      </c>
      <c r="Z9" s="4" t="s">
        <v>165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168</v>
      </c>
      <c r="N10" s="4">
        <v>213.2546</v>
      </c>
      <c r="O10" s="4">
        <v>39.37008</v>
      </c>
      <c r="P10" s="8" t="s">
        <v>169</v>
      </c>
      <c r="Q10" s="8" t="s">
        <v>170</v>
      </c>
      <c r="R10" s="8">
        <v>6.0</v>
      </c>
      <c r="T10" s="8"/>
      <c r="U10" s="8"/>
      <c r="V10" s="8"/>
      <c r="W10" s="4"/>
      <c r="X10" s="4"/>
      <c r="Y10" s="4" t="s">
        <v>139</v>
      </c>
      <c r="Z10" s="4" t="s">
        <v>168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171</v>
      </c>
      <c r="N11" s="4">
        <v>213.2546</v>
      </c>
      <c r="O11" s="4">
        <v>39.37008</v>
      </c>
      <c r="P11" s="5" t="s">
        <v>172</v>
      </c>
      <c r="Q11" s="5" t="s">
        <v>173</v>
      </c>
      <c r="R11" s="5">
        <v>6.0</v>
      </c>
      <c r="T11" s="5"/>
      <c r="U11" s="5"/>
      <c r="V11" s="5"/>
      <c r="W11" s="4"/>
      <c r="X11" s="4"/>
      <c r="Y11" s="4" t="s">
        <v>139</v>
      </c>
      <c r="Z11" s="4" t="s">
        <v>171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174</v>
      </c>
      <c r="N12" s="4">
        <v>213.2546</v>
      </c>
      <c r="O12" s="4">
        <v>39.37008</v>
      </c>
      <c r="P12" s="5" t="s">
        <v>175</v>
      </c>
      <c r="Q12" s="5" t="s">
        <v>176</v>
      </c>
      <c r="R12" s="5">
        <v>6.0</v>
      </c>
      <c r="S12" s="5"/>
      <c r="T12" s="5"/>
      <c r="U12" s="5"/>
      <c r="V12" s="5"/>
      <c r="W12" s="4"/>
      <c r="X12" s="4"/>
      <c r="Y12" s="4" t="s">
        <v>139</v>
      </c>
      <c r="Z12" s="4" t="s">
        <v>174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177</v>
      </c>
      <c r="N13" s="4">
        <v>213.2546</v>
      </c>
      <c r="O13" s="4">
        <v>39.37008</v>
      </c>
      <c r="P13" s="5" t="s">
        <v>178</v>
      </c>
      <c r="Q13" s="5" t="s">
        <v>179</v>
      </c>
      <c r="R13" s="5">
        <v>6.0</v>
      </c>
      <c r="S13" s="5"/>
      <c r="T13" s="5"/>
      <c r="U13" s="5"/>
      <c r="V13" s="5"/>
      <c r="W13" s="4"/>
      <c r="X13" s="4"/>
      <c r="Y13" s="4" t="s">
        <v>139</v>
      </c>
      <c r="Z13" s="4" t="s">
        <v>177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 t="s">
        <v>180</v>
      </c>
      <c r="N14" s="4">
        <v>213.2546</v>
      </c>
      <c r="O14" s="4">
        <v>39.37008</v>
      </c>
      <c r="P14" s="5" t="s">
        <v>178</v>
      </c>
      <c r="Q14" s="5" t="s">
        <v>179</v>
      </c>
      <c r="R14" s="5">
        <v>6.0</v>
      </c>
      <c r="S14" s="5"/>
      <c r="T14" s="5"/>
      <c r="U14" s="5"/>
      <c r="V14" s="5"/>
      <c r="W14" s="5"/>
      <c r="X14" s="5"/>
      <c r="Y14" s="4" t="s">
        <v>139</v>
      </c>
      <c r="Z14" s="4" t="s">
        <v>180</v>
      </c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 t="s">
        <v>181</v>
      </c>
      <c r="N15" s="4">
        <v>213.2546</v>
      </c>
      <c r="O15" s="4">
        <v>39.37008</v>
      </c>
      <c r="P15" s="5" t="s">
        <v>178</v>
      </c>
      <c r="Q15" s="5" t="s">
        <v>179</v>
      </c>
      <c r="R15" s="5">
        <v>6.0</v>
      </c>
      <c r="S15" s="5"/>
      <c r="T15" s="5"/>
      <c r="U15" s="5"/>
      <c r="V15" s="5"/>
      <c r="W15" s="5"/>
      <c r="X15" s="5"/>
      <c r="Y15" s="4" t="s">
        <v>139</v>
      </c>
      <c r="Z15" s="4" t="s">
        <v>181</v>
      </c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 t="s">
        <v>194</v>
      </c>
      <c r="N16" s="4">
        <v>213.2546</v>
      </c>
      <c r="O16" s="4">
        <v>39.37008</v>
      </c>
      <c r="P16" s="5" t="s">
        <v>178</v>
      </c>
      <c r="Q16" s="5" t="s">
        <v>179</v>
      </c>
      <c r="R16" s="5">
        <v>6.0</v>
      </c>
      <c r="S16" s="5"/>
      <c r="T16" s="5"/>
      <c r="U16" s="5"/>
      <c r="V16" s="5"/>
      <c r="W16" s="5"/>
      <c r="X16" s="5"/>
      <c r="Y16" s="4" t="s">
        <v>139</v>
      </c>
      <c r="Z16" s="4" t="s">
        <v>194</v>
      </c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 t="s">
        <v>195</v>
      </c>
      <c r="N17" s="4">
        <v>213.2546</v>
      </c>
      <c r="O17" s="4">
        <v>39.37008</v>
      </c>
      <c r="P17" s="5" t="s">
        <v>178</v>
      </c>
      <c r="Q17" s="5" t="s">
        <v>179</v>
      </c>
      <c r="R17" s="5">
        <v>6.0</v>
      </c>
      <c r="S17" s="5"/>
      <c r="T17" s="5"/>
      <c r="U17" s="5"/>
      <c r="V17" s="5"/>
      <c r="W17" s="5"/>
      <c r="X17" s="5"/>
      <c r="Y17" s="4" t="s">
        <v>139</v>
      </c>
      <c r="Z17" s="4" t="s">
        <v>195</v>
      </c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4" t="s">
        <v>196</v>
      </c>
      <c r="N18" s="4">
        <v>213.2546</v>
      </c>
      <c r="O18" s="4">
        <v>39.37008</v>
      </c>
      <c r="P18" s="5" t="s">
        <v>178</v>
      </c>
      <c r="Q18" s="5" t="s">
        <v>179</v>
      </c>
      <c r="R18" s="5">
        <v>6.0</v>
      </c>
      <c r="S18" s="5"/>
      <c r="T18" s="5"/>
      <c r="U18" s="5"/>
      <c r="V18" s="5"/>
      <c r="W18" s="5"/>
      <c r="X18" s="5"/>
      <c r="Y18" s="4" t="s">
        <v>139</v>
      </c>
      <c r="Z18" s="4" t="s">
        <v>196</v>
      </c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4" t="s">
        <v>197</v>
      </c>
      <c r="N19" s="4">
        <v>213.2546</v>
      </c>
      <c r="O19" s="4">
        <v>39.37008</v>
      </c>
      <c r="P19" s="5" t="s">
        <v>178</v>
      </c>
      <c r="Q19" s="5" t="s">
        <v>179</v>
      </c>
      <c r="R19" s="5">
        <v>6.0</v>
      </c>
      <c r="S19" s="5"/>
      <c r="T19" s="5"/>
      <c r="U19" s="5"/>
      <c r="V19" s="5"/>
      <c r="W19" s="5"/>
      <c r="X19" s="5"/>
      <c r="Y19" s="4" t="s">
        <v>139</v>
      </c>
      <c r="Z19" s="4" t="s">
        <v>197</v>
      </c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5.33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7" width="19.44"/>
    <col customWidth="1" min="18" max="22" width="10.0"/>
    <col customWidth="1" min="23" max="23" width="23.44"/>
    <col customWidth="1" min="24" max="24" width="22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139</v>
      </c>
      <c r="B2" s="6">
        <f>99*AM2</f>
        <v>324.80316</v>
      </c>
      <c r="C2" s="4">
        <f>12*AM2</f>
        <v>39.37008</v>
      </c>
      <c r="D2" s="4">
        <v>34.0456252502567</v>
      </c>
      <c r="E2" s="4">
        <v>-118.266982925834</v>
      </c>
      <c r="F2" s="4">
        <f>75/AM1</f>
        <v>7.5</v>
      </c>
      <c r="G2" s="4" t="s">
        <v>140</v>
      </c>
      <c r="H2" s="4">
        <v>34.0428460467654</v>
      </c>
      <c r="I2" s="4">
        <v>-118.278251162106</v>
      </c>
      <c r="J2" s="4" t="s">
        <v>141</v>
      </c>
      <c r="K2" s="4">
        <v>34.0443404403453</v>
      </c>
      <c r="L2" s="4">
        <v>-118.255386827439</v>
      </c>
      <c r="M2" s="4" t="s">
        <v>142</v>
      </c>
      <c r="N2" s="4">
        <f>65*AM2</f>
        <v>213.2546</v>
      </c>
      <c r="O2" s="4">
        <f>12*AM2</f>
        <v>39.37008</v>
      </c>
      <c r="P2" s="4" t="s">
        <v>143</v>
      </c>
      <c r="Q2" s="4" t="s">
        <v>144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139</v>
      </c>
      <c r="Z2" s="4" t="s">
        <v>142</v>
      </c>
      <c r="AA2" s="4" t="s">
        <v>145</v>
      </c>
      <c r="AB2" s="4">
        <v>34.0451687891313</v>
      </c>
      <c r="AC2" s="4">
        <v>-118.267117147371</v>
      </c>
      <c r="AD2" s="4" t="s">
        <v>146</v>
      </c>
      <c r="AE2" s="4">
        <v>34.0454786058159</v>
      </c>
      <c r="AF2" s="4">
        <v>-118.267186139885</v>
      </c>
      <c r="AG2" s="4" t="s">
        <v>147</v>
      </c>
      <c r="AH2" s="4">
        <v>34.0456464800559</v>
      </c>
      <c r="AI2" s="4">
        <v>-118.267103118905</v>
      </c>
      <c r="AJ2" s="4">
        <v>203.3</v>
      </c>
      <c r="AK2" s="5"/>
      <c r="AL2" s="5" t="s">
        <v>53</v>
      </c>
      <c r="AM2" s="8">
        <v>3.28084</v>
      </c>
      <c r="AN2" s="5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148</v>
      </c>
      <c r="N3" s="4">
        <v>213.2546</v>
      </c>
      <c r="O3" s="4">
        <v>39.37008</v>
      </c>
      <c r="P3" s="4" t="s">
        <v>149</v>
      </c>
      <c r="Q3" s="4" t="s">
        <v>150</v>
      </c>
      <c r="R3" s="4">
        <f t="shared" si="1"/>
        <v>6</v>
      </c>
      <c r="S3" s="4"/>
      <c r="T3" s="11"/>
      <c r="U3" s="4"/>
      <c r="V3" s="4"/>
      <c r="W3" s="4"/>
      <c r="X3" s="4"/>
      <c r="Y3" s="4" t="s">
        <v>139</v>
      </c>
      <c r="Z3" s="4" t="s">
        <v>148</v>
      </c>
      <c r="AA3" s="4" t="s">
        <v>151</v>
      </c>
      <c r="AB3" s="4">
        <v>34.0454332087977</v>
      </c>
      <c r="AC3" s="4">
        <v>-118.266857337947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 t="s">
        <v>152</v>
      </c>
      <c r="N4" s="4">
        <v>213.2546</v>
      </c>
      <c r="O4" s="4">
        <v>39.37008</v>
      </c>
      <c r="P4" s="4">
        <v>34.0457581690167</v>
      </c>
      <c r="Q4" s="4">
        <v>-118.266273501877</v>
      </c>
      <c r="R4" s="4">
        <f t="shared" si="1"/>
        <v>6</v>
      </c>
      <c r="S4" s="4"/>
      <c r="T4" s="11"/>
      <c r="U4" s="4"/>
      <c r="V4" s="4"/>
      <c r="W4" s="4"/>
      <c r="X4" s="4"/>
      <c r="Y4" s="4" t="s">
        <v>139</v>
      </c>
      <c r="Z4" s="4" t="s">
        <v>152</v>
      </c>
      <c r="AA4" s="4"/>
      <c r="AB4" s="4"/>
      <c r="AC4" s="4"/>
      <c r="AD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153</v>
      </c>
      <c r="N5" s="4">
        <v>213.2546</v>
      </c>
      <c r="O5" s="4">
        <v>39.37008</v>
      </c>
      <c r="P5" s="4" t="s">
        <v>154</v>
      </c>
      <c r="Q5" s="4" t="s">
        <v>155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139</v>
      </c>
      <c r="Z5" s="4" t="s">
        <v>153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156</v>
      </c>
      <c r="N6" s="4">
        <v>213.2546</v>
      </c>
      <c r="O6" s="4">
        <v>39.37008</v>
      </c>
      <c r="P6" s="8" t="s">
        <v>157</v>
      </c>
      <c r="Q6" s="8" t="s">
        <v>158</v>
      </c>
      <c r="R6" s="8">
        <v>6.0</v>
      </c>
      <c r="S6" s="8"/>
      <c r="T6" s="11"/>
      <c r="U6" s="8"/>
      <c r="V6" s="8"/>
      <c r="W6" s="4"/>
      <c r="X6" s="4"/>
      <c r="Y6" s="4" t="s">
        <v>139</v>
      </c>
      <c r="Z6" s="4" t="s">
        <v>156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159</v>
      </c>
      <c r="N7" s="4">
        <v>213.2546</v>
      </c>
      <c r="O7" s="4">
        <v>39.37008</v>
      </c>
      <c r="P7" s="8" t="s">
        <v>160</v>
      </c>
      <c r="Q7" s="8" t="s">
        <v>161</v>
      </c>
      <c r="R7" s="8">
        <v>6.0</v>
      </c>
      <c r="S7" s="8"/>
      <c r="T7" s="11"/>
      <c r="U7" s="8"/>
      <c r="V7" s="8"/>
      <c r="W7" s="4"/>
      <c r="X7" s="4"/>
      <c r="Y7" s="4" t="s">
        <v>139</v>
      </c>
      <c r="Z7" s="4" t="s">
        <v>159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162</v>
      </c>
      <c r="N8" s="4">
        <v>213.2546</v>
      </c>
      <c r="O8" s="4">
        <v>39.37008</v>
      </c>
      <c r="P8" s="8" t="s">
        <v>163</v>
      </c>
      <c r="Q8" s="8" t="s">
        <v>164</v>
      </c>
      <c r="R8" s="8">
        <v>6.0</v>
      </c>
      <c r="S8" s="8"/>
      <c r="T8" s="11"/>
      <c r="U8" s="8"/>
      <c r="V8" s="8"/>
      <c r="W8" s="4"/>
      <c r="X8" s="4"/>
      <c r="Y8" s="4" t="s">
        <v>139</v>
      </c>
      <c r="Z8" s="4" t="s">
        <v>162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165</v>
      </c>
      <c r="N9" s="4">
        <v>213.2546</v>
      </c>
      <c r="O9" s="4">
        <v>39.37008</v>
      </c>
      <c r="P9" s="8" t="s">
        <v>166</v>
      </c>
      <c r="Q9" s="8" t="s">
        <v>167</v>
      </c>
      <c r="R9" s="8">
        <v>6.0</v>
      </c>
      <c r="S9" s="8"/>
      <c r="T9" s="8"/>
      <c r="U9" s="8"/>
      <c r="V9" s="8"/>
      <c r="W9" s="4"/>
      <c r="X9" s="4"/>
      <c r="Y9" s="4" t="s">
        <v>139</v>
      </c>
      <c r="Z9" s="4" t="s">
        <v>165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168</v>
      </c>
      <c r="N10" s="4">
        <v>213.2546</v>
      </c>
      <c r="O10" s="4">
        <v>39.37008</v>
      </c>
      <c r="P10" s="8" t="s">
        <v>169</v>
      </c>
      <c r="Q10" s="8" t="s">
        <v>170</v>
      </c>
      <c r="R10" s="8">
        <v>6.0</v>
      </c>
      <c r="T10" s="8"/>
      <c r="U10" s="8"/>
      <c r="V10" s="8"/>
      <c r="W10" s="4"/>
      <c r="X10" s="4"/>
      <c r="Y10" s="4" t="s">
        <v>139</v>
      </c>
      <c r="Z10" s="4" t="s">
        <v>168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171</v>
      </c>
      <c r="N11" s="4">
        <v>213.2546</v>
      </c>
      <c r="O11" s="4">
        <v>39.37008</v>
      </c>
      <c r="P11" s="5" t="s">
        <v>172</v>
      </c>
      <c r="Q11" s="5" t="s">
        <v>173</v>
      </c>
      <c r="R11" s="5">
        <v>6.0</v>
      </c>
      <c r="T11" s="5"/>
      <c r="U11" s="5"/>
      <c r="V11" s="5"/>
      <c r="W11" s="4"/>
      <c r="X11" s="4"/>
      <c r="Y11" s="4" t="s">
        <v>139</v>
      </c>
      <c r="Z11" s="4" t="s">
        <v>171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174</v>
      </c>
      <c r="N12" s="12">
        <v>213.2546</v>
      </c>
      <c r="O12" s="12">
        <v>39.37008</v>
      </c>
      <c r="P12" s="5" t="s">
        <v>175</v>
      </c>
      <c r="Q12" s="5" t="s">
        <v>176</v>
      </c>
      <c r="R12" s="5">
        <v>6.0</v>
      </c>
      <c r="S12" s="5"/>
      <c r="T12" s="5"/>
      <c r="U12" s="5"/>
      <c r="V12" s="5"/>
      <c r="W12" s="4"/>
      <c r="X12" s="4"/>
      <c r="Y12" s="4" t="s">
        <v>139</v>
      </c>
      <c r="Z12" s="4" t="s">
        <v>174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177</v>
      </c>
      <c r="N13" s="12">
        <v>213.2546</v>
      </c>
      <c r="O13" s="12">
        <v>39.37008</v>
      </c>
      <c r="P13" s="5" t="s">
        <v>178</v>
      </c>
      <c r="Q13" s="5" t="s">
        <v>179</v>
      </c>
      <c r="R13" s="5">
        <v>6.0</v>
      </c>
      <c r="S13" s="5"/>
      <c r="T13" s="5"/>
      <c r="U13" s="5"/>
      <c r="V13" s="5"/>
      <c r="W13" s="4"/>
      <c r="X13" s="4"/>
      <c r="Y13" s="4" t="s">
        <v>139</v>
      </c>
      <c r="Z13" s="4" t="s">
        <v>177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5.33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7" width="19.44"/>
    <col customWidth="1" min="18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139</v>
      </c>
      <c r="B2" s="6">
        <f>99*AM2</f>
        <v>324.80316</v>
      </c>
      <c r="C2" s="4">
        <f>12*AM2</f>
        <v>39.37008</v>
      </c>
      <c r="D2" s="4">
        <v>34.0456252502567</v>
      </c>
      <c r="E2" s="4">
        <v>-118.266982925834</v>
      </c>
      <c r="F2" s="4">
        <f>75/AM1</f>
        <v>7.5</v>
      </c>
      <c r="G2" s="4" t="s">
        <v>140</v>
      </c>
      <c r="H2" s="4">
        <v>34.0428460467654</v>
      </c>
      <c r="I2" s="4">
        <v>-118.278251162106</v>
      </c>
      <c r="J2" s="4" t="s">
        <v>141</v>
      </c>
      <c r="K2" s="4">
        <v>34.0443404403453</v>
      </c>
      <c r="L2" s="4">
        <v>-118.255386827439</v>
      </c>
      <c r="M2" s="4" t="s">
        <v>142</v>
      </c>
      <c r="N2" s="4">
        <f>65*AM2</f>
        <v>213.2546</v>
      </c>
      <c r="O2" s="4">
        <f>12*AM2</f>
        <v>39.37008</v>
      </c>
      <c r="P2" s="4">
        <v>34.0458930008763</v>
      </c>
      <c r="Q2" s="4">
        <v>-118.266785184232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139</v>
      </c>
      <c r="Z2" s="4" t="s">
        <v>142</v>
      </c>
      <c r="AA2" s="4" t="s">
        <v>145</v>
      </c>
      <c r="AB2" s="4">
        <v>34.0451687891313</v>
      </c>
      <c r="AC2" s="4">
        <v>-118.267117147371</v>
      </c>
      <c r="AD2" s="4" t="s">
        <v>146</v>
      </c>
      <c r="AE2" s="4">
        <v>34.0454786058159</v>
      </c>
      <c r="AF2" s="4">
        <v>-118.267186139885</v>
      </c>
      <c r="AG2" s="4" t="s">
        <v>147</v>
      </c>
      <c r="AH2" s="4">
        <v>34.0456464800559</v>
      </c>
      <c r="AI2" s="4">
        <v>-118.267103118905</v>
      </c>
      <c r="AJ2" s="4">
        <v>203.3</v>
      </c>
      <c r="AK2" s="5"/>
      <c r="AL2" s="5" t="s">
        <v>53</v>
      </c>
      <c r="AM2" s="8">
        <v>3.28084</v>
      </c>
      <c r="AN2" s="5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148</v>
      </c>
      <c r="N3" s="4">
        <f>70*AM2</f>
        <v>229.6588</v>
      </c>
      <c r="O3" s="4">
        <f>29*AM2</f>
        <v>95.14436</v>
      </c>
      <c r="P3" s="4">
        <v>34.0458</v>
      </c>
      <c r="Q3" s="4">
        <v>-118.26668</v>
      </c>
      <c r="R3" s="4">
        <f t="shared" si="1"/>
        <v>6</v>
      </c>
      <c r="S3" s="4"/>
      <c r="T3" s="11"/>
      <c r="U3" s="4"/>
      <c r="V3" s="4"/>
      <c r="W3" s="4"/>
      <c r="X3" s="4"/>
      <c r="Y3" s="4" t="s">
        <v>139</v>
      </c>
      <c r="Z3" s="4" t="s">
        <v>148</v>
      </c>
      <c r="AA3" s="4" t="s">
        <v>151</v>
      </c>
      <c r="AB3" s="4">
        <v>34.0454332087977</v>
      </c>
      <c r="AC3" s="4">
        <v>-118.266857337947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 t="s">
        <v>152</v>
      </c>
      <c r="N4" s="4">
        <f>82*AM2</f>
        <v>269.02888</v>
      </c>
      <c r="O4" s="4">
        <f>41*AM2</f>
        <v>134.51444</v>
      </c>
      <c r="P4" s="4">
        <v>34.04567</v>
      </c>
      <c r="Q4" s="4">
        <v>-118.26662</v>
      </c>
      <c r="R4" s="4">
        <f t="shared" si="1"/>
        <v>6</v>
      </c>
      <c r="S4" s="4"/>
      <c r="T4" s="11"/>
      <c r="U4" s="4"/>
      <c r="V4" s="4"/>
      <c r="W4" s="4"/>
      <c r="X4" s="4"/>
      <c r="Y4" s="4" t="s">
        <v>139</v>
      </c>
      <c r="Z4" s="4" t="s">
        <v>152</v>
      </c>
      <c r="AA4" s="4"/>
      <c r="AB4" s="4"/>
      <c r="AC4" s="4"/>
      <c r="AD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153</v>
      </c>
      <c r="N5" s="4">
        <f>99*AM2</f>
        <v>324.80316</v>
      </c>
      <c r="O5" s="4">
        <f>46*AM2</f>
        <v>150.91864</v>
      </c>
      <c r="P5" s="4">
        <v>34.0453990566845</v>
      </c>
      <c r="Q5" s="4">
        <v>-118.266788445842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139</v>
      </c>
      <c r="Z5" s="4" t="s">
        <v>153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156</v>
      </c>
      <c r="N6" s="8">
        <v>324.80316</v>
      </c>
      <c r="O6" s="8">
        <v>150.91864</v>
      </c>
      <c r="P6" s="8">
        <v>34.0455564042085</v>
      </c>
      <c r="Q6" s="8">
        <v>-118.267367222619</v>
      </c>
      <c r="R6" s="8">
        <v>6.0</v>
      </c>
      <c r="S6" s="8"/>
      <c r="T6" s="11"/>
      <c r="U6" s="8"/>
      <c r="V6" s="8"/>
      <c r="W6" s="8"/>
      <c r="X6" s="8"/>
      <c r="Y6" s="4" t="s">
        <v>139</v>
      </c>
      <c r="Z6" s="4" t="s">
        <v>156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159</v>
      </c>
      <c r="N7" s="8">
        <v>324.80316</v>
      </c>
      <c r="O7" s="8">
        <v>150.91864</v>
      </c>
      <c r="P7" s="8">
        <v>34.04535</v>
      </c>
      <c r="Q7" s="8">
        <v>-118.26695</v>
      </c>
      <c r="R7" s="8">
        <v>6.0</v>
      </c>
      <c r="S7" s="8"/>
      <c r="T7" s="11"/>
      <c r="U7" s="8"/>
      <c r="V7" s="8"/>
      <c r="W7" s="8"/>
      <c r="X7" s="8"/>
      <c r="Y7" s="4" t="s">
        <v>139</v>
      </c>
      <c r="Z7" s="4" t="s">
        <v>159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162</v>
      </c>
      <c r="N8" s="8">
        <v>324.80316</v>
      </c>
      <c r="O8" s="8">
        <v>150.91864</v>
      </c>
      <c r="P8" s="8">
        <v>34.04539</v>
      </c>
      <c r="Q8" s="8">
        <v>-118.26716</v>
      </c>
      <c r="R8" s="8">
        <v>6.0</v>
      </c>
      <c r="S8" s="8"/>
      <c r="T8" s="11"/>
      <c r="U8" s="8"/>
      <c r="V8" s="8"/>
      <c r="W8" s="8"/>
      <c r="X8" s="8"/>
      <c r="Y8" s="4" t="s">
        <v>139</v>
      </c>
      <c r="Z8" s="4" t="s">
        <v>162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165</v>
      </c>
      <c r="N9" s="8">
        <v>324.80316</v>
      </c>
      <c r="O9" s="8">
        <v>150.91864</v>
      </c>
      <c r="P9" s="8">
        <v>34.0456240445805</v>
      </c>
      <c r="Q9" s="8">
        <v>-118.267528226065</v>
      </c>
      <c r="R9" s="8">
        <v>6.0</v>
      </c>
      <c r="S9" s="8"/>
      <c r="T9" s="8"/>
      <c r="U9" s="8"/>
      <c r="V9" s="8"/>
      <c r="W9" s="8"/>
      <c r="X9" s="8"/>
      <c r="Y9" s="4" t="s">
        <v>139</v>
      </c>
      <c r="Z9" s="4" t="s">
        <v>165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168</v>
      </c>
      <c r="N10" s="8">
        <v>324.80316</v>
      </c>
      <c r="O10" s="8">
        <v>150.91864</v>
      </c>
      <c r="P10" s="8">
        <v>34.0458116181617</v>
      </c>
      <c r="Q10" s="8">
        <v>-118.267477108782</v>
      </c>
      <c r="R10" s="8">
        <v>6.0</v>
      </c>
      <c r="T10" s="8"/>
      <c r="U10" s="8"/>
      <c r="V10" s="8"/>
      <c r="W10" s="8"/>
      <c r="X10" s="8"/>
      <c r="Y10" s="4" t="s">
        <v>139</v>
      </c>
      <c r="Z10" s="4" t="s">
        <v>168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171</v>
      </c>
      <c r="N11" s="8">
        <v>324.80316</v>
      </c>
      <c r="O11" s="8">
        <v>150.91864</v>
      </c>
      <c r="P11" s="5">
        <v>34.0459507853893</v>
      </c>
      <c r="Q11" s="5">
        <v>-118.267114419489</v>
      </c>
      <c r="R11" s="5">
        <v>6.0</v>
      </c>
      <c r="T11" s="5"/>
      <c r="U11" s="5"/>
      <c r="V11" s="5"/>
      <c r="W11" s="5"/>
      <c r="X11" s="5"/>
      <c r="Y11" s="4" t="s">
        <v>139</v>
      </c>
      <c r="Z11" s="4" t="s">
        <v>171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5.33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7" width="19.44"/>
    <col customWidth="1" min="18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139</v>
      </c>
      <c r="B2" s="6">
        <f>99*AM2</f>
        <v>324.80316</v>
      </c>
      <c r="C2" s="4">
        <f>12*AM2</f>
        <v>39.37008</v>
      </c>
      <c r="D2" s="4">
        <v>34.0456252502567</v>
      </c>
      <c r="E2" s="4">
        <v>-118.266982925834</v>
      </c>
      <c r="F2" s="4">
        <f>75/AM1</f>
        <v>7.5</v>
      </c>
      <c r="G2" s="4" t="s">
        <v>140</v>
      </c>
      <c r="H2" s="4">
        <v>34.0428460467654</v>
      </c>
      <c r="I2" s="4">
        <v>-118.278251162106</v>
      </c>
      <c r="J2" s="4" t="s">
        <v>141</v>
      </c>
      <c r="K2" s="4">
        <v>34.0443404403453</v>
      </c>
      <c r="L2" s="4">
        <v>-118.255386827439</v>
      </c>
      <c r="M2" s="4" t="s">
        <v>142</v>
      </c>
      <c r="N2" s="4">
        <f>65*AM2</f>
        <v>213.2546</v>
      </c>
      <c r="O2" s="4">
        <f>12*AM2</f>
        <v>39.37008</v>
      </c>
      <c r="P2" s="4">
        <v>34.0458930008763</v>
      </c>
      <c r="Q2" s="4">
        <v>-118.266785184232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139</v>
      </c>
      <c r="Z2" s="4" t="s">
        <v>142</v>
      </c>
      <c r="AA2" s="4" t="s">
        <v>145</v>
      </c>
      <c r="AB2" s="4">
        <v>34.0451687891313</v>
      </c>
      <c r="AC2" s="4">
        <v>-118.267117147371</v>
      </c>
      <c r="AD2" s="4" t="s">
        <v>146</v>
      </c>
      <c r="AE2" s="4">
        <v>34.0454786058159</v>
      </c>
      <c r="AF2" s="4">
        <v>-118.267186139885</v>
      </c>
      <c r="AG2" s="4" t="s">
        <v>147</v>
      </c>
      <c r="AH2" s="4">
        <v>34.0456464800559</v>
      </c>
      <c r="AI2" s="4">
        <v>-118.267103118905</v>
      </c>
      <c r="AJ2" s="4">
        <v>203.3</v>
      </c>
      <c r="AK2" s="5"/>
      <c r="AL2" s="5" t="s">
        <v>53</v>
      </c>
      <c r="AM2" s="8">
        <v>3.28084</v>
      </c>
      <c r="AN2" s="5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148</v>
      </c>
      <c r="N3" s="4">
        <f>70*AM2</f>
        <v>229.6588</v>
      </c>
      <c r="O3" s="4">
        <f>29*AM2</f>
        <v>95.14436</v>
      </c>
      <c r="P3" s="4">
        <v>34.0458</v>
      </c>
      <c r="Q3" s="4">
        <v>-118.26668</v>
      </c>
      <c r="R3" s="4">
        <f t="shared" si="1"/>
        <v>6</v>
      </c>
      <c r="S3" s="4"/>
      <c r="T3" s="11"/>
      <c r="U3" s="4"/>
      <c r="V3" s="4"/>
      <c r="W3" s="4"/>
      <c r="X3" s="4"/>
      <c r="Y3" s="4" t="s">
        <v>139</v>
      </c>
      <c r="Z3" s="4" t="s">
        <v>148</v>
      </c>
      <c r="AA3" s="4" t="s">
        <v>151</v>
      </c>
      <c r="AB3" s="4">
        <v>34.0454332087977</v>
      </c>
      <c r="AC3" s="4">
        <v>-118.266857337947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 t="s">
        <v>152</v>
      </c>
      <c r="N4" s="4">
        <f>82*AM2</f>
        <v>269.02888</v>
      </c>
      <c r="O4" s="4">
        <f>41*AM2</f>
        <v>134.51444</v>
      </c>
      <c r="P4" s="4">
        <v>34.04567</v>
      </c>
      <c r="Q4" s="4">
        <v>-118.26662</v>
      </c>
      <c r="R4" s="4">
        <f t="shared" si="1"/>
        <v>6</v>
      </c>
      <c r="S4" s="4"/>
      <c r="T4" s="11"/>
      <c r="U4" s="4"/>
      <c r="V4" s="4"/>
      <c r="W4" s="4"/>
      <c r="X4" s="4"/>
      <c r="Y4" s="4" t="s">
        <v>139</v>
      </c>
      <c r="Z4" s="4" t="s">
        <v>152</v>
      </c>
      <c r="AA4" s="4"/>
      <c r="AB4" s="4"/>
      <c r="AC4" s="4"/>
      <c r="AD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153</v>
      </c>
      <c r="N5" s="4">
        <f>99*AM2</f>
        <v>324.80316</v>
      </c>
      <c r="O5" s="4">
        <f>46*AM2</f>
        <v>150.91864</v>
      </c>
      <c r="P5" s="4">
        <v>34.0453990566845</v>
      </c>
      <c r="Q5" s="4">
        <v>-118.266788445842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139</v>
      </c>
      <c r="Z5" s="4" t="s">
        <v>153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156</v>
      </c>
      <c r="N6" s="8">
        <v>324.80316</v>
      </c>
      <c r="O6" s="8">
        <v>150.91864</v>
      </c>
      <c r="P6" s="8">
        <v>34.0455564042085</v>
      </c>
      <c r="Q6" s="8">
        <v>-118.267367222619</v>
      </c>
      <c r="R6" s="8">
        <v>6.0</v>
      </c>
      <c r="S6" s="8"/>
      <c r="T6" s="11"/>
      <c r="U6" s="8"/>
      <c r="V6" s="8"/>
      <c r="W6" s="8"/>
      <c r="X6" s="8"/>
      <c r="Y6" s="4" t="s">
        <v>139</v>
      </c>
      <c r="Z6" s="4" t="s">
        <v>156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159</v>
      </c>
      <c r="N7" s="8">
        <v>324.80316</v>
      </c>
      <c r="O7" s="8">
        <v>150.91864</v>
      </c>
      <c r="P7" s="8">
        <v>34.04535</v>
      </c>
      <c r="Q7" s="8">
        <v>-118.26695</v>
      </c>
      <c r="R7" s="8">
        <v>6.0</v>
      </c>
      <c r="S7" s="8"/>
      <c r="T7" s="11"/>
      <c r="U7" s="8"/>
      <c r="V7" s="8"/>
      <c r="W7" s="8"/>
      <c r="X7" s="8"/>
      <c r="Y7" s="4" t="s">
        <v>139</v>
      </c>
      <c r="Z7" s="4" t="s">
        <v>159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162</v>
      </c>
      <c r="N8" s="8">
        <v>324.80316</v>
      </c>
      <c r="O8" s="8">
        <v>150.91864</v>
      </c>
      <c r="P8" s="8">
        <v>34.04539</v>
      </c>
      <c r="Q8" s="8">
        <v>-118.26716</v>
      </c>
      <c r="R8" s="8">
        <v>6.0</v>
      </c>
      <c r="S8" s="8"/>
      <c r="T8" s="11"/>
      <c r="U8" s="8"/>
      <c r="V8" s="8"/>
      <c r="W8" s="8"/>
      <c r="X8" s="8"/>
      <c r="Y8" s="4" t="s">
        <v>139</v>
      </c>
      <c r="Z8" s="4" t="s">
        <v>162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7" width="19.44"/>
    <col customWidth="1" min="18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139</v>
      </c>
      <c r="B2" s="6">
        <f>99*AM2</f>
        <v>324.80316</v>
      </c>
      <c r="C2" s="4">
        <f>12*AM2</f>
        <v>39.37008</v>
      </c>
      <c r="D2" s="4">
        <v>34.0456252502567</v>
      </c>
      <c r="E2" s="4">
        <v>-118.266982925834</v>
      </c>
      <c r="F2" s="4">
        <f>75/AM1</f>
        <v>7.5</v>
      </c>
      <c r="G2" s="4" t="s">
        <v>140</v>
      </c>
      <c r="H2" s="4">
        <v>34.0428460467654</v>
      </c>
      <c r="I2" s="4">
        <v>-118.278251162106</v>
      </c>
      <c r="J2" s="4" t="s">
        <v>141</v>
      </c>
      <c r="K2" s="4">
        <v>34.0443404403453</v>
      </c>
      <c r="L2" s="4">
        <v>-118.255386827439</v>
      </c>
      <c r="M2" s="4" t="s">
        <v>142</v>
      </c>
      <c r="N2" s="4">
        <f>65*AM2</f>
        <v>213.2546</v>
      </c>
      <c r="O2" s="4">
        <f>12*AM2</f>
        <v>39.37008</v>
      </c>
      <c r="P2" s="4">
        <v>34.0458930008763</v>
      </c>
      <c r="Q2" s="4">
        <v>-118.266785184232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139</v>
      </c>
      <c r="Z2" s="4" t="s">
        <v>142</v>
      </c>
      <c r="AA2" s="4" t="s">
        <v>145</v>
      </c>
      <c r="AB2" s="4">
        <v>34.0451687891313</v>
      </c>
      <c r="AC2" s="4">
        <v>-118.267117147371</v>
      </c>
      <c r="AD2" s="4" t="s">
        <v>146</v>
      </c>
      <c r="AE2" s="4">
        <v>34.0454786058159</v>
      </c>
      <c r="AF2" s="4">
        <v>-118.267186139885</v>
      </c>
      <c r="AG2" s="4" t="s">
        <v>147</v>
      </c>
      <c r="AH2" s="4">
        <v>34.0456464800559</v>
      </c>
      <c r="AI2" s="4">
        <v>-118.267103118905</v>
      </c>
      <c r="AJ2" s="4">
        <v>203.3</v>
      </c>
      <c r="AK2" s="5"/>
      <c r="AL2" s="5" t="s">
        <v>53</v>
      </c>
      <c r="AM2" s="8">
        <v>3.28084</v>
      </c>
      <c r="AN2" s="5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148</v>
      </c>
      <c r="N3" s="4">
        <f>70*AM2</f>
        <v>229.6588</v>
      </c>
      <c r="O3" s="4">
        <f>29*AM2</f>
        <v>95.14436</v>
      </c>
      <c r="P3" s="4">
        <v>34.0457207608325</v>
      </c>
      <c r="Q3" s="4">
        <v>-118.266626263359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139</v>
      </c>
      <c r="Z3" s="4" t="s">
        <v>148</v>
      </c>
      <c r="AA3" s="4" t="s">
        <v>151</v>
      </c>
      <c r="AB3" s="4">
        <v>34.0454332087977</v>
      </c>
      <c r="AC3" s="4">
        <v>-118.266857337947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/>
      <c r="L4" s="4"/>
      <c r="M4" s="4" t="s">
        <v>152</v>
      </c>
      <c r="N4" s="4">
        <f>82*AM2</f>
        <v>269.02888</v>
      </c>
      <c r="O4" s="4">
        <f>41*AM2</f>
        <v>134.51444</v>
      </c>
      <c r="P4" s="4">
        <v>34.0454924033318</v>
      </c>
      <c r="Q4" s="4">
        <v>-118.266663814283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139</v>
      </c>
      <c r="Z4" s="4" t="s">
        <v>152</v>
      </c>
      <c r="AA4" s="4"/>
      <c r="AB4" s="4"/>
      <c r="AC4" s="4"/>
      <c r="AD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153</v>
      </c>
      <c r="N5" s="4">
        <f>99*AM2</f>
        <v>324.80316</v>
      </c>
      <c r="O5" s="4">
        <f>46*AM2</f>
        <v>150.91864</v>
      </c>
      <c r="P5" s="4">
        <v>34.0453329416467</v>
      </c>
      <c r="Q5" s="4">
        <v>-118.266900519212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139</v>
      </c>
      <c r="Z5" s="4" t="s">
        <v>153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7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7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7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20.44"/>
    <col customWidth="1" min="26" max="26" width="21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198</v>
      </c>
      <c r="B2" s="6">
        <f>99*AM2</f>
        <v>324.80316</v>
      </c>
      <c r="C2" s="4">
        <f>12*AM2</f>
        <v>39.37008</v>
      </c>
      <c r="D2" s="4">
        <v>33.8369446387659</v>
      </c>
      <c r="E2" s="4">
        <v>-117.915364290083</v>
      </c>
      <c r="F2" s="4">
        <f>75/AM1</f>
        <v>7.5</v>
      </c>
      <c r="G2" s="4" t="s">
        <v>199</v>
      </c>
      <c r="H2" s="4">
        <v>33.8384137189598</v>
      </c>
      <c r="I2" s="4">
        <v>-117.928440552553</v>
      </c>
      <c r="J2" s="4" t="s">
        <v>200</v>
      </c>
      <c r="K2" s="4">
        <v>33.8452909851796</v>
      </c>
      <c r="L2" s="4">
        <v>-117.906495482923</v>
      </c>
      <c r="M2" s="4" t="s">
        <v>201</v>
      </c>
      <c r="N2" s="4">
        <f>65*AM2</f>
        <v>213.2546</v>
      </c>
      <c r="O2" s="4">
        <f>12*AM2</f>
        <v>39.37008</v>
      </c>
      <c r="P2" s="4">
        <v>33.8370211046188</v>
      </c>
      <c r="Q2" s="4">
        <v>-117.915000041534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198</v>
      </c>
      <c r="Z2" s="4" t="s">
        <v>201</v>
      </c>
      <c r="AA2" s="4" t="s">
        <v>202</v>
      </c>
      <c r="AB2" s="4">
        <v>33.8367002440136</v>
      </c>
      <c r="AC2" s="4">
        <v>-117.914616625452</v>
      </c>
      <c r="AD2" s="4" t="s">
        <v>203</v>
      </c>
      <c r="AE2" s="4">
        <v>33.8365786157293</v>
      </c>
      <c r="AF2" s="4">
        <v>-117.914993935907</v>
      </c>
      <c r="AG2" s="4" t="s">
        <v>204</v>
      </c>
      <c r="AH2" s="4">
        <v>33.8366219207887</v>
      </c>
      <c r="AI2" s="4">
        <v>-117.915435401214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205</v>
      </c>
      <c r="N3" s="4">
        <f>70*AM2</f>
        <v>229.6588</v>
      </c>
      <c r="O3" s="4">
        <f>29*AM2</f>
        <v>95.14436</v>
      </c>
      <c r="P3" s="4">
        <v>33.836745957283</v>
      </c>
      <c r="Q3" s="4">
        <v>-117.915079166716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198</v>
      </c>
      <c r="Z3" s="4" t="s">
        <v>205</v>
      </c>
      <c r="AA3" s="4" t="s">
        <v>206</v>
      </c>
      <c r="AB3" s="4">
        <v>33.8362408721482</v>
      </c>
      <c r="AC3" s="4">
        <v>-117.916131090103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207</v>
      </c>
      <c r="N4" s="4">
        <f>82*AM2</f>
        <v>269.02888</v>
      </c>
      <c r="O4" s="4">
        <f>41*AM2</f>
        <v>134.51444</v>
      </c>
      <c r="P4" s="4">
        <v>33.836698057049</v>
      </c>
      <c r="Q4" s="4">
        <v>-117.915576716593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198</v>
      </c>
      <c r="Z4" s="4" t="s">
        <v>207</v>
      </c>
      <c r="AA4" s="4"/>
      <c r="AB4" s="4"/>
      <c r="AC4" s="4"/>
      <c r="AD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208</v>
      </c>
      <c r="N5" s="4">
        <f>99*AM2</f>
        <v>324.80316</v>
      </c>
      <c r="O5" s="4">
        <f>46*AM2</f>
        <v>150.91864</v>
      </c>
      <c r="P5" s="4">
        <v>33.836864036815</v>
      </c>
      <c r="Q5" s="4">
        <v>-117.91572155591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198</v>
      </c>
      <c r="Z5" s="4" t="s">
        <v>208</v>
      </c>
      <c r="AA5" s="7"/>
      <c r="AB5" s="7"/>
      <c r="AC5" s="7"/>
      <c r="AD5" s="7"/>
      <c r="AE5" s="4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7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7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7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209</v>
      </c>
      <c r="B2" s="6">
        <f>99*AM2</f>
        <v>324.80316</v>
      </c>
      <c r="C2" s="4">
        <f>12*AM2</f>
        <v>39.37008</v>
      </c>
      <c r="D2" s="4">
        <v>37.6213780437358</v>
      </c>
      <c r="E2" s="4">
        <v>-122.376427342586</v>
      </c>
      <c r="F2" s="4">
        <v>8.0</v>
      </c>
      <c r="G2" s="4" t="s">
        <v>210</v>
      </c>
      <c r="H2" s="4">
        <v>37.6235704006176</v>
      </c>
      <c r="I2" s="4">
        <v>-122.367587338242</v>
      </c>
      <c r="J2" s="4" t="s">
        <v>211</v>
      </c>
      <c r="K2" s="4">
        <v>37.614229849588</v>
      </c>
      <c r="L2" s="4">
        <v>-122.37842823673</v>
      </c>
      <c r="M2" s="4" t="s">
        <v>212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209</v>
      </c>
      <c r="Z2" s="4" t="s">
        <v>212</v>
      </c>
      <c r="AA2" s="4" t="s">
        <v>213</v>
      </c>
      <c r="AB2" s="4">
        <v>33.9473393894643</v>
      </c>
      <c r="AC2" s="4">
        <v>-118.373647676473</v>
      </c>
      <c r="AD2" s="4" t="s">
        <v>214</v>
      </c>
      <c r="AE2" s="4">
        <v>33.9471955065246</v>
      </c>
      <c r="AF2" s="4">
        <v>-118.37445960086</v>
      </c>
      <c r="AG2" s="4" t="s">
        <v>215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216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209</v>
      </c>
      <c r="Z3" s="4" t="s">
        <v>216</v>
      </c>
      <c r="AA3" s="4" t="s">
        <v>217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218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209</v>
      </c>
      <c r="Z4" s="4" t="s">
        <v>218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219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209</v>
      </c>
      <c r="Z5" s="4" t="s">
        <v>219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/>
      <c r="N6" s="8"/>
      <c r="O6" s="8"/>
      <c r="P6" s="4"/>
      <c r="Q6" s="4"/>
      <c r="R6" s="8"/>
      <c r="S6" s="8"/>
      <c r="T6" s="8"/>
      <c r="U6" s="8"/>
      <c r="V6" s="8"/>
      <c r="W6" s="8"/>
      <c r="X6" s="8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220</v>
      </c>
      <c r="B2" s="6">
        <f>99*AM2</f>
        <v>324.80316</v>
      </c>
      <c r="C2" s="4">
        <f>12*AM2</f>
        <v>39.37008</v>
      </c>
      <c r="D2" s="4">
        <v>37.7431952523757</v>
      </c>
      <c r="E2" s="4">
        <v>-122.219842373552</v>
      </c>
      <c r="F2" s="4">
        <v>8.0</v>
      </c>
      <c r="G2" s="4" t="s">
        <v>221</v>
      </c>
      <c r="H2" s="4">
        <v>37.7391456531132</v>
      </c>
      <c r="I2" s="4">
        <v>-122.212137054377</v>
      </c>
      <c r="J2" s="4" t="s">
        <v>222</v>
      </c>
      <c r="K2" s="4">
        <v>37.7428860496829</v>
      </c>
      <c r="L2" s="4">
        <v>-122.22907244283</v>
      </c>
      <c r="M2" s="4" t="s">
        <v>223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220</v>
      </c>
      <c r="Z2" s="4" t="s">
        <v>223</v>
      </c>
      <c r="AA2" s="4" t="s">
        <v>224</v>
      </c>
      <c r="AB2" s="4">
        <v>33.9473393894643</v>
      </c>
      <c r="AC2" s="4">
        <v>-118.373647676473</v>
      </c>
      <c r="AD2" s="4" t="s">
        <v>225</v>
      </c>
      <c r="AE2" s="4">
        <v>33.9471955065246</v>
      </c>
      <c r="AF2" s="4">
        <v>-118.37445960086</v>
      </c>
      <c r="AG2" s="4" t="s">
        <v>226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227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220</v>
      </c>
      <c r="Z3" s="4" t="s">
        <v>227</v>
      </c>
      <c r="AA3" s="4" t="s">
        <v>228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229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220</v>
      </c>
      <c r="Z4" s="4" t="s">
        <v>229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230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220</v>
      </c>
      <c r="Z5" s="4" t="s">
        <v>230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231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220</v>
      </c>
      <c r="Z6" s="4" t="s">
        <v>231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232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220</v>
      </c>
      <c r="Z7" s="4" t="s">
        <v>232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233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220</v>
      </c>
      <c r="Z8" s="4" t="s">
        <v>233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234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220</v>
      </c>
      <c r="Z9" s="4" t="s">
        <v>234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235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220</v>
      </c>
      <c r="Z10" s="4" t="s">
        <v>235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220</v>
      </c>
      <c r="B2" s="6">
        <f>99*AM2</f>
        <v>324.80316</v>
      </c>
      <c r="C2" s="4">
        <f>12*AM2</f>
        <v>39.37008</v>
      </c>
      <c r="D2" s="4">
        <v>37.7431952523757</v>
      </c>
      <c r="E2" s="4">
        <v>-122.219842373552</v>
      </c>
      <c r="F2" s="4">
        <v>8.0</v>
      </c>
      <c r="G2" s="4" t="s">
        <v>221</v>
      </c>
      <c r="H2" s="4">
        <v>37.7391456531132</v>
      </c>
      <c r="I2" s="4">
        <v>-122.212137054377</v>
      </c>
      <c r="J2" s="4" t="s">
        <v>222</v>
      </c>
      <c r="K2" s="4">
        <v>37.7428860496829</v>
      </c>
      <c r="L2" s="4">
        <v>-122.22907244283</v>
      </c>
      <c r="M2" s="4" t="s">
        <v>223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220</v>
      </c>
      <c r="Z2" s="4" t="s">
        <v>223</v>
      </c>
      <c r="AA2" s="4" t="s">
        <v>224</v>
      </c>
      <c r="AB2" s="4">
        <v>33.9473393894643</v>
      </c>
      <c r="AC2" s="4">
        <v>-118.373647676473</v>
      </c>
      <c r="AD2" s="4" t="s">
        <v>225</v>
      </c>
      <c r="AE2" s="4">
        <v>33.9471955065246</v>
      </c>
      <c r="AF2" s="4">
        <v>-118.37445960086</v>
      </c>
      <c r="AG2" s="4" t="s">
        <v>226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227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220</v>
      </c>
      <c r="Z3" s="4" t="s">
        <v>227</v>
      </c>
      <c r="AA3" s="4" t="s">
        <v>228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229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220</v>
      </c>
      <c r="Z4" s="4" t="s">
        <v>229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230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220</v>
      </c>
      <c r="Z5" s="4" t="s">
        <v>230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231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220</v>
      </c>
      <c r="Z6" s="4" t="s">
        <v>231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232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220</v>
      </c>
      <c r="Z7" s="4" t="s">
        <v>232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233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220</v>
      </c>
      <c r="Z8" s="4" t="s">
        <v>233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234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220</v>
      </c>
      <c r="Z9" s="4" t="s">
        <v>234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235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220</v>
      </c>
      <c r="Z10" s="4" t="s">
        <v>235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236</v>
      </c>
      <c r="N11" s="8">
        <v>324.80316</v>
      </c>
      <c r="O11" s="8">
        <v>150.91864</v>
      </c>
      <c r="P11" s="4">
        <v>37.6216274502736</v>
      </c>
      <c r="Q11" s="4">
        <v>-122.37623209125</v>
      </c>
      <c r="R11" s="8">
        <v>6.0</v>
      </c>
      <c r="S11" s="5"/>
      <c r="T11" s="5"/>
      <c r="U11" s="5"/>
      <c r="V11" s="5"/>
      <c r="W11" s="5"/>
      <c r="X11" s="5"/>
      <c r="Y11" s="4" t="s">
        <v>220</v>
      </c>
      <c r="Z11" s="4" t="s">
        <v>236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220</v>
      </c>
      <c r="B2" s="6">
        <f>99*AM2</f>
        <v>324.80316</v>
      </c>
      <c r="C2" s="4">
        <f>12*AM2</f>
        <v>39.37008</v>
      </c>
      <c r="D2" s="4">
        <v>37.7431952523757</v>
      </c>
      <c r="E2" s="4">
        <v>-122.219842373552</v>
      </c>
      <c r="F2" s="4">
        <v>8.0</v>
      </c>
      <c r="G2" s="4" t="s">
        <v>221</v>
      </c>
      <c r="H2" s="4">
        <v>37.7391456531132</v>
      </c>
      <c r="I2" s="4">
        <v>-122.212137054377</v>
      </c>
      <c r="J2" s="4" t="s">
        <v>222</v>
      </c>
      <c r="K2" s="4">
        <v>37.7428860496829</v>
      </c>
      <c r="L2" s="4">
        <v>-122.22907244283</v>
      </c>
      <c r="M2" s="4" t="s">
        <v>223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220</v>
      </c>
      <c r="Z2" s="4" t="s">
        <v>223</v>
      </c>
      <c r="AA2" s="4" t="s">
        <v>224</v>
      </c>
      <c r="AB2" s="4">
        <v>33.9473393894643</v>
      </c>
      <c r="AC2" s="4">
        <v>-118.373647676473</v>
      </c>
      <c r="AD2" s="4" t="s">
        <v>225</v>
      </c>
      <c r="AE2" s="4">
        <v>33.9471955065246</v>
      </c>
      <c r="AF2" s="4">
        <v>-118.37445960086</v>
      </c>
      <c r="AG2" s="4" t="s">
        <v>226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227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220</v>
      </c>
      <c r="Z3" s="4" t="s">
        <v>227</v>
      </c>
      <c r="AA3" s="4" t="s">
        <v>228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229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220</v>
      </c>
      <c r="Z4" s="4" t="s">
        <v>229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230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220</v>
      </c>
      <c r="Z5" s="4" t="s">
        <v>230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231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220</v>
      </c>
      <c r="Z6" s="4" t="s">
        <v>231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232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220</v>
      </c>
      <c r="Z7" s="4" t="s">
        <v>232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233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220</v>
      </c>
      <c r="Z8" s="4" t="s">
        <v>233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234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220</v>
      </c>
      <c r="Z9" s="4" t="s">
        <v>234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235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220</v>
      </c>
      <c r="Z10" s="4" t="s">
        <v>235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236</v>
      </c>
      <c r="N11" s="8">
        <v>324.80316</v>
      </c>
      <c r="O11" s="8">
        <v>150.91864</v>
      </c>
      <c r="P11" s="4">
        <v>37.6216274502736</v>
      </c>
      <c r="Q11" s="4">
        <v>-122.37623209125</v>
      </c>
      <c r="R11" s="8">
        <v>6.0</v>
      </c>
      <c r="S11" s="5"/>
      <c r="T11" s="5"/>
      <c r="U11" s="5"/>
      <c r="V11" s="5"/>
      <c r="W11" s="5"/>
      <c r="X11" s="5"/>
      <c r="Y11" s="4" t="s">
        <v>220</v>
      </c>
      <c r="Z11" s="4" t="s">
        <v>236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237</v>
      </c>
      <c r="N12" s="8">
        <v>324.80316</v>
      </c>
      <c r="O12" s="8">
        <v>150.91864</v>
      </c>
      <c r="P12" s="4">
        <v>37.6216274502736</v>
      </c>
      <c r="Q12" s="4">
        <v>-122.37623209125</v>
      </c>
      <c r="R12" s="8">
        <v>6.0</v>
      </c>
      <c r="S12" s="5"/>
      <c r="T12" s="5"/>
      <c r="U12" s="5"/>
      <c r="V12" s="5"/>
      <c r="W12" s="5"/>
      <c r="X12" s="5"/>
      <c r="Y12" s="4" t="s">
        <v>220</v>
      </c>
      <c r="Z12" s="4" t="s">
        <v>237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238</v>
      </c>
      <c r="N13" s="8">
        <v>324.80316</v>
      </c>
      <c r="O13" s="8">
        <v>150.91864</v>
      </c>
      <c r="P13" s="4">
        <v>37.6216274502736</v>
      </c>
      <c r="Q13" s="4">
        <v>-122.37623209125</v>
      </c>
      <c r="R13" s="8">
        <v>6.0</v>
      </c>
      <c r="S13" s="5"/>
      <c r="T13" s="5"/>
      <c r="U13" s="5"/>
      <c r="V13" s="5"/>
      <c r="W13" s="5"/>
      <c r="X13" s="5"/>
      <c r="Y13" s="4" t="s">
        <v>220</v>
      </c>
      <c r="Z13" s="4" t="s">
        <v>238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220</v>
      </c>
      <c r="B2" s="6">
        <f>99*AM2</f>
        <v>324.80316</v>
      </c>
      <c r="C2" s="4">
        <f>12*AM2</f>
        <v>39.37008</v>
      </c>
      <c r="D2" s="4">
        <v>37.7431952523757</v>
      </c>
      <c r="E2" s="4">
        <v>-122.219842373552</v>
      </c>
      <c r="F2" s="4">
        <v>8.0</v>
      </c>
      <c r="G2" s="4" t="s">
        <v>221</v>
      </c>
      <c r="H2" s="4">
        <v>37.7391456531132</v>
      </c>
      <c r="I2" s="4">
        <v>-122.212137054377</v>
      </c>
      <c r="J2" s="4" t="s">
        <v>222</v>
      </c>
      <c r="K2" s="4">
        <v>37.7428860496829</v>
      </c>
      <c r="L2" s="4">
        <v>-122.22907244283</v>
      </c>
      <c r="M2" s="4" t="s">
        <v>223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220</v>
      </c>
      <c r="Z2" s="4" t="s">
        <v>223</v>
      </c>
      <c r="AA2" s="4" t="s">
        <v>224</v>
      </c>
      <c r="AB2" s="4">
        <v>33.9473393894643</v>
      </c>
      <c r="AC2" s="4">
        <v>-118.373647676473</v>
      </c>
      <c r="AD2" s="4" t="s">
        <v>225</v>
      </c>
      <c r="AE2" s="4">
        <v>33.9471955065246</v>
      </c>
      <c r="AF2" s="4">
        <v>-118.37445960086</v>
      </c>
      <c r="AG2" s="4" t="s">
        <v>226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227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220</v>
      </c>
      <c r="Z3" s="4" t="s">
        <v>227</v>
      </c>
      <c r="AA3" s="4" t="s">
        <v>228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229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220</v>
      </c>
      <c r="Z4" s="4" t="s">
        <v>229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230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220</v>
      </c>
      <c r="Z5" s="4" t="s">
        <v>230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231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220</v>
      </c>
      <c r="Z6" s="4" t="s">
        <v>231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232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220</v>
      </c>
      <c r="Z7" s="4" t="s">
        <v>232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233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220</v>
      </c>
      <c r="Z8" s="4" t="s">
        <v>233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234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220</v>
      </c>
      <c r="Z9" s="4" t="s">
        <v>234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220</v>
      </c>
      <c r="B2" s="6">
        <f>99*AM2</f>
        <v>324.80316</v>
      </c>
      <c r="C2" s="4">
        <f>12*AM2</f>
        <v>39.37008</v>
      </c>
      <c r="D2" s="4">
        <v>37.7431952523757</v>
      </c>
      <c r="E2" s="4">
        <v>-122.219842373552</v>
      </c>
      <c r="F2" s="4">
        <v>8.0</v>
      </c>
      <c r="G2" s="4" t="s">
        <v>221</v>
      </c>
      <c r="H2" s="4">
        <v>37.7391456531132</v>
      </c>
      <c r="I2" s="4">
        <v>-122.212137054377</v>
      </c>
      <c r="J2" s="4" t="s">
        <v>222</v>
      </c>
      <c r="K2" s="4">
        <v>37.7428860496829</v>
      </c>
      <c r="L2" s="4">
        <v>-122.22907244283</v>
      </c>
      <c r="M2" s="4" t="s">
        <v>223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220</v>
      </c>
      <c r="Z2" s="4" t="s">
        <v>223</v>
      </c>
      <c r="AA2" s="4" t="s">
        <v>224</v>
      </c>
      <c r="AB2" s="4">
        <v>33.9473393894643</v>
      </c>
      <c r="AC2" s="4">
        <v>-118.373647676473</v>
      </c>
      <c r="AD2" s="4" t="s">
        <v>225</v>
      </c>
      <c r="AE2" s="4">
        <v>33.9471955065246</v>
      </c>
      <c r="AF2" s="4">
        <v>-118.37445960086</v>
      </c>
      <c r="AG2" s="4" t="s">
        <v>226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227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220</v>
      </c>
      <c r="Z3" s="4" t="s">
        <v>227</v>
      </c>
      <c r="AA3" s="4" t="s">
        <v>228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229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220</v>
      </c>
      <c r="Z4" s="4" t="s">
        <v>229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230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220</v>
      </c>
      <c r="Z5" s="4" t="s">
        <v>230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231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220</v>
      </c>
      <c r="Z6" s="4" t="s">
        <v>231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232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220</v>
      </c>
      <c r="Z7" s="4" t="s">
        <v>232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233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220</v>
      </c>
      <c r="Z8" s="4" t="s">
        <v>233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220</v>
      </c>
      <c r="B2" s="6">
        <f>99*AM2</f>
        <v>324.80316</v>
      </c>
      <c r="C2" s="4">
        <f>12*AM2</f>
        <v>39.37008</v>
      </c>
      <c r="D2" s="4">
        <v>37.7431952523757</v>
      </c>
      <c r="E2" s="4">
        <v>-122.219842373552</v>
      </c>
      <c r="F2" s="4">
        <v>8.0</v>
      </c>
      <c r="G2" s="4" t="s">
        <v>221</v>
      </c>
      <c r="H2" s="4">
        <v>37.7391456531132</v>
      </c>
      <c r="I2" s="4">
        <v>-122.212137054377</v>
      </c>
      <c r="J2" s="4" t="s">
        <v>222</v>
      </c>
      <c r="K2" s="4">
        <v>37.7428860496829</v>
      </c>
      <c r="L2" s="4">
        <v>-122.22907244283</v>
      </c>
      <c r="M2" s="4" t="s">
        <v>223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220</v>
      </c>
      <c r="Z2" s="4" t="s">
        <v>223</v>
      </c>
      <c r="AA2" s="4" t="s">
        <v>224</v>
      </c>
      <c r="AB2" s="4">
        <v>33.9473393894643</v>
      </c>
      <c r="AC2" s="4">
        <v>-118.373647676473</v>
      </c>
      <c r="AD2" s="4" t="s">
        <v>225</v>
      </c>
      <c r="AE2" s="4">
        <v>33.9471955065246</v>
      </c>
      <c r="AF2" s="4">
        <v>-118.37445960086</v>
      </c>
      <c r="AG2" s="4" t="s">
        <v>226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227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220</v>
      </c>
      <c r="Z3" s="4" t="s">
        <v>227</v>
      </c>
      <c r="AA3" s="4" t="s">
        <v>228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229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220</v>
      </c>
      <c r="Z4" s="4" t="s">
        <v>229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230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220</v>
      </c>
      <c r="Z5" s="4" t="s">
        <v>230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231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220</v>
      </c>
      <c r="Z6" s="4" t="s">
        <v>231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232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220</v>
      </c>
      <c r="Z7" s="4" t="s">
        <v>232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220</v>
      </c>
      <c r="B2" s="6">
        <f>99*AM2</f>
        <v>324.80316</v>
      </c>
      <c r="C2" s="4">
        <f>12*AM2</f>
        <v>39.37008</v>
      </c>
      <c r="D2" s="13">
        <v>37.7249046369602</v>
      </c>
      <c r="E2" s="8">
        <v>-122.227692916685</v>
      </c>
      <c r="F2" s="4">
        <v>8.0</v>
      </c>
      <c r="G2" s="4" t="s">
        <v>221</v>
      </c>
      <c r="H2" s="4">
        <v>37.7191978754996</v>
      </c>
      <c r="I2" s="4">
        <v>-122.221919818085</v>
      </c>
      <c r="J2" s="4" t="s">
        <v>222</v>
      </c>
      <c r="K2" s="4">
        <v>37.7248783053501</v>
      </c>
      <c r="L2" s="4">
        <v>-122.236890204483</v>
      </c>
      <c r="M2" s="4" t="s">
        <v>223</v>
      </c>
      <c r="N2" s="4">
        <f>65*AM2</f>
        <v>213.2546</v>
      </c>
      <c r="O2" s="4">
        <f>12*AM2</f>
        <v>39.37008</v>
      </c>
      <c r="P2" s="4">
        <v>37.7249296312556</v>
      </c>
      <c r="Q2" s="4">
        <v>-122.227315889237</v>
      </c>
      <c r="R2" s="4">
        <v>4.0</v>
      </c>
      <c r="S2" s="4"/>
      <c r="T2" s="4"/>
      <c r="U2" s="4"/>
      <c r="V2" s="4"/>
      <c r="W2" s="4"/>
      <c r="X2" s="4"/>
      <c r="Y2" s="4" t="s">
        <v>220</v>
      </c>
      <c r="Z2" s="4" t="s">
        <v>223</v>
      </c>
      <c r="AA2" s="4" t="s">
        <v>224</v>
      </c>
      <c r="AB2" s="4">
        <v>33.9473393894643</v>
      </c>
      <c r="AC2" s="4">
        <v>-118.373647676473</v>
      </c>
      <c r="AD2" s="4" t="s">
        <v>225</v>
      </c>
      <c r="AE2" s="4">
        <v>33.9471955065246</v>
      </c>
      <c r="AF2" s="4">
        <v>-118.37445960086</v>
      </c>
      <c r="AG2" s="4" t="s">
        <v>226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227</v>
      </c>
      <c r="N3" s="4">
        <f>70*AM2</f>
        <v>229.6588</v>
      </c>
      <c r="O3" s="4">
        <f>29*AM2</f>
        <v>95.14436</v>
      </c>
      <c r="P3" s="4">
        <v>37.7246711916922</v>
      </c>
      <c r="Q3" s="4">
        <v>-122.227446099534</v>
      </c>
      <c r="R3" s="4">
        <v>4.0</v>
      </c>
      <c r="S3" s="4"/>
      <c r="T3" s="4"/>
      <c r="U3" s="4"/>
      <c r="V3" s="4"/>
      <c r="W3" s="4"/>
      <c r="X3" s="4"/>
      <c r="Y3" s="4" t="s">
        <v>220</v>
      </c>
      <c r="Z3" s="4" t="s">
        <v>227</v>
      </c>
      <c r="AA3" s="4" t="s">
        <v>228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229</v>
      </c>
      <c r="N4" s="4">
        <f>82*AM2</f>
        <v>269.02888</v>
      </c>
      <c r="O4" s="4">
        <f>41*AM2</f>
        <v>134.51444</v>
      </c>
      <c r="P4" s="4">
        <v>37.7246025592892</v>
      </c>
      <c r="Q4" s="4">
        <v>-122.227734865125</v>
      </c>
      <c r="R4" s="4">
        <v>4.0</v>
      </c>
      <c r="S4" s="4"/>
      <c r="T4" s="4"/>
      <c r="U4" s="4"/>
      <c r="V4" s="4"/>
      <c r="W4" s="4"/>
      <c r="X4" s="4"/>
      <c r="Y4" s="4" t="s">
        <v>220</v>
      </c>
      <c r="Z4" s="4" t="s">
        <v>229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230</v>
      </c>
      <c r="N5" s="4">
        <f>99*AM2</f>
        <v>324.80316</v>
      </c>
      <c r="O5" s="4">
        <f>46*AM2</f>
        <v>150.91864</v>
      </c>
      <c r="P5" s="4">
        <v>37.724691444808</v>
      </c>
      <c r="Q5" s="4">
        <v>-122.22796388587</v>
      </c>
      <c r="R5" s="4">
        <v>4.0</v>
      </c>
      <c r="S5" s="4"/>
      <c r="T5" s="4"/>
      <c r="U5" s="4"/>
      <c r="V5" s="4"/>
      <c r="W5" s="4"/>
      <c r="X5" s="4"/>
      <c r="Y5" s="4" t="s">
        <v>220</v>
      </c>
      <c r="Z5" s="4" t="s">
        <v>230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231</v>
      </c>
      <c r="N6" s="4">
        <v>324.80316</v>
      </c>
      <c r="O6" s="4">
        <v>150.91864</v>
      </c>
      <c r="P6" s="4">
        <v>37.7249070479932</v>
      </c>
      <c r="Q6" s="4">
        <v>-122.228075200418</v>
      </c>
      <c r="R6" s="4">
        <v>4.0</v>
      </c>
      <c r="S6" s="8"/>
      <c r="T6" s="8"/>
      <c r="U6" s="8"/>
      <c r="V6" s="8"/>
      <c r="W6" s="8"/>
      <c r="X6" s="8"/>
      <c r="Y6" s="4" t="s">
        <v>220</v>
      </c>
      <c r="Z6" s="4" t="s">
        <v>231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7" width="16.89"/>
    <col customWidth="1" min="18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239</v>
      </c>
      <c r="B2" s="6">
        <f>99*AM2</f>
        <v>324.80316</v>
      </c>
      <c r="C2" s="4">
        <f>12*AM2</f>
        <v>39.37008</v>
      </c>
      <c r="D2" s="14">
        <v>34.182062</v>
      </c>
      <c r="E2" s="14">
        <v>-118.60464</v>
      </c>
      <c r="F2" s="4">
        <v>8.0</v>
      </c>
      <c r="G2" s="4" t="s">
        <v>240</v>
      </c>
      <c r="H2" s="4">
        <v>34.182062</v>
      </c>
      <c r="I2" s="4">
        <v>-118.60464</v>
      </c>
      <c r="J2" s="15" t="s">
        <v>241</v>
      </c>
      <c r="K2" s="16">
        <v>34.190208</v>
      </c>
      <c r="L2" s="17">
        <v>-118.604733</v>
      </c>
      <c r="M2" s="4" t="s">
        <v>242</v>
      </c>
      <c r="N2" s="4">
        <f>65*AM2</f>
        <v>213.2546</v>
      </c>
      <c r="O2" s="4">
        <f>12*AM2</f>
        <v>39.37008</v>
      </c>
      <c r="P2" s="15">
        <v>34.182066329471</v>
      </c>
      <c r="Q2" s="15">
        <v>-118.604273001298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239</v>
      </c>
      <c r="Z2" s="4" t="s">
        <v>242</v>
      </c>
      <c r="AA2" s="4" t="s">
        <v>243</v>
      </c>
      <c r="AB2" s="4">
        <v>33.9473393894643</v>
      </c>
      <c r="AC2" s="4">
        <v>-118.373647676473</v>
      </c>
      <c r="AD2" s="4" t="s">
        <v>244</v>
      </c>
      <c r="AE2" s="4">
        <v>33.9471955065246</v>
      </c>
      <c r="AF2" s="4">
        <v>-118.37445960086</v>
      </c>
      <c r="AG2" s="4" t="s">
        <v>245</v>
      </c>
      <c r="AH2" s="4">
        <v>33.9473995910249</v>
      </c>
      <c r="AI2" s="4">
        <v>-118.374275130822</v>
      </c>
      <c r="AJ2" s="4">
        <v>251.7648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F3" s="8"/>
      <c r="G3" s="8"/>
      <c r="J3" s="8"/>
      <c r="K3" s="8"/>
      <c r="L3" s="8"/>
      <c r="M3" s="4" t="s">
        <v>246</v>
      </c>
      <c r="N3" s="4">
        <f>70*AM2</f>
        <v>229.6588</v>
      </c>
      <c r="O3" s="4">
        <f>29*AM2</f>
        <v>95.14436</v>
      </c>
      <c r="P3" s="15">
        <v>34.1818782487823</v>
      </c>
      <c r="Q3" s="15">
        <v>-118.604343157409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239</v>
      </c>
      <c r="Z3" s="4" t="s">
        <v>246</v>
      </c>
      <c r="AA3" s="4" t="s">
        <v>247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248</v>
      </c>
      <c r="N4" s="4">
        <f>82*AM2</f>
        <v>269.02888</v>
      </c>
      <c r="O4" s="4">
        <f>41*AM2</f>
        <v>134.51444</v>
      </c>
      <c r="P4" s="15">
        <v>34.1817578775529</v>
      </c>
      <c r="Q4" s="15">
        <v>-118.604677043761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239</v>
      </c>
      <c r="Z4" s="4" t="s">
        <v>248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249</v>
      </c>
      <c r="N5" s="4">
        <f>99*AM2</f>
        <v>324.80316</v>
      </c>
      <c r="O5" s="4">
        <f>46*AM2</f>
        <v>150.91864</v>
      </c>
      <c r="P5" s="15">
        <v>34.1818578289242</v>
      </c>
      <c r="Q5" s="15">
        <v>-118.604910893979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239</v>
      </c>
      <c r="Z5" s="4" t="s">
        <v>249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/>
      <c r="N6" s="8"/>
      <c r="O6" s="8"/>
      <c r="P6" s="4"/>
      <c r="Q6" s="4"/>
      <c r="R6" s="8"/>
      <c r="S6" s="8"/>
      <c r="T6" s="8"/>
      <c r="U6" s="8"/>
      <c r="V6" s="8"/>
      <c r="W6" s="8"/>
      <c r="X6" s="8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7" width="16.89"/>
    <col customWidth="1" min="18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239</v>
      </c>
      <c r="B2" s="6">
        <f>99*AM2</f>
        <v>324.80316</v>
      </c>
      <c r="C2" s="4">
        <f>12*AM2</f>
        <v>39.37008</v>
      </c>
      <c r="D2" s="14">
        <v>34.182062</v>
      </c>
      <c r="E2" s="14">
        <v>-118.60464</v>
      </c>
      <c r="F2" s="4">
        <v>8.0</v>
      </c>
      <c r="G2" s="4" t="s">
        <v>240</v>
      </c>
      <c r="H2" s="4">
        <v>34.182062</v>
      </c>
      <c r="I2" s="4">
        <v>-118.60464</v>
      </c>
      <c r="J2" s="15" t="s">
        <v>241</v>
      </c>
      <c r="K2" s="16">
        <v>34.190208</v>
      </c>
      <c r="L2" s="17">
        <v>-118.604733</v>
      </c>
      <c r="M2" s="4" t="s">
        <v>242</v>
      </c>
      <c r="N2" s="4">
        <f>65*AM2</f>
        <v>213.2546</v>
      </c>
      <c r="O2" s="4">
        <f>12*AM2</f>
        <v>39.37008</v>
      </c>
      <c r="P2" s="15">
        <v>34.182066329471</v>
      </c>
      <c r="Q2" s="15">
        <v>-118.604273001298</v>
      </c>
      <c r="R2" s="4">
        <f t="shared" ref="R2:R7" si="1">60/$AM$1</f>
        <v>6</v>
      </c>
      <c r="S2" s="4"/>
      <c r="T2" s="4"/>
      <c r="U2" s="4"/>
      <c r="V2" s="4"/>
      <c r="W2" s="4"/>
      <c r="X2" s="4"/>
      <c r="Y2" s="4" t="s">
        <v>239</v>
      </c>
      <c r="Z2" s="4" t="s">
        <v>242</v>
      </c>
      <c r="AA2" s="4" t="s">
        <v>243</v>
      </c>
      <c r="AB2" s="4">
        <v>33.9473393894643</v>
      </c>
      <c r="AC2" s="4">
        <v>-118.373647676473</v>
      </c>
      <c r="AD2" s="4" t="s">
        <v>244</v>
      </c>
      <c r="AE2" s="4">
        <v>33.9471955065246</v>
      </c>
      <c r="AF2" s="4">
        <v>-118.37445960086</v>
      </c>
      <c r="AG2" s="4" t="s">
        <v>245</v>
      </c>
      <c r="AH2" s="4">
        <v>33.9473995910249</v>
      </c>
      <c r="AI2" s="4">
        <v>-118.374275130822</v>
      </c>
      <c r="AJ2" s="4">
        <v>251.7648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F3" s="8"/>
      <c r="G3" s="8"/>
      <c r="J3" s="8"/>
      <c r="K3" s="8"/>
      <c r="L3" s="8"/>
      <c r="M3" s="4" t="s">
        <v>246</v>
      </c>
      <c r="N3" s="4">
        <f>70*AM2</f>
        <v>229.6588</v>
      </c>
      <c r="O3" s="4">
        <f>29*AM2</f>
        <v>95.14436</v>
      </c>
      <c r="P3" s="15">
        <v>34.1818782487823</v>
      </c>
      <c r="Q3" s="15">
        <v>-118.604343157409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239</v>
      </c>
      <c r="Z3" s="4" t="s">
        <v>246</v>
      </c>
      <c r="AA3" s="4" t="s">
        <v>247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248</v>
      </c>
      <c r="N4" s="4">
        <f>82*AM2</f>
        <v>269.02888</v>
      </c>
      <c r="O4" s="4">
        <f>41*AM2</f>
        <v>134.51444</v>
      </c>
      <c r="P4" s="15">
        <v>34.1817578775529</v>
      </c>
      <c r="Q4" s="15">
        <v>-118.604677043761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239</v>
      </c>
      <c r="Z4" s="4" t="s">
        <v>248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249</v>
      </c>
      <c r="N5" s="4">
        <f>99*AM2</f>
        <v>324.80316</v>
      </c>
      <c r="O5" s="4">
        <f>46*AM2</f>
        <v>150.91864</v>
      </c>
      <c r="P5" s="15">
        <v>34.1818578289242</v>
      </c>
      <c r="Q5" s="15">
        <v>-118.604910893979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239</v>
      </c>
      <c r="Z5" s="4" t="s">
        <v>249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250</v>
      </c>
      <c r="N6" s="8">
        <v>269.02888</v>
      </c>
      <c r="O6" s="8">
        <v>134.51444</v>
      </c>
      <c r="P6" s="15">
        <v>34.182030863132</v>
      </c>
      <c r="Q6" s="15">
        <v>-118.605007033069</v>
      </c>
      <c r="R6" s="4">
        <f t="shared" si="1"/>
        <v>6</v>
      </c>
      <c r="S6" s="8"/>
      <c r="T6" s="8"/>
      <c r="U6" s="8"/>
      <c r="V6" s="8"/>
      <c r="W6" s="8"/>
      <c r="X6" s="8"/>
      <c r="Y6" s="4" t="s">
        <v>239</v>
      </c>
      <c r="Z6" s="4" t="s">
        <v>250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251</v>
      </c>
      <c r="N7" s="8">
        <v>324.80316</v>
      </c>
      <c r="O7" s="8">
        <v>150.91864</v>
      </c>
      <c r="P7" s="15">
        <v>34.1822103456099</v>
      </c>
      <c r="Q7" s="15">
        <v>-118.604962861045</v>
      </c>
      <c r="R7" s="4">
        <f t="shared" si="1"/>
        <v>6</v>
      </c>
      <c r="S7" s="8"/>
      <c r="T7" s="8"/>
      <c r="U7" s="8"/>
      <c r="V7" s="8"/>
      <c r="W7" s="8"/>
      <c r="X7" s="8"/>
      <c r="Y7" s="4" t="s">
        <v>239</v>
      </c>
      <c r="Z7" s="4" t="s">
        <v>251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7" width="16.89"/>
    <col customWidth="1" min="18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239</v>
      </c>
      <c r="B2" s="6">
        <f>99*AM2</f>
        <v>324.80316</v>
      </c>
      <c r="C2" s="4">
        <f>12*AM2</f>
        <v>39.37008</v>
      </c>
      <c r="D2" s="14">
        <v>34.182062</v>
      </c>
      <c r="E2" s="14">
        <v>-118.60464</v>
      </c>
      <c r="F2" s="4">
        <v>8.0</v>
      </c>
      <c r="G2" s="4" t="s">
        <v>240</v>
      </c>
      <c r="H2" s="4">
        <v>34.182062</v>
      </c>
      <c r="I2" s="4">
        <v>-118.60464</v>
      </c>
      <c r="J2" s="15" t="s">
        <v>241</v>
      </c>
      <c r="K2" s="16">
        <v>34.190208</v>
      </c>
      <c r="L2" s="17">
        <v>-118.604733</v>
      </c>
      <c r="M2" s="4" t="s">
        <v>242</v>
      </c>
      <c r="N2" s="4">
        <f>65*AM2</f>
        <v>213.2546</v>
      </c>
      <c r="O2" s="4">
        <f>12*AM2</f>
        <v>39.37008</v>
      </c>
      <c r="P2" s="15">
        <v>34.182066329471</v>
      </c>
      <c r="Q2" s="15">
        <v>-118.604273001298</v>
      </c>
      <c r="R2" s="4">
        <f t="shared" ref="R2:R7" si="1">60/$AM$1</f>
        <v>6</v>
      </c>
      <c r="S2" s="4"/>
      <c r="T2" s="4"/>
      <c r="U2" s="4"/>
      <c r="V2" s="4"/>
      <c r="W2" s="4"/>
      <c r="X2" s="4"/>
      <c r="Y2" s="4" t="s">
        <v>239</v>
      </c>
      <c r="Z2" s="4" t="s">
        <v>242</v>
      </c>
      <c r="AA2" s="4" t="s">
        <v>243</v>
      </c>
      <c r="AB2" s="4">
        <v>33.9473393894643</v>
      </c>
      <c r="AC2" s="4">
        <v>-118.373647676473</v>
      </c>
      <c r="AD2" s="4" t="s">
        <v>244</v>
      </c>
      <c r="AE2" s="4">
        <v>33.9471955065246</v>
      </c>
      <c r="AF2" s="4">
        <v>-118.37445960086</v>
      </c>
      <c r="AG2" s="4" t="s">
        <v>245</v>
      </c>
      <c r="AH2" s="4">
        <v>33.9473995910249</v>
      </c>
      <c r="AI2" s="4">
        <v>-118.374275130822</v>
      </c>
      <c r="AJ2" s="15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F3" s="8"/>
      <c r="G3" s="8"/>
      <c r="J3" s="8"/>
      <c r="K3" s="8"/>
      <c r="L3" s="8"/>
      <c r="M3" s="4" t="s">
        <v>246</v>
      </c>
      <c r="N3" s="4">
        <f>70*AM2</f>
        <v>229.6588</v>
      </c>
      <c r="O3" s="4">
        <f>29*AM2</f>
        <v>95.14436</v>
      </c>
      <c r="P3" s="15">
        <v>34.1818782487823</v>
      </c>
      <c r="Q3" s="15">
        <v>-118.604343157409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239</v>
      </c>
      <c r="Z3" s="4" t="s">
        <v>246</v>
      </c>
      <c r="AA3" s="4" t="s">
        <v>247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248</v>
      </c>
      <c r="N4" s="4">
        <f>82*AM2</f>
        <v>269.02888</v>
      </c>
      <c r="O4" s="4">
        <f>41*AM2</f>
        <v>134.51444</v>
      </c>
      <c r="P4" s="15">
        <v>34.1817578775529</v>
      </c>
      <c r="Q4" s="15">
        <v>-118.604677043761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239</v>
      </c>
      <c r="Z4" s="4" t="s">
        <v>248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249</v>
      </c>
      <c r="N5" s="4">
        <f>99*AM2</f>
        <v>324.80316</v>
      </c>
      <c r="O5" s="4">
        <f>46*AM2</f>
        <v>150.91864</v>
      </c>
      <c r="P5" s="15">
        <v>34.1818578289242</v>
      </c>
      <c r="Q5" s="15">
        <v>-118.604910893979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239</v>
      </c>
      <c r="Z5" s="4" t="s">
        <v>249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250</v>
      </c>
      <c r="N6" s="8">
        <v>269.02888</v>
      </c>
      <c r="O6" s="8">
        <v>134.51444</v>
      </c>
      <c r="P6" s="15">
        <v>34.182030863132</v>
      </c>
      <c r="Q6" s="15">
        <v>-118.605007033069</v>
      </c>
      <c r="R6" s="4">
        <f t="shared" si="1"/>
        <v>6</v>
      </c>
      <c r="S6" s="8"/>
      <c r="T6" s="8"/>
      <c r="U6" s="8"/>
      <c r="V6" s="8"/>
      <c r="W6" s="8"/>
      <c r="X6" s="8"/>
      <c r="Y6" s="4" t="s">
        <v>239</v>
      </c>
      <c r="Z6" s="4" t="s">
        <v>250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251</v>
      </c>
      <c r="N7" s="8">
        <v>324.80316</v>
      </c>
      <c r="O7" s="8">
        <v>150.91864</v>
      </c>
      <c r="P7" s="15">
        <v>34.1822103456099</v>
      </c>
      <c r="Q7" s="15">
        <v>-118.604962861045</v>
      </c>
      <c r="R7" s="4">
        <f t="shared" si="1"/>
        <v>6</v>
      </c>
      <c r="S7" s="8"/>
      <c r="T7" s="8"/>
      <c r="U7" s="8"/>
      <c r="V7" s="8"/>
      <c r="W7" s="8"/>
      <c r="X7" s="8"/>
      <c r="Y7" s="4" t="s">
        <v>239</v>
      </c>
      <c r="Z7" s="4" t="s">
        <v>251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7" width="16.89"/>
    <col customWidth="1" min="18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252</v>
      </c>
      <c r="B2" s="6">
        <f>99*AM2</f>
        <v>324.80316</v>
      </c>
      <c r="C2" s="4">
        <f>12*AM2</f>
        <v>39.37008</v>
      </c>
      <c r="D2" s="14">
        <v>33.92413</v>
      </c>
      <c r="E2" s="14">
        <v>-118.329296</v>
      </c>
      <c r="F2" s="4">
        <v>8.0</v>
      </c>
      <c r="G2" s="15" t="s">
        <v>253</v>
      </c>
      <c r="H2" s="16">
        <v>33.931206</v>
      </c>
      <c r="I2" s="17">
        <v>-118.325002</v>
      </c>
      <c r="J2" s="15" t="s">
        <v>254</v>
      </c>
      <c r="K2" s="16">
        <v>33.89501</v>
      </c>
      <c r="L2" s="17">
        <v>-118.30893</v>
      </c>
      <c r="M2" s="4" t="s">
        <v>255</v>
      </c>
      <c r="N2" s="4">
        <f>65*AM2</f>
        <v>213.2546</v>
      </c>
      <c r="O2" s="4">
        <f>12*AM2</f>
        <v>39.37008</v>
      </c>
      <c r="P2" s="15">
        <v>33.9241345166885</v>
      </c>
      <c r="Q2" s="15">
        <v>-118.328926168675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252</v>
      </c>
      <c r="Z2" s="4" t="s">
        <v>255</v>
      </c>
      <c r="AA2" s="4" t="s">
        <v>256</v>
      </c>
      <c r="AB2" s="4">
        <v>33.9473393894643</v>
      </c>
      <c r="AC2" s="4">
        <v>-118.373647676473</v>
      </c>
      <c r="AD2" s="4" t="s">
        <v>257</v>
      </c>
      <c r="AE2" s="4">
        <v>33.9471955065246</v>
      </c>
      <c r="AF2" s="4">
        <v>-118.37445960086</v>
      </c>
      <c r="AG2" s="4" t="s">
        <v>258</v>
      </c>
      <c r="AH2" s="4">
        <v>33.9473995910249</v>
      </c>
      <c r="AI2" s="4">
        <v>-118.374275130822</v>
      </c>
      <c r="AJ2" s="2">
        <v>17.6784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F3" s="8"/>
      <c r="G3" s="8"/>
      <c r="J3" s="8"/>
      <c r="M3" s="4" t="s">
        <v>259</v>
      </c>
      <c r="N3" s="4">
        <f>70*AM2</f>
        <v>229.6588</v>
      </c>
      <c r="O3" s="4">
        <f>29*AM2</f>
        <v>95.14436</v>
      </c>
      <c r="P3" s="15">
        <v>33.9239504546314</v>
      </c>
      <c r="Q3" s="15">
        <v>-118.329001247358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252</v>
      </c>
      <c r="Z3" s="4" t="s">
        <v>259</v>
      </c>
      <c r="AA3" s="4" t="s">
        <v>260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261</v>
      </c>
      <c r="N4" s="4">
        <f>82*AM2</f>
        <v>269.02888</v>
      </c>
      <c r="O4" s="4">
        <f>41*AM2</f>
        <v>134.51444</v>
      </c>
      <c r="P4" s="15">
        <v>33.9238315224662</v>
      </c>
      <c r="Q4" s="15">
        <v>-118.329220793213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252</v>
      </c>
      <c r="Z4" s="4" t="s">
        <v>261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262</v>
      </c>
      <c r="N5" s="4">
        <f>99*AM2</f>
        <v>324.80316</v>
      </c>
      <c r="O5" s="4">
        <f>46*AM2</f>
        <v>150.91864</v>
      </c>
      <c r="P5" s="15">
        <v>33.9238513445294</v>
      </c>
      <c r="Q5" s="15">
        <v>-118.329434650935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252</v>
      </c>
      <c r="Z5" s="4" t="s">
        <v>262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/>
      <c r="N6" s="8"/>
      <c r="O6" s="8"/>
      <c r="P6" s="4"/>
      <c r="Q6" s="4"/>
      <c r="R6" s="8"/>
      <c r="S6" s="8"/>
      <c r="T6" s="8"/>
      <c r="U6" s="8"/>
      <c r="V6" s="8"/>
      <c r="W6" s="8"/>
      <c r="X6" s="8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7" width="16.89"/>
    <col customWidth="1" min="18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252</v>
      </c>
      <c r="B2" s="6">
        <f>99*AM2</f>
        <v>324.80316</v>
      </c>
      <c r="C2" s="4">
        <f>12*AM2</f>
        <v>39.37008</v>
      </c>
      <c r="D2" s="14">
        <v>33.92413</v>
      </c>
      <c r="E2" s="14">
        <v>-118.329296</v>
      </c>
      <c r="F2" s="4">
        <v>8.0</v>
      </c>
      <c r="G2" s="15" t="s">
        <v>253</v>
      </c>
      <c r="H2" s="16">
        <v>33.931206</v>
      </c>
      <c r="I2" s="17">
        <v>-118.325002</v>
      </c>
      <c r="J2" s="15" t="s">
        <v>254</v>
      </c>
      <c r="K2" s="16">
        <v>33.89501</v>
      </c>
      <c r="L2" s="17">
        <v>-118.30893</v>
      </c>
      <c r="M2" s="4" t="s">
        <v>255</v>
      </c>
      <c r="N2" s="4">
        <f>65*AM2</f>
        <v>213.2546</v>
      </c>
      <c r="O2" s="4">
        <f>12*AM2</f>
        <v>39.37008</v>
      </c>
      <c r="P2" s="15">
        <v>33.9241345166885</v>
      </c>
      <c r="Q2" s="15">
        <v>-118.328926168675</v>
      </c>
      <c r="R2" s="4">
        <f t="shared" ref="R2:R7" si="1">60/$AM$1</f>
        <v>6</v>
      </c>
      <c r="S2" s="4"/>
      <c r="T2" s="4"/>
      <c r="U2" s="4"/>
      <c r="V2" s="4"/>
      <c r="W2" s="4"/>
      <c r="X2" s="4"/>
      <c r="Y2" s="4" t="s">
        <v>252</v>
      </c>
      <c r="Z2" s="4" t="s">
        <v>255</v>
      </c>
      <c r="AA2" s="4" t="s">
        <v>256</v>
      </c>
      <c r="AB2" s="4">
        <v>33.9473393894643</v>
      </c>
      <c r="AC2" s="4">
        <v>-118.373647676473</v>
      </c>
      <c r="AD2" s="4" t="s">
        <v>257</v>
      </c>
      <c r="AE2" s="4">
        <v>33.9471955065246</v>
      </c>
      <c r="AF2" s="4">
        <v>-118.37445960086</v>
      </c>
      <c r="AG2" s="4" t="s">
        <v>258</v>
      </c>
      <c r="AH2" s="4">
        <v>33.9473995910249</v>
      </c>
      <c r="AI2" s="4">
        <v>-118.374275130822</v>
      </c>
      <c r="AJ2" s="2">
        <v>17.6784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F3" s="8"/>
      <c r="G3" s="8"/>
      <c r="J3" s="8"/>
      <c r="M3" s="4" t="s">
        <v>259</v>
      </c>
      <c r="N3" s="4">
        <f>70*AM2</f>
        <v>229.6588</v>
      </c>
      <c r="O3" s="4">
        <f>29*AM2</f>
        <v>95.14436</v>
      </c>
      <c r="P3" s="15">
        <v>33.9239504546314</v>
      </c>
      <c r="Q3" s="15">
        <v>-118.329001247358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252</v>
      </c>
      <c r="Z3" s="4" t="s">
        <v>259</v>
      </c>
      <c r="AA3" s="4" t="s">
        <v>260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261</v>
      </c>
      <c r="N4" s="4">
        <f>82*AM2</f>
        <v>269.02888</v>
      </c>
      <c r="O4" s="4">
        <f>41*AM2</f>
        <v>134.51444</v>
      </c>
      <c r="P4" s="15">
        <v>33.9238315224662</v>
      </c>
      <c r="Q4" s="15">
        <v>-118.329220793213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252</v>
      </c>
      <c r="Z4" s="4" t="s">
        <v>261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262</v>
      </c>
      <c r="N5" s="4">
        <f>99*AM2</f>
        <v>324.80316</v>
      </c>
      <c r="O5" s="4">
        <f>46*AM2</f>
        <v>150.91864</v>
      </c>
      <c r="P5" s="15">
        <v>33.9238513445294</v>
      </c>
      <c r="Q5" s="15">
        <v>-118.329434650935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252</v>
      </c>
      <c r="Z5" s="4" t="s">
        <v>262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263</v>
      </c>
      <c r="N6" s="8">
        <v>269.02888</v>
      </c>
      <c r="O6" s="8">
        <v>134.51444</v>
      </c>
      <c r="P6" s="15">
        <v>33.9239636694212</v>
      </c>
      <c r="Q6" s="15">
        <v>-118.329599594796</v>
      </c>
      <c r="R6" s="4">
        <f t="shared" si="1"/>
        <v>6</v>
      </c>
      <c r="S6" s="8"/>
      <c r="T6" s="8"/>
      <c r="U6" s="8"/>
      <c r="V6" s="8"/>
      <c r="W6" s="8"/>
      <c r="X6" s="8"/>
      <c r="Y6" s="4" t="s">
        <v>252</v>
      </c>
      <c r="Z6" s="4" t="s">
        <v>263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264</v>
      </c>
      <c r="N7" s="8">
        <v>324.80316</v>
      </c>
      <c r="O7" s="8">
        <v>150.91864</v>
      </c>
      <c r="P7" s="15">
        <v>33.9241288537385</v>
      </c>
      <c r="Q7" s="15">
        <v>-118.329663297446</v>
      </c>
      <c r="R7" s="4">
        <f t="shared" si="1"/>
        <v>6</v>
      </c>
      <c r="S7" s="8"/>
      <c r="T7" s="8"/>
      <c r="U7" s="8"/>
      <c r="V7" s="8"/>
      <c r="W7" s="8"/>
      <c r="X7" s="8"/>
      <c r="Y7" s="4" t="s">
        <v>252</v>
      </c>
      <c r="Z7" s="4" t="s">
        <v>264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7" width="16.89"/>
    <col customWidth="1" min="18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252</v>
      </c>
      <c r="B2" s="6">
        <f>99*AM2</f>
        <v>324.80316</v>
      </c>
      <c r="C2" s="4">
        <f>12*AM2</f>
        <v>39.37008</v>
      </c>
      <c r="D2" s="14">
        <v>33.92413</v>
      </c>
      <c r="E2" s="14">
        <v>-118.329296</v>
      </c>
      <c r="F2" s="4">
        <v>8.0</v>
      </c>
      <c r="G2" s="15" t="s">
        <v>253</v>
      </c>
      <c r="H2" s="16">
        <v>33.931206</v>
      </c>
      <c r="I2" s="17">
        <v>-118.325002</v>
      </c>
      <c r="J2" s="15" t="s">
        <v>254</v>
      </c>
      <c r="K2" s="16">
        <v>33.89501</v>
      </c>
      <c r="L2" s="17">
        <v>-118.30893</v>
      </c>
      <c r="M2" s="4" t="s">
        <v>255</v>
      </c>
      <c r="N2" s="4">
        <f>65*AM2</f>
        <v>213.2546</v>
      </c>
      <c r="O2" s="4">
        <f>12*AM2</f>
        <v>39.37008</v>
      </c>
      <c r="P2" s="15">
        <v>33.9241345166885</v>
      </c>
      <c r="Q2" s="15">
        <v>-118.328926168675</v>
      </c>
      <c r="R2" s="4">
        <f t="shared" ref="R2:R7" si="1">60/$AM$1</f>
        <v>6</v>
      </c>
      <c r="S2" s="4"/>
      <c r="T2" s="4"/>
      <c r="U2" s="4"/>
      <c r="V2" s="4"/>
      <c r="W2" s="4"/>
      <c r="X2" s="4"/>
      <c r="Y2" s="4" t="s">
        <v>252</v>
      </c>
      <c r="Z2" s="4" t="s">
        <v>255</v>
      </c>
      <c r="AA2" s="4" t="s">
        <v>256</v>
      </c>
      <c r="AB2" s="4">
        <v>33.9473393894643</v>
      </c>
      <c r="AC2" s="4">
        <v>-118.373647676473</v>
      </c>
      <c r="AD2" s="4" t="s">
        <v>257</v>
      </c>
      <c r="AE2" s="4">
        <v>33.9471955065246</v>
      </c>
      <c r="AF2" s="4">
        <v>-118.37445960086</v>
      </c>
      <c r="AG2" s="4" t="s">
        <v>258</v>
      </c>
      <c r="AH2" s="4">
        <v>33.9473995910249</v>
      </c>
      <c r="AI2" s="4">
        <v>-118.374275130822</v>
      </c>
      <c r="AJ2" s="18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F3" s="8"/>
      <c r="G3" s="8"/>
      <c r="J3" s="8"/>
      <c r="M3" s="4" t="s">
        <v>259</v>
      </c>
      <c r="N3" s="4">
        <f>70*AM2</f>
        <v>229.6588</v>
      </c>
      <c r="O3" s="4">
        <f>29*AM2</f>
        <v>95.14436</v>
      </c>
      <c r="P3" s="15">
        <v>33.9239504546314</v>
      </c>
      <c r="Q3" s="15">
        <v>-118.329001247358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252</v>
      </c>
      <c r="Z3" s="4" t="s">
        <v>259</v>
      </c>
      <c r="AA3" s="4" t="s">
        <v>260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261</v>
      </c>
      <c r="N4" s="4">
        <f>82*AM2</f>
        <v>269.02888</v>
      </c>
      <c r="O4" s="4">
        <f>41*AM2</f>
        <v>134.51444</v>
      </c>
      <c r="P4" s="15">
        <v>33.9238315224662</v>
      </c>
      <c r="Q4" s="15">
        <v>-118.329220793213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252</v>
      </c>
      <c r="Z4" s="4" t="s">
        <v>261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262</v>
      </c>
      <c r="N5" s="4">
        <f>99*AM2</f>
        <v>324.80316</v>
      </c>
      <c r="O5" s="4">
        <f>46*AM2</f>
        <v>150.91864</v>
      </c>
      <c r="P5" s="15">
        <v>33.9238513445294</v>
      </c>
      <c r="Q5" s="15">
        <v>-118.329434650935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252</v>
      </c>
      <c r="Z5" s="4" t="s">
        <v>262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263</v>
      </c>
      <c r="N6" s="8">
        <v>269.02888</v>
      </c>
      <c r="O6" s="8">
        <v>134.51444</v>
      </c>
      <c r="P6" s="15">
        <v>33.9239636694212</v>
      </c>
      <c r="Q6" s="15">
        <v>-118.329599594796</v>
      </c>
      <c r="R6" s="4">
        <f t="shared" si="1"/>
        <v>6</v>
      </c>
      <c r="S6" s="8"/>
      <c r="T6" s="8"/>
      <c r="U6" s="8"/>
      <c r="V6" s="8"/>
      <c r="W6" s="8"/>
      <c r="X6" s="8"/>
      <c r="Y6" s="4" t="s">
        <v>252</v>
      </c>
      <c r="Z6" s="4" t="s">
        <v>263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264</v>
      </c>
      <c r="N7" s="8">
        <v>324.80316</v>
      </c>
      <c r="O7" s="8">
        <v>150.91864</v>
      </c>
      <c r="P7" s="15">
        <v>33.9241288537385</v>
      </c>
      <c r="Q7" s="15">
        <v>-118.329663297446</v>
      </c>
      <c r="R7" s="4">
        <f t="shared" si="1"/>
        <v>6</v>
      </c>
      <c r="S7" s="8"/>
      <c r="T7" s="8"/>
      <c r="U7" s="8"/>
      <c r="V7" s="8"/>
      <c r="W7" s="8"/>
      <c r="X7" s="8"/>
      <c r="Y7" s="4" t="s">
        <v>252</v>
      </c>
      <c r="Z7" s="4" t="s">
        <v>264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220</v>
      </c>
      <c r="B2" s="6">
        <f>99*AM2</f>
        <v>324.80316</v>
      </c>
      <c r="C2" s="4">
        <f>12*AM2</f>
        <v>39.37008</v>
      </c>
      <c r="D2" s="4">
        <v>37.7431952523757</v>
      </c>
      <c r="E2" s="4">
        <v>-122.219842373552</v>
      </c>
      <c r="F2" s="4">
        <v>8.0</v>
      </c>
      <c r="G2" s="4" t="s">
        <v>221</v>
      </c>
      <c r="H2" s="4">
        <v>37.7391456531132</v>
      </c>
      <c r="I2" s="4">
        <v>-122.212137054377</v>
      </c>
      <c r="J2" s="4" t="s">
        <v>222</v>
      </c>
      <c r="K2" s="4">
        <v>37.7428860496829</v>
      </c>
      <c r="L2" s="4">
        <v>-122.22907244283</v>
      </c>
      <c r="M2" s="4" t="s">
        <v>223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220</v>
      </c>
      <c r="Z2" s="4" t="s">
        <v>223</v>
      </c>
      <c r="AA2" s="4" t="s">
        <v>224</v>
      </c>
      <c r="AB2" s="4">
        <v>33.9473393894643</v>
      </c>
      <c r="AC2" s="4">
        <v>-118.373647676473</v>
      </c>
      <c r="AD2" s="4" t="s">
        <v>225</v>
      </c>
      <c r="AE2" s="4">
        <v>33.9471955065246</v>
      </c>
      <c r="AF2" s="4">
        <v>-118.37445960086</v>
      </c>
      <c r="AG2" s="4" t="s">
        <v>226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227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220</v>
      </c>
      <c r="Z3" s="4" t="s">
        <v>227</v>
      </c>
      <c r="AA3" s="4" t="s">
        <v>228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229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220</v>
      </c>
      <c r="Z4" s="4" t="s">
        <v>229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230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220</v>
      </c>
      <c r="Z5" s="4" t="s">
        <v>230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/>
      <c r="N6" s="8"/>
      <c r="O6" s="8"/>
      <c r="P6" s="4"/>
      <c r="Q6" s="4"/>
      <c r="R6" s="8"/>
      <c r="S6" s="8"/>
      <c r="T6" s="8"/>
      <c r="U6" s="8"/>
      <c r="V6" s="8"/>
      <c r="W6" s="8"/>
      <c r="X6" s="8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209</v>
      </c>
      <c r="B2" s="6">
        <f>99*AM2</f>
        <v>324.80316</v>
      </c>
      <c r="C2" s="4">
        <f>12*AM2</f>
        <v>39.37008</v>
      </c>
      <c r="D2" s="4">
        <v>37.6213780437358</v>
      </c>
      <c r="E2" s="4">
        <v>-122.376427342586</v>
      </c>
      <c r="F2" s="4">
        <v>8.0</v>
      </c>
      <c r="G2" s="4" t="s">
        <v>210</v>
      </c>
      <c r="H2" s="4">
        <v>37.6235704006176</v>
      </c>
      <c r="I2" s="4">
        <v>-122.367587338242</v>
      </c>
      <c r="J2" s="4" t="s">
        <v>211</v>
      </c>
      <c r="K2" s="4">
        <v>37.614229849588</v>
      </c>
      <c r="L2" s="4">
        <v>-122.37842823673</v>
      </c>
      <c r="M2" s="4" t="s">
        <v>212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209</v>
      </c>
      <c r="Z2" s="4" t="s">
        <v>212</v>
      </c>
      <c r="AA2" s="4" t="s">
        <v>213</v>
      </c>
      <c r="AB2" s="4">
        <v>33.9473393894643</v>
      </c>
      <c r="AC2" s="4">
        <v>-118.373647676473</v>
      </c>
      <c r="AD2" s="4" t="s">
        <v>214</v>
      </c>
      <c r="AE2" s="4">
        <v>33.9471955065246</v>
      </c>
      <c r="AF2" s="4">
        <v>-118.37445960086</v>
      </c>
      <c r="AG2" s="4" t="s">
        <v>215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216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209</v>
      </c>
      <c r="Z3" s="4" t="s">
        <v>216</v>
      </c>
      <c r="AA3" s="4" t="s">
        <v>217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218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209</v>
      </c>
      <c r="Z4" s="4" t="s">
        <v>218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219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209</v>
      </c>
      <c r="Z5" s="4" t="s">
        <v>219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265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209</v>
      </c>
      <c r="Z6" s="4" t="s">
        <v>265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266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209</v>
      </c>
      <c r="Z7" s="4" t="s">
        <v>266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209</v>
      </c>
      <c r="B2" s="6">
        <f>99*AM2</f>
        <v>324.80316</v>
      </c>
      <c r="C2" s="4">
        <f>12*AM2</f>
        <v>39.37008</v>
      </c>
      <c r="D2" s="8">
        <v>37.6369804727196</v>
      </c>
      <c r="E2" s="8">
        <v>-122.392087529229</v>
      </c>
      <c r="F2" s="4">
        <v>8.0</v>
      </c>
      <c r="G2" s="4" t="s">
        <v>210</v>
      </c>
      <c r="H2" s="4">
        <v>37.6442435698604</v>
      </c>
      <c r="I2" s="4">
        <v>-122.392412224316</v>
      </c>
      <c r="J2" s="4" t="s">
        <v>211</v>
      </c>
      <c r="K2" s="4">
        <v>37.6352554279903</v>
      </c>
      <c r="L2" s="4">
        <v>-122.383126705625</v>
      </c>
      <c r="M2" s="4" t="s">
        <v>212</v>
      </c>
      <c r="N2" s="4">
        <f>65*AM2</f>
        <v>213.2546</v>
      </c>
      <c r="O2" s="4">
        <f>12*AM2</f>
        <v>39.37008</v>
      </c>
      <c r="P2" s="4">
        <v>37.6370628009421</v>
      </c>
      <c r="Q2" s="4">
        <v>-122.391724038341</v>
      </c>
      <c r="R2" s="4">
        <v>4.0</v>
      </c>
      <c r="S2" s="4"/>
      <c r="T2" s="4"/>
      <c r="U2" s="4"/>
      <c r="V2" s="4"/>
      <c r="W2" s="4"/>
      <c r="X2" s="4"/>
      <c r="Y2" s="4" t="s">
        <v>209</v>
      </c>
      <c r="Z2" s="4" t="s">
        <v>212</v>
      </c>
      <c r="AA2" s="4" t="s">
        <v>213</v>
      </c>
      <c r="AB2" s="4">
        <v>33.9473393894643</v>
      </c>
      <c r="AC2" s="4">
        <v>-118.373647676473</v>
      </c>
      <c r="AD2" s="4" t="s">
        <v>214</v>
      </c>
      <c r="AE2" s="4">
        <v>33.9471955065246</v>
      </c>
      <c r="AF2" s="4">
        <v>-118.37445960086</v>
      </c>
      <c r="AG2" s="4" t="s">
        <v>215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216</v>
      </c>
      <c r="N3" s="4">
        <f>70*AM2</f>
        <v>229.6588</v>
      </c>
      <c r="O3" s="4">
        <f>29*AM2</f>
        <v>95.14436</v>
      </c>
      <c r="P3" s="4">
        <v>37.636852825165</v>
      </c>
      <c r="Q3" s="4">
        <v>-122.391740253941</v>
      </c>
      <c r="R3" s="4">
        <v>4.0</v>
      </c>
      <c r="S3" s="4"/>
      <c r="T3" s="4"/>
      <c r="U3" s="4"/>
      <c r="V3" s="4"/>
      <c r="W3" s="4"/>
      <c r="X3" s="4"/>
      <c r="Y3" s="4" t="s">
        <v>209</v>
      </c>
      <c r="Z3" s="4" t="s">
        <v>216</v>
      </c>
      <c r="AA3" s="4" t="s">
        <v>217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218</v>
      </c>
      <c r="N4" s="4">
        <f>82*AM2</f>
        <v>269.02888</v>
      </c>
      <c r="O4" s="4">
        <f>41*AM2</f>
        <v>134.51444</v>
      </c>
      <c r="P4" s="4">
        <v>37.6366813698982</v>
      </c>
      <c r="Q4" s="4">
        <v>-122.392008270922</v>
      </c>
      <c r="R4" s="4">
        <v>4.0</v>
      </c>
      <c r="S4" s="4"/>
      <c r="T4" s="4"/>
      <c r="U4" s="4"/>
      <c r="V4" s="4"/>
      <c r="W4" s="4"/>
      <c r="X4" s="4"/>
      <c r="Y4" s="4" t="s">
        <v>209</v>
      </c>
      <c r="Z4" s="4" t="s">
        <v>218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219</v>
      </c>
      <c r="N5" s="4">
        <f>99*AM2</f>
        <v>324.80316</v>
      </c>
      <c r="O5" s="4">
        <f>46*AM2</f>
        <v>150.91864</v>
      </c>
      <c r="P5" s="4">
        <v>37.6367123378924</v>
      </c>
      <c r="Q5" s="4">
        <v>-122.392274380684</v>
      </c>
      <c r="R5" s="4">
        <v>4.0</v>
      </c>
      <c r="S5" s="4"/>
      <c r="T5" s="4"/>
      <c r="U5" s="4"/>
      <c r="V5" s="4"/>
      <c r="W5" s="4"/>
      <c r="X5" s="4"/>
      <c r="Y5" s="4" t="s">
        <v>209</v>
      </c>
      <c r="Z5" s="4" t="s">
        <v>219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265</v>
      </c>
      <c r="N6" s="8">
        <v>324.80316</v>
      </c>
      <c r="O6" s="8">
        <v>150.91864</v>
      </c>
      <c r="P6" s="4">
        <v>37.6368837933299</v>
      </c>
      <c r="Q6" s="4">
        <v>-122.392453694176</v>
      </c>
      <c r="R6" s="8">
        <v>4.0</v>
      </c>
      <c r="S6" s="8"/>
      <c r="T6" s="8"/>
      <c r="U6" s="8"/>
      <c r="V6" s="8"/>
      <c r="W6" s="8"/>
      <c r="X6" s="8"/>
      <c r="Y6" s="4" t="s">
        <v>209</v>
      </c>
      <c r="Z6" s="4" t="s">
        <v>265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209</v>
      </c>
      <c r="B2" s="6">
        <f>99*AM2</f>
        <v>324.80316</v>
      </c>
      <c r="C2" s="4">
        <f>12*AM2</f>
        <v>39.37008</v>
      </c>
      <c r="D2" s="4">
        <v>37.6213780437358</v>
      </c>
      <c r="E2" s="4">
        <v>-122.376427342586</v>
      </c>
      <c r="F2" s="4">
        <v>8.0</v>
      </c>
      <c r="G2" s="4" t="s">
        <v>210</v>
      </c>
      <c r="H2" s="4">
        <v>37.6235704006176</v>
      </c>
      <c r="I2" s="4">
        <v>-122.367587338242</v>
      </c>
      <c r="J2" s="4" t="s">
        <v>211</v>
      </c>
      <c r="K2" s="4">
        <v>37.614229849588</v>
      </c>
      <c r="L2" s="4">
        <v>-122.37842823673</v>
      </c>
      <c r="M2" s="4" t="s">
        <v>212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209</v>
      </c>
      <c r="Z2" s="4" t="s">
        <v>212</v>
      </c>
      <c r="AA2" s="4" t="s">
        <v>213</v>
      </c>
      <c r="AB2" s="4">
        <v>33.9473393894643</v>
      </c>
      <c r="AC2" s="4">
        <v>-118.373647676473</v>
      </c>
      <c r="AD2" s="4" t="s">
        <v>214</v>
      </c>
      <c r="AE2" s="4">
        <v>33.9471955065246</v>
      </c>
      <c r="AF2" s="4">
        <v>-118.37445960086</v>
      </c>
      <c r="AG2" s="4" t="s">
        <v>215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216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209</v>
      </c>
      <c r="Z3" s="4" t="s">
        <v>216</v>
      </c>
      <c r="AA3" s="4" t="s">
        <v>217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218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209</v>
      </c>
      <c r="Z4" s="4" t="s">
        <v>218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219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209</v>
      </c>
      <c r="Z5" s="4" t="s">
        <v>219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265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209</v>
      </c>
      <c r="Z6" s="4" t="s">
        <v>265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266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209</v>
      </c>
      <c r="Z7" s="4" t="s">
        <v>266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267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209</v>
      </c>
      <c r="Z8" s="4" t="s">
        <v>267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268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209</v>
      </c>
      <c r="Z9" s="4" t="s">
        <v>268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269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209</v>
      </c>
      <c r="Z10" s="4" t="s">
        <v>269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270</v>
      </c>
      <c r="N11" s="8">
        <v>324.80316</v>
      </c>
      <c r="O11" s="8">
        <v>150.91864</v>
      </c>
      <c r="P11" s="4">
        <v>37.6216274502736</v>
      </c>
      <c r="Q11" s="4">
        <v>-122.37623209125</v>
      </c>
      <c r="R11" s="8">
        <v>6.0</v>
      </c>
      <c r="S11" s="5"/>
      <c r="T11" s="5"/>
      <c r="U11" s="5"/>
      <c r="V11" s="5"/>
      <c r="W11" s="5"/>
      <c r="X11" s="5"/>
      <c r="Y11" s="4" t="s">
        <v>209</v>
      </c>
      <c r="Z11" s="4" t="s">
        <v>270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209</v>
      </c>
      <c r="B2" s="6">
        <f>99*AM2</f>
        <v>324.80316</v>
      </c>
      <c r="C2" s="4">
        <f>12*AM2</f>
        <v>39.37008</v>
      </c>
      <c r="D2" s="4">
        <v>37.6213780437358</v>
      </c>
      <c r="E2" s="4">
        <v>-122.376427342586</v>
      </c>
      <c r="F2" s="4">
        <v>8.0</v>
      </c>
      <c r="G2" s="4" t="s">
        <v>210</v>
      </c>
      <c r="H2" s="4">
        <v>37.6235704006176</v>
      </c>
      <c r="I2" s="4">
        <v>-122.367587338242</v>
      </c>
      <c r="J2" s="4" t="s">
        <v>211</v>
      </c>
      <c r="K2" s="4">
        <v>37.614229849588</v>
      </c>
      <c r="L2" s="4">
        <v>-122.37842823673</v>
      </c>
      <c r="M2" s="4" t="s">
        <v>212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209</v>
      </c>
      <c r="Z2" s="4" t="s">
        <v>212</v>
      </c>
      <c r="AA2" s="4" t="s">
        <v>213</v>
      </c>
      <c r="AB2" s="4">
        <v>33.9473393894643</v>
      </c>
      <c r="AC2" s="4">
        <v>-118.373647676473</v>
      </c>
      <c r="AD2" s="4" t="s">
        <v>214</v>
      </c>
      <c r="AE2" s="4">
        <v>33.9471955065246</v>
      </c>
      <c r="AF2" s="4">
        <v>-118.37445960086</v>
      </c>
      <c r="AG2" s="4" t="s">
        <v>215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216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209</v>
      </c>
      <c r="Z3" s="4" t="s">
        <v>216</v>
      </c>
      <c r="AA3" s="4" t="s">
        <v>217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218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209</v>
      </c>
      <c r="Z4" s="4" t="s">
        <v>218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219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209</v>
      </c>
      <c r="Z5" s="4" t="s">
        <v>219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265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209</v>
      </c>
      <c r="Z6" s="4" t="s">
        <v>265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266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209</v>
      </c>
      <c r="Z7" s="4" t="s">
        <v>266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267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209</v>
      </c>
      <c r="Z8" s="4" t="s">
        <v>267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268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209</v>
      </c>
      <c r="Z9" s="4" t="s">
        <v>268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209</v>
      </c>
      <c r="B2" s="6">
        <f>99*AM2</f>
        <v>324.80316</v>
      </c>
      <c r="C2" s="4">
        <f>12*AM2</f>
        <v>39.37008</v>
      </c>
      <c r="D2" s="4">
        <v>37.6213780437358</v>
      </c>
      <c r="E2" s="4">
        <v>-122.376427342586</v>
      </c>
      <c r="F2" s="4">
        <v>8.0</v>
      </c>
      <c r="G2" s="4" t="s">
        <v>210</v>
      </c>
      <c r="H2" s="4">
        <v>37.6235704006176</v>
      </c>
      <c r="I2" s="4">
        <v>-122.367587338242</v>
      </c>
      <c r="J2" s="4" t="s">
        <v>211</v>
      </c>
      <c r="K2" s="4">
        <v>37.614229849588</v>
      </c>
      <c r="L2" s="4">
        <v>-122.37842823673</v>
      </c>
      <c r="M2" s="4" t="s">
        <v>212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209</v>
      </c>
      <c r="Z2" s="4" t="s">
        <v>212</v>
      </c>
      <c r="AA2" s="4" t="s">
        <v>213</v>
      </c>
      <c r="AB2" s="4">
        <v>33.9473393894643</v>
      </c>
      <c r="AC2" s="4">
        <v>-118.373647676473</v>
      </c>
      <c r="AD2" s="4" t="s">
        <v>214</v>
      </c>
      <c r="AE2" s="4">
        <v>33.9471955065246</v>
      </c>
      <c r="AF2" s="4">
        <v>-118.37445960086</v>
      </c>
      <c r="AG2" s="4" t="s">
        <v>215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216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209</v>
      </c>
      <c r="Z3" s="4" t="s">
        <v>216</v>
      </c>
      <c r="AA3" s="4" t="s">
        <v>217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218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209</v>
      </c>
      <c r="Z4" s="4" t="s">
        <v>218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219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209</v>
      </c>
      <c r="Z5" s="4" t="s">
        <v>219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265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209</v>
      </c>
      <c r="Z6" s="4" t="s">
        <v>265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266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209</v>
      </c>
      <c r="Z7" s="4" t="s">
        <v>266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267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209</v>
      </c>
      <c r="Z8" s="4" t="s">
        <v>267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209</v>
      </c>
      <c r="B2" s="6">
        <f>99*AM2</f>
        <v>324.80316</v>
      </c>
      <c r="C2" s="4">
        <f>12*AM2</f>
        <v>39.37008</v>
      </c>
      <c r="D2" s="4">
        <v>37.6213780437358</v>
      </c>
      <c r="E2" s="4">
        <v>-122.376427342586</v>
      </c>
      <c r="F2" s="4">
        <v>8.0</v>
      </c>
      <c r="G2" s="4" t="s">
        <v>210</v>
      </c>
      <c r="H2" s="4">
        <v>37.6235704006176</v>
      </c>
      <c r="I2" s="4">
        <v>-122.367587338242</v>
      </c>
      <c r="J2" s="4" t="s">
        <v>211</v>
      </c>
      <c r="K2" s="4">
        <v>37.614229849588</v>
      </c>
      <c r="L2" s="4">
        <v>-122.37842823673</v>
      </c>
      <c r="M2" s="4" t="s">
        <v>212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209</v>
      </c>
      <c r="Z2" s="4" t="s">
        <v>212</v>
      </c>
      <c r="AA2" s="4" t="s">
        <v>213</v>
      </c>
      <c r="AB2" s="4">
        <v>33.9473393894643</v>
      </c>
      <c r="AC2" s="4">
        <v>-118.373647676473</v>
      </c>
      <c r="AD2" s="4" t="s">
        <v>214</v>
      </c>
      <c r="AE2" s="4">
        <v>33.9471955065246</v>
      </c>
      <c r="AF2" s="4">
        <v>-118.37445960086</v>
      </c>
      <c r="AG2" s="4" t="s">
        <v>215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216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209</v>
      </c>
      <c r="Z3" s="4" t="s">
        <v>216</v>
      </c>
      <c r="AA3" s="4" t="s">
        <v>217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218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209</v>
      </c>
      <c r="Z4" s="4" t="s">
        <v>218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219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209</v>
      </c>
      <c r="Z5" s="4" t="s">
        <v>219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265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209</v>
      </c>
      <c r="Z6" s="4" t="s">
        <v>265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266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209</v>
      </c>
      <c r="Z7" s="4" t="s">
        <v>266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267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209</v>
      </c>
      <c r="Z8" s="4" t="s">
        <v>267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268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209</v>
      </c>
      <c r="Z9" s="4" t="s">
        <v>268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269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209</v>
      </c>
      <c r="Z10" s="4" t="s">
        <v>269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270</v>
      </c>
      <c r="N11" s="8">
        <v>324.80316</v>
      </c>
      <c r="O11" s="8">
        <v>150.91864</v>
      </c>
      <c r="P11" s="4">
        <v>37.6216274502736</v>
      </c>
      <c r="Q11" s="4">
        <v>-122.37623209125</v>
      </c>
      <c r="R11" s="8">
        <v>6.0</v>
      </c>
      <c r="S11" s="5"/>
      <c r="T11" s="5"/>
      <c r="U11" s="5"/>
      <c r="V11" s="5"/>
      <c r="W11" s="5"/>
      <c r="X11" s="5"/>
      <c r="Y11" s="4" t="s">
        <v>209</v>
      </c>
      <c r="Z11" s="4" t="s">
        <v>270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271</v>
      </c>
      <c r="N12" s="8">
        <v>324.80316</v>
      </c>
      <c r="O12" s="8">
        <v>150.91864</v>
      </c>
      <c r="P12" s="4">
        <v>37.6216274502736</v>
      </c>
      <c r="Q12" s="4">
        <v>-122.37623209125</v>
      </c>
      <c r="R12" s="8">
        <v>6.0</v>
      </c>
      <c r="S12" s="5"/>
      <c r="T12" s="5"/>
      <c r="U12" s="5"/>
      <c r="V12" s="5"/>
      <c r="W12" s="5"/>
      <c r="X12" s="5"/>
      <c r="Y12" s="4" t="s">
        <v>209</v>
      </c>
      <c r="Z12" s="4" t="s">
        <v>271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272</v>
      </c>
      <c r="N13" s="8">
        <v>324.80316</v>
      </c>
      <c r="O13" s="8">
        <v>150.91864</v>
      </c>
      <c r="P13" s="4">
        <v>37.6216274502736</v>
      </c>
      <c r="Q13" s="4">
        <v>-122.37623209125</v>
      </c>
      <c r="R13" s="8">
        <v>6.0</v>
      </c>
      <c r="S13" s="5"/>
      <c r="T13" s="5"/>
      <c r="U13" s="5"/>
      <c r="V13" s="5"/>
      <c r="W13" s="5"/>
      <c r="X13" s="5"/>
      <c r="Y13" s="4" t="s">
        <v>209</v>
      </c>
      <c r="Z13" s="4" t="s">
        <v>272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 t="s">
        <v>273</v>
      </c>
      <c r="N14" s="8">
        <v>324.80316</v>
      </c>
      <c r="O14" s="8">
        <v>150.91864</v>
      </c>
      <c r="P14" s="4">
        <v>37.6216274502736</v>
      </c>
      <c r="Q14" s="4">
        <v>-122.37623209125</v>
      </c>
      <c r="R14" s="8">
        <v>6.0</v>
      </c>
      <c r="S14" s="5"/>
      <c r="T14" s="5"/>
      <c r="U14" s="5"/>
      <c r="V14" s="5"/>
      <c r="W14" s="5"/>
      <c r="X14" s="5"/>
      <c r="Y14" s="4" t="s">
        <v>209</v>
      </c>
      <c r="Z14" s="4" t="s">
        <v>273</v>
      </c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 t="s">
        <v>274</v>
      </c>
      <c r="N15" s="8">
        <v>324.80316</v>
      </c>
      <c r="O15" s="8">
        <v>150.91864</v>
      </c>
      <c r="P15" s="4">
        <v>37.6216274502736</v>
      </c>
      <c r="Q15" s="4">
        <v>-122.37623209125</v>
      </c>
      <c r="R15" s="8">
        <v>6.0</v>
      </c>
      <c r="S15" s="5"/>
      <c r="T15" s="5"/>
      <c r="U15" s="5"/>
      <c r="V15" s="5"/>
      <c r="W15" s="5"/>
      <c r="X15" s="5"/>
      <c r="Y15" s="4" t="s">
        <v>209</v>
      </c>
      <c r="Z15" s="4" t="s">
        <v>274</v>
      </c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209</v>
      </c>
      <c r="B2" s="6">
        <f>99*AM2</f>
        <v>324.80316</v>
      </c>
      <c r="C2" s="4">
        <f>12*AM2</f>
        <v>39.37008</v>
      </c>
      <c r="D2" s="4">
        <v>37.6213780437358</v>
      </c>
      <c r="E2" s="4">
        <v>-122.376427342586</v>
      </c>
      <c r="F2" s="4">
        <v>8.0</v>
      </c>
      <c r="G2" s="4" t="s">
        <v>210</v>
      </c>
      <c r="H2" s="4">
        <v>37.6235704006176</v>
      </c>
      <c r="I2" s="4">
        <v>-122.367587338242</v>
      </c>
      <c r="J2" s="4" t="s">
        <v>211</v>
      </c>
      <c r="K2" s="4">
        <v>37.614229849588</v>
      </c>
      <c r="L2" s="4">
        <v>-122.37842823673</v>
      </c>
      <c r="M2" s="4" t="s">
        <v>212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209</v>
      </c>
      <c r="Z2" s="4" t="s">
        <v>212</v>
      </c>
      <c r="AA2" s="4" t="s">
        <v>213</v>
      </c>
      <c r="AB2" s="4">
        <v>33.9473393894643</v>
      </c>
      <c r="AC2" s="4">
        <v>-118.373647676473</v>
      </c>
      <c r="AD2" s="4" t="s">
        <v>214</v>
      </c>
      <c r="AE2" s="4">
        <v>33.9471955065246</v>
      </c>
      <c r="AF2" s="4">
        <v>-118.37445960086</v>
      </c>
      <c r="AG2" s="4" t="s">
        <v>215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216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209</v>
      </c>
      <c r="Z3" s="4" t="s">
        <v>216</v>
      </c>
      <c r="AA3" s="4" t="s">
        <v>217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218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209</v>
      </c>
      <c r="Z4" s="4" t="s">
        <v>218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219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209</v>
      </c>
      <c r="Z5" s="4" t="s">
        <v>219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265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209</v>
      </c>
      <c r="Z6" s="4" t="s">
        <v>265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266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209</v>
      </c>
      <c r="Z7" s="4" t="s">
        <v>266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267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209</v>
      </c>
      <c r="Z8" s="4" t="s">
        <v>267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268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209</v>
      </c>
      <c r="Z9" s="4" t="s">
        <v>268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269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209</v>
      </c>
      <c r="Z10" s="4" t="s">
        <v>269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209</v>
      </c>
      <c r="B2" s="6">
        <f>99*AM2</f>
        <v>324.80316</v>
      </c>
      <c r="C2" s="4">
        <f>12*AM2</f>
        <v>39.37008</v>
      </c>
      <c r="D2" s="4">
        <v>37.6213780437358</v>
      </c>
      <c r="E2" s="4">
        <v>-122.376427342586</v>
      </c>
      <c r="F2" s="4">
        <v>8.0</v>
      </c>
      <c r="G2" s="4" t="s">
        <v>210</v>
      </c>
      <c r="H2" s="4">
        <v>37.6235704006176</v>
      </c>
      <c r="I2" s="4">
        <v>-122.367587338242</v>
      </c>
      <c r="J2" s="4" t="s">
        <v>211</v>
      </c>
      <c r="K2" s="4">
        <v>37.614229849588</v>
      </c>
      <c r="L2" s="4">
        <v>-122.37842823673</v>
      </c>
      <c r="M2" s="4" t="s">
        <v>212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209</v>
      </c>
      <c r="Z2" s="4" t="s">
        <v>212</v>
      </c>
      <c r="AA2" s="4" t="s">
        <v>213</v>
      </c>
      <c r="AB2" s="4">
        <v>33.9473393894643</v>
      </c>
      <c r="AC2" s="4">
        <v>-118.373647676473</v>
      </c>
      <c r="AD2" s="4" t="s">
        <v>214</v>
      </c>
      <c r="AE2" s="4">
        <v>33.9471955065246</v>
      </c>
      <c r="AF2" s="4">
        <v>-118.37445960086</v>
      </c>
      <c r="AG2" s="4" t="s">
        <v>215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216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209</v>
      </c>
      <c r="Z3" s="4" t="s">
        <v>216</v>
      </c>
      <c r="AA3" s="4" t="s">
        <v>217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218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209</v>
      </c>
      <c r="Z4" s="4" t="s">
        <v>218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219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209</v>
      </c>
      <c r="Z5" s="4" t="s">
        <v>219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265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209</v>
      </c>
      <c r="Z6" s="4" t="s">
        <v>265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266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209</v>
      </c>
      <c r="Z7" s="4" t="s">
        <v>266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267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209</v>
      </c>
      <c r="Z8" s="4" t="s">
        <v>267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268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209</v>
      </c>
      <c r="Z9" s="4" t="s">
        <v>268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269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209</v>
      </c>
      <c r="Z10" s="4" t="s">
        <v>269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270</v>
      </c>
      <c r="N11" s="8">
        <v>324.80316</v>
      </c>
      <c r="O11" s="8">
        <v>150.91864</v>
      </c>
      <c r="P11" s="4">
        <v>37.6216274502736</v>
      </c>
      <c r="Q11" s="4">
        <v>-122.37623209125</v>
      </c>
      <c r="R11" s="8">
        <v>6.0</v>
      </c>
      <c r="S11" s="5"/>
      <c r="T11" s="5"/>
      <c r="U11" s="5"/>
      <c r="V11" s="5"/>
      <c r="W11" s="5"/>
      <c r="X11" s="5"/>
      <c r="Y11" s="4" t="s">
        <v>209</v>
      </c>
      <c r="Z11" s="4" t="s">
        <v>270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271</v>
      </c>
      <c r="N12" s="8">
        <v>324.80316</v>
      </c>
      <c r="O12" s="8">
        <v>150.91864</v>
      </c>
      <c r="P12" s="4">
        <v>37.6216274502736</v>
      </c>
      <c r="Q12" s="4">
        <v>-122.37623209125</v>
      </c>
      <c r="R12" s="8">
        <v>6.0</v>
      </c>
      <c r="S12" s="5"/>
      <c r="T12" s="5"/>
      <c r="U12" s="5"/>
      <c r="V12" s="5"/>
      <c r="W12" s="5"/>
      <c r="X12" s="5"/>
      <c r="Y12" s="4" t="s">
        <v>209</v>
      </c>
      <c r="Z12" s="4" t="s">
        <v>271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272</v>
      </c>
      <c r="N13" s="8">
        <v>324.80316</v>
      </c>
      <c r="O13" s="8">
        <v>150.91864</v>
      </c>
      <c r="P13" s="4">
        <v>37.6216274502736</v>
      </c>
      <c r="Q13" s="4">
        <v>-122.37623209125</v>
      </c>
      <c r="R13" s="8">
        <v>6.0</v>
      </c>
      <c r="S13" s="5"/>
      <c r="T13" s="5"/>
      <c r="U13" s="5"/>
      <c r="V13" s="5"/>
      <c r="W13" s="5"/>
      <c r="X13" s="5"/>
      <c r="Y13" s="4" t="s">
        <v>209</v>
      </c>
      <c r="Z13" s="4" t="s">
        <v>272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275</v>
      </c>
      <c r="B2" s="6">
        <f>99*AM2</f>
        <v>324.80316</v>
      </c>
      <c r="C2" s="4">
        <f>12*AM2</f>
        <v>39.37008</v>
      </c>
      <c r="D2" s="4">
        <v>33.9477885</v>
      </c>
      <c r="E2" s="4">
        <v>-118.3740864</v>
      </c>
      <c r="F2" s="4">
        <v>8.0</v>
      </c>
      <c r="G2" s="4" t="s">
        <v>276</v>
      </c>
      <c r="H2" s="4">
        <v>33.9510194165062</v>
      </c>
      <c r="I2" s="4">
        <v>-118.381897916371</v>
      </c>
      <c r="J2" s="4" t="s">
        <v>277</v>
      </c>
      <c r="K2" s="4">
        <v>33.9497382341962</v>
      </c>
      <c r="L2" s="4">
        <v>-118.365694129326</v>
      </c>
      <c r="M2" s="4" t="s">
        <v>278</v>
      </c>
      <c r="N2" s="4">
        <f>65*AM2</f>
        <v>213.2546</v>
      </c>
      <c r="O2" s="4">
        <f>12*AM2</f>
        <v>39.37008</v>
      </c>
      <c r="P2" s="4">
        <v>33.947787103512</v>
      </c>
      <c r="Q2" s="4">
        <v>-118.374761898658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275</v>
      </c>
      <c r="Z2" s="4" t="s">
        <v>278</v>
      </c>
      <c r="AA2" s="4" t="s">
        <v>279</v>
      </c>
      <c r="AB2" s="4">
        <v>33.9473393894643</v>
      </c>
      <c r="AC2" s="4">
        <v>-118.373647676473</v>
      </c>
      <c r="AD2" s="4" t="s">
        <v>280</v>
      </c>
      <c r="AE2" s="4">
        <v>33.9471955065246</v>
      </c>
      <c r="AF2" s="4">
        <v>-118.37445960086</v>
      </c>
      <c r="AG2" s="4" t="s">
        <v>281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282</v>
      </c>
      <c r="N3" s="4">
        <f>70*AM2</f>
        <v>229.6588</v>
      </c>
      <c r="O3" s="4">
        <f>29*AM2</f>
        <v>95.14436</v>
      </c>
      <c r="P3" s="4">
        <v>33.9475342083876</v>
      </c>
      <c r="Q3" s="4">
        <v>-118.374679974959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275</v>
      </c>
      <c r="Z3" s="4" t="s">
        <v>282</v>
      </c>
      <c r="AA3" s="4" t="s">
        <v>283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284</v>
      </c>
      <c r="N4" s="4">
        <f>82*AM2</f>
        <v>269.02888</v>
      </c>
      <c r="O4" s="4">
        <f>41*AM2</f>
        <v>134.51444</v>
      </c>
      <c r="P4" s="4">
        <v>33.9473557083212</v>
      </c>
      <c r="Q4" s="4">
        <v>-118.374369297613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275</v>
      </c>
      <c r="Z4" s="4" t="s">
        <v>284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285</v>
      </c>
      <c r="N5" s="4">
        <f>99*AM2</f>
        <v>324.80316</v>
      </c>
      <c r="O5" s="4">
        <f>46*AM2</f>
        <v>150.91864</v>
      </c>
      <c r="P5" s="4">
        <v>33.947282463311</v>
      </c>
      <c r="Q5" s="4">
        <v>-118.374062343302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275</v>
      </c>
      <c r="Z5" s="4" t="s">
        <v>285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286</v>
      </c>
      <c r="N6" s="8">
        <v>324.80316</v>
      </c>
      <c r="O6" s="8">
        <v>150.91864</v>
      </c>
      <c r="P6" s="4">
        <v>33.9473739535157</v>
      </c>
      <c r="Q6" s="4">
        <v>-118.373789589065</v>
      </c>
      <c r="R6" s="8">
        <v>6.0</v>
      </c>
      <c r="S6" s="8"/>
      <c r="T6" s="8"/>
      <c r="U6" s="8"/>
      <c r="V6" s="8"/>
      <c r="W6" s="8"/>
      <c r="X6" s="8"/>
      <c r="Y6" s="4" t="s">
        <v>275</v>
      </c>
      <c r="Z6" s="4" t="s">
        <v>286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287</v>
      </c>
      <c r="N7" s="8">
        <v>324.80316</v>
      </c>
      <c r="O7" s="8">
        <v>150.91864</v>
      </c>
      <c r="P7" s="8">
        <v>33.9475600077873</v>
      </c>
      <c r="Q7" s="8">
        <v>-118.373476475657</v>
      </c>
      <c r="R7" s="8">
        <v>6.0</v>
      </c>
      <c r="S7" s="8"/>
      <c r="T7" s="8"/>
      <c r="U7" s="8"/>
      <c r="V7" s="8"/>
      <c r="W7" s="8"/>
      <c r="X7" s="8"/>
      <c r="Y7" s="4" t="s">
        <v>275</v>
      </c>
      <c r="Z7" s="4" t="s">
        <v>287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288</v>
      </c>
      <c r="N8" s="8">
        <v>324.80316</v>
      </c>
      <c r="O8" s="8">
        <v>150.91864</v>
      </c>
      <c r="P8" s="8">
        <v>33.9478228583554</v>
      </c>
      <c r="Q8" s="8">
        <v>-118.373455030273</v>
      </c>
      <c r="R8" s="8">
        <v>6.0</v>
      </c>
      <c r="S8" s="8"/>
      <c r="T8" s="8"/>
      <c r="U8" s="8"/>
      <c r="V8" s="8"/>
      <c r="W8" s="8"/>
      <c r="X8" s="8"/>
      <c r="Y8" s="4" t="s">
        <v>275</v>
      </c>
      <c r="Z8" s="4" t="s">
        <v>288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275</v>
      </c>
      <c r="B2" s="6">
        <f>99*AM2</f>
        <v>324.80316</v>
      </c>
      <c r="C2" s="4">
        <f>12*AM2</f>
        <v>39.37008</v>
      </c>
      <c r="D2" s="4">
        <v>33.9477885</v>
      </c>
      <c r="E2" s="4">
        <v>-118.3740864</v>
      </c>
      <c r="F2" s="4">
        <v>8.0</v>
      </c>
      <c r="G2" s="4" t="s">
        <v>276</v>
      </c>
      <c r="H2" s="4">
        <v>33.9510194165062</v>
      </c>
      <c r="I2" s="4">
        <v>-118.381897916371</v>
      </c>
      <c r="J2" s="4" t="s">
        <v>277</v>
      </c>
      <c r="K2" s="4">
        <v>33.9497382341962</v>
      </c>
      <c r="L2" s="4">
        <v>-118.365694129326</v>
      </c>
      <c r="M2" s="4" t="s">
        <v>278</v>
      </c>
      <c r="N2" s="4">
        <f>65*AM2</f>
        <v>213.2546</v>
      </c>
      <c r="O2" s="4">
        <f>12*AM2</f>
        <v>39.37008</v>
      </c>
      <c r="P2" s="4">
        <v>33.9477807</v>
      </c>
      <c r="Q2" s="4">
        <v>-118.3744833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275</v>
      </c>
      <c r="Z2" s="4" t="s">
        <v>278</v>
      </c>
      <c r="AA2" s="4" t="s">
        <v>279</v>
      </c>
      <c r="AB2" s="4">
        <v>33.9473393894643</v>
      </c>
      <c r="AC2" s="4">
        <v>-118.373647676473</v>
      </c>
      <c r="AD2" s="4" t="s">
        <v>280</v>
      </c>
      <c r="AE2" s="4">
        <v>33.9471955065246</v>
      </c>
      <c r="AF2" s="4">
        <v>-118.37445960086</v>
      </c>
      <c r="AG2" s="4" t="s">
        <v>281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282</v>
      </c>
      <c r="N3" s="4">
        <f>70*AM2</f>
        <v>229.6588</v>
      </c>
      <c r="O3" s="4">
        <f>29*AM2</f>
        <v>95.14436</v>
      </c>
      <c r="P3" s="4">
        <v>33.9475738</v>
      </c>
      <c r="Q3" s="4">
        <v>-118.3743921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275</v>
      </c>
      <c r="Z3" s="4" t="s">
        <v>282</v>
      </c>
      <c r="AA3" s="4" t="s">
        <v>283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284</v>
      </c>
      <c r="N4" s="4">
        <f>82*AM2</f>
        <v>269.02888</v>
      </c>
      <c r="O4" s="4">
        <f>41*AM2</f>
        <v>134.51444</v>
      </c>
      <c r="P4" s="4">
        <v>33.9474591</v>
      </c>
      <c r="Q4" s="4">
        <v>-118.374089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275</v>
      </c>
      <c r="Z4" s="4" t="s">
        <v>284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285</v>
      </c>
      <c r="N5" s="4">
        <f>99*AM2</f>
        <v>324.80316</v>
      </c>
      <c r="O5" s="4">
        <f>46*AM2</f>
        <v>150.91864</v>
      </c>
      <c r="P5" s="4">
        <v>33.9475749</v>
      </c>
      <c r="Q5" s="4">
        <v>-118.3737753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275</v>
      </c>
      <c r="Z5" s="4" t="s">
        <v>285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286</v>
      </c>
      <c r="N6" s="8">
        <v>324.80316</v>
      </c>
      <c r="O6" s="8">
        <v>150.91864</v>
      </c>
      <c r="P6" s="4">
        <v>33.9478</v>
      </c>
      <c r="Q6" s="4">
        <v>-118.37372</v>
      </c>
      <c r="R6" s="8">
        <v>6.0</v>
      </c>
      <c r="S6" s="8"/>
      <c r="T6" s="8"/>
      <c r="U6" s="8"/>
      <c r="V6" s="8"/>
      <c r="W6" s="8"/>
      <c r="X6" s="8"/>
      <c r="Y6" s="4" t="s">
        <v>275</v>
      </c>
      <c r="Z6" s="4" t="s">
        <v>286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287</v>
      </c>
      <c r="N7" s="8">
        <v>324.80316</v>
      </c>
      <c r="O7" s="8">
        <v>150.91864</v>
      </c>
      <c r="P7" s="8">
        <v>33.9479504320515</v>
      </c>
      <c r="Q7" s="8">
        <v>-118.373778107238</v>
      </c>
      <c r="R7" s="8">
        <v>6.0</v>
      </c>
      <c r="S7" s="8"/>
      <c r="T7" s="8"/>
      <c r="U7" s="8"/>
      <c r="V7" s="8"/>
      <c r="W7" s="8"/>
      <c r="X7" s="8"/>
      <c r="Y7" s="4" t="s">
        <v>275</v>
      </c>
      <c r="Z7" s="4" t="s">
        <v>287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288</v>
      </c>
      <c r="N8" s="8">
        <v>324.80316</v>
      </c>
      <c r="O8" s="8">
        <v>150.91864</v>
      </c>
      <c r="P8" s="8">
        <v>33.9480429523449</v>
      </c>
      <c r="Q8" s="8">
        <v>-118.373967906302</v>
      </c>
      <c r="R8" s="8">
        <v>6.0</v>
      </c>
      <c r="S8" s="8"/>
      <c r="T8" s="8"/>
      <c r="U8" s="8"/>
      <c r="V8" s="8"/>
      <c r="W8" s="8"/>
      <c r="X8" s="8"/>
      <c r="Y8" s="4" t="s">
        <v>275</v>
      </c>
      <c r="Z8" s="4" t="s">
        <v>288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289</v>
      </c>
      <c r="N9" s="8">
        <v>324.80316</v>
      </c>
      <c r="O9" s="8">
        <v>150.91864</v>
      </c>
      <c r="P9" s="8">
        <v>33.9480510681553</v>
      </c>
      <c r="Q9" s="8">
        <v>-118.374196839194</v>
      </c>
      <c r="R9" s="8">
        <v>6.0</v>
      </c>
      <c r="S9" s="8"/>
      <c r="T9" s="8"/>
      <c r="U9" s="8"/>
      <c r="V9" s="8"/>
      <c r="W9" s="8"/>
      <c r="X9" s="8"/>
      <c r="Y9" s="4" t="s">
        <v>275</v>
      </c>
      <c r="Z9" s="4" t="s">
        <v>289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5"/>
      <c r="Q11" s="5"/>
      <c r="R11" s="5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275</v>
      </c>
      <c r="B2" s="6">
        <f>99*AM2</f>
        <v>324.80316</v>
      </c>
      <c r="C2" s="4">
        <f>12*AM2</f>
        <v>39.37008</v>
      </c>
      <c r="D2" s="4">
        <v>33.9477885</v>
      </c>
      <c r="E2" s="4">
        <v>-118.3740864</v>
      </c>
      <c r="F2" s="4">
        <v>8.0</v>
      </c>
      <c r="G2" s="4" t="s">
        <v>276</v>
      </c>
      <c r="H2" s="4">
        <v>33.9510194165062</v>
      </c>
      <c r="I2" s="4">
        <v>-118.381897916371</v>
      </c>
      <c r="J2" s="4" t="s">
        <v>277</v>
      </c>
      <c r="K2" s="4">
        <v>33.9497382341962</v>
      </c>
      <c r="L2" s="4">
        <v>-118.365694129326</v>
      </c>
      <c r="M2" s="4" t="s">
        <v>278</v>
      </c>
      <c r="N2" s="4">
        <f>65*AM2</f>
        <v>213.2546</v>
      </c>
      <c r="O2" s="4">
        <f>12*AM2</f>
        <v>39.37008</v>
      </c>
      <c r="P2" s="4">
        <v>33.9477807</v>
      </c>
      <c r="Q2" s="4">
        <v>-118.3744833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275</v>
      </c>
      <c r="Z2" s="4" t="s">
        <v>278</v>
      </c>
      <c r="AA2" s="4" t="s">
        <v>279</v>
      </c>
      <c r="AB2" s="4">
        <v>33.9473393894643</v>
      </c>
      <c r="AC2" s="4">
        <v>-118.373647676473</v>
      </c>
      <c r="AD2" s="4" t="s">
        <v>280</v>
      </c>
      <c r="AE2" s="4">
        <v>33.9471955065246</v>
      </c>
      <c r="AF2" s="4">
        <v>-118.37445960086</v>
      </c>
      <c r="AG2" s="4" t="s">
        <v>281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282</v>
      </c>
      <c r="N3" s="4">
        <f>70*AM2</f>
        <v>229.6588</v>
      </c>
      <c r="O3" s="4">
        <f>29*AM2</f>
        <v>95.14436</v>
      </c>
      <c r="P3" s="4">
        <v>33.9475738</v>
      </c>
      <c r="Q3" s="4">
        <v>-118.3743921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275</v>
      </c>
      <c r="Z3" s="4" t="s">
        <v>282</v>
      </c>
      <c r="AA3" s="4" t="s">
        <v>283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284</v>
      </c>
      <c r="N4" s="4">
        <f>82*AM2</f>
        <v>269.02888</v>
      </c>
      <c r="O4" s="4">
        <f>41*AM2</f>
        <v>134.51444</v>
      </c>
      <c r="P4" s="4">
        <v>33.9474591</v>
      </c>
      <c r="Q4" s="4">
        <v>-118.374089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275</v>
      </c>
      <c r="Z4" s="4" t="s">
        <v>284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285</v>
      </c>
      <c r="N5" s="4">
        <f>99*AM2</f>
        <v>324.80316</v>
      </c>
      <c r="O5" s="4">
        <f>46*AM2</f>
        <v>150.91864</v>
      </c>
      <c r="P5" s="4">
        <v>33.9475749</v>
      </c>
      <c r="Q5" s="4">
        <v>-118.3737753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275</v>
      </c>
      <c r="Z5" s="4" t="s">
        <v>285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286</v>
      </c>
      <c r="N6" s="8">
        <v>324.80316</v>
      </c>
      <c r="O6" s="8">
        <v>150.91864</v>
      </c>
      <c r="P6" s="4">
        <v>33.9478</v>
      </c>
      <c r="Q6" s="4">
        <v>-118.37372</v>
      </c>
      <c r="R6" s="8">
        <v>6.0</v>
      </c>
      <c r="S6" s="8"/>
      <c r="T6" s="8"/>
      <c r="U6" s="8"/>
      <c r="V6" s="8"/>
      <c r="W6" s="8"/>
      <c r="X6" s="8"/>
      <c r="Y6" s="4" t="s">
        <v>275</v>
      </c>
      <c r="Z6" s="4" t="s">
        <v>286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287</v>
      </c>
      <c r="N7" s="8">
        <v>324.80316</v>
      </c>
      <c r="O7" s="8">
        <v>150.91864</v>
      </c>
      <c r="P7" s="8">
        <v>33.9479504320515</v>
      </c>
      <c r="Q7" s="8">
        <v>-118.373778107238</v>
      </c>
      <c r="R7" s="8">
        <v>6.0</v>
      </c>
      <c r="S7" s="8"/>
      <c r="T7" s="8"/>
      <c r="U7" s="8"/>
      <c r="V7" s="8"/>
      <c r="W7" s="8"/>
      <c r="X7" s="8"/>
      <c r="Y7" s="4" t="s">
        <v>275</v>
      </c>
      <c r="Z7" s="4" t="s">
        <v>287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288</v>
      </c>
      <c r="N8" s="8">
        <v>324.80316</v>
      </c>
      <c r="O8" s="8">
        <v>150.91864</v>
      </c>
      <c r="P8" s="8">
        <v>33.9480429523449</v>
      </c>
      <c r="Q8" s="8">
        <v>-118.373967906302</v>
      </c>
      <c r="R8" s="8">
        <v>6.0</v>
      </c>
      <c r="S8" s="8"/>
      <c r="T8" s="8"/>
      <c r="U8" s="8"/>
      <c r="V8" s="8"/>
      <c r="W8" s="8"/>
      <c r="X8" s="8"/>
      <c r="Y8" s="4" t="s">
        <v>275</v>
      </c>
      <c r="Z8" s="4" t="s">
        <v>288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289</v>
      </c>
      <c r="N9" s="8">
        <v>324.80316</v>
      </c>
      <c r="O9" s="8">
        <v>150.91864</v>
      </c>
      <c r="P9" s="8">
        <v>33.9480510681553</v>
      </c>
      <c r="Q9" s="8">
        <v>-118.374196839194</v>
      </c>
      <c r="R9" s="8">
        <v>6.0</v>
      </c>
      <c r="S9" s="8"/>
      <c r="T9" s="8"/>
      <c r="U9" s="8"/>
      <c r="V9" s="8"/>
      <c r="W9" s="8"/>
      <c r="X9" s="8"/>
      <c r="Y9" s="4" t="s">
        <v>275</v>
      </c>
      <c r="Z9" s="4" t="s">
        <v>289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290</v>
      </c>
      <c r="N10" s="8">
        <v>324.80316</v>
      </c>
      <c r="O10" s="8">
        <v>150.91864</v>
      </c>
      <c r="P10" s="8">
        <v>33.9479650405255</v>
      </c>
      <c r="Q10" s="8">
        <v>-118.374464905914</v>
      </c>
      <c r="R10" s="8">
        <v>6.0</v>
      </c>
      <c r="S10" s="8"/>
      <c r="T10" s="8"/>
      <c r="U10" s="8"/>
      <c r="V10" s="8"/>
      <c r="W10" s="8"/>
      <c r="X10" s="8"/>
      <c r="Y10" s="4" t="s">
        <v>275</v>
      </c>
      <c r="Z10" s="4" t="s">
        <v>290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291</v>
      </c>
      <c r="N11" s="8">
        <v>324.80316</v>
      </c>
      <c r="O11" s="8">
        <v>150.91864</v>
      </c>
      <c r="P11" s="5">
        <v>33.9479374467391</v>
      </c>
      <c r="Q11" s="5">
        <v>-118.374574480631</v>
      </c>
      <c r="R11" s="5">
        <v>6.0</v>
      </c>
      <c r="S11" s="5"/>
      <c r="T11" s="5"/>
      <c r="U11" s="5"/>
      <c r="V11" s="5"/>
      <c r="W11" s="5"/>
      <c r="X11" s="5"/>
      <c r="Y11" s="4" t="s">
        <v>275</v>
      </c>
      <c r="Z11" s="4" t="s">
        <v>291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292</v>
      </c>
      <c r="N12" s="8">
        <v>324.80316</v>
      </c>
      <c r="O12" s="8">
        <v>150.91864</v>
      </c>
      <c r="P12" s="5">
        <v>33.9479374467391</v>
      </c>
      <c r="Q12" s="5">
        <v>-118.374574480631</v>
      </c>
      <c r="R12" s="5">
        <v>6.0</v>
      </c>
      <c r="S12" s="5"/>
      <c r="T12" s="5"/>
      <c r="U12" s="5"/>
      <c r="V12" s="5"/>
      <c r="W12" s="5"/>
      <c r="X12" s="5"/>
      <c r="Y12" s="4" t="s">
        <v>275</v>
      </c>
      <c r="Z12" s="4" t="s">
        <v>292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293</v>
      </c>
      <c r="N13" s="8">
        <v>324.80316</v>
      </c>
      <c r="O13" s="8">
        <v>150.91864</v>
      </c>
      <c r="P13" s="5">
        <v>33.9479374467391</v>
      </c>
      <c r="Q13" s="5">
        <v>-118.374574480631</v>
      </c>
      <c r="R13" s="5">
        <v>6.0</v>
      </c>
      <c r="S13" s="5"/>
      <c r="T13" s="5"/>
      <c r="U13" s="5"/>
      <c r="V13" s="5"/>
      <c r="W13" s="5"/>
      <c r="X13" s="5"/>
      <c r="Y13" s="4" t="s">
        <v>275</v>
      </c>
      <c r="Z13" s="4" t="s">
        <v>293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275</v>
      </c>
      <c r="B2" s="6">
        <f>99*AM2</f>
        <v>324.80316</v>
      </c>
      <c r="C2" s="4">
        <f>12*AM2</f>
        <v>39.37008</v>
      </c>
      <c r="D2" s="4">
        <v>33.9477885</v>
      </c>
      <c r="E2" s="4">
        <v>-118.3740864</v>
      </c>
      <c r="F2" s="4">
        <v>9.0</v>
      </c>
      <c r="G2" s="4" t="s">
        <v>276</v>
      </c>
      <c r="H2" s="4">
        <v>33.9510194165062</v>
      </c>
      <c r="I2" s="4">
        <v>-118.381897916371</v>
      </c>
      <c r="J2" s="4" t="s">
        <v>277</v>
      </c>
      <c r="K2" s="4">
        <v>33.9497382341962</v>
      </c>
      <c r="L2" s="4">
        <v>-118.365694129326</v>
      </c>
      <c r="M2" s="4" t="s">
        <v>278</v>
      </c>
      <c r="N2" s="4">
        <f>65*AM2</f>
        <v>213.2546</v>
      </c>
      <c r="O2" s="4">
        <f>12*AM2</f>
        <v>39.37008</v>
      </c>
      <c r="P2" s="4">
        <v>33.947787103512</v>
      </c>
      <c r="Q2" s="4">
        <v>-118.374761898658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275</v>
      </c>
      <c r="Z2" s="4" t="s">
        <v>278</v>
      </c>
      <c r="AA2" s="4" t="s">
        <v>279</v>
      </c>
      <c r="AB2" s="4">
        <v>33.9473393894643</v>
      </c>
      <c r="AC2" s="4">
        <v>-118.373647676473</v>
      </c>
      <c r="AD2" s="4" t="s">
        <v>280</v>
      </c>
      <c r="AE2" s="4">
        <v>33.9471955065246</v>
      </c>
      <c r="AF2" s="4">
        <v>-118.37445960086</v>
      </c>
      <c r="AG2" s="4" t="s">
        <v>281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282</v>
      </c>
      <c r="N3" s="4">
        <v>213.2546</v>
      </c>
      <c r="O3" s="4">
        <v>39.37008</v>
      </c>
      <c r="P3" s="4">
        <v>33.9475342083876</v>
      </c>
      <c r="Q3" s="4">
        <v>-118.374679974959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275</v>
      </c>
      <c r="Z3" s="4" t="s">
        <v>282</v>
      </c>
      <c r="AA3" s="4" t="s">
        <v>283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284</v>
      </c>
      <c r="N4" s="4">
        <v>213.2546</v>
      </c>
      <c r="O4" s="4">
        <v>39.37008</v>
      </c>
      <c r="P4" s="4">
        <v>33.9473557083212</v>
      </c>
      <c r="Q4" s="4">
        <v>-118.374369297613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275</v>
      </c>
      <c r="Z4" s="4" t="s">
        <v>284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285</v>
      </c>
      <c r="N5" s="4">
        <v>213.2546</v>
      </c>
      <c r="O5" s="4">
        <v>39.37008</v>
      </c>
      <c r="P5" s="4">
        <v>33.947282463311</v>
      </c>
      <c r="Q5" s="4">
        <v>-118.374062343302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275</v>
      </c>
      <c r="Z5" s="4" t="s">
        <v>285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286</v>
      </c>
      <c r="N6" s="4">
        <v>213.2546</v>
      </c>
      <c r="O6" s="4">
        <v>39.37008</v>
      </c>
      <c r="P6" s="4">
        <v>33.9473739535157</v>
      </c>
      <c r="Q6" s="4">
        <v>-118.373789589065</v>
      </c>
      <c r="R6" s="8">
        <v>6.0</v>
      </c>
      <c r="S6" s="8"/>
      <c r="T6" s="8"/>
      <c r="U6" s="8"/>
      <c r="V6" s="8"/>
      <c r="W6" s="8"/>
      <c r="X6" s="8"/>
      <c r="Y6" s="4" t="s">
        <v>275</v>
      </c>
      <c r="Z6" s="4" t="s">
        <v>286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287</v>
      </c>
      <c r="N7" s="4">
        <v>213.2546</v>
      </c>
      <c r="O7" s="4">
        <v>39.37008</v>
      </c>
      <c r="P7" s="8">
        <v>33.9475600077873</v>
      </c>
      <c r="Q7" s="8">
        <v>-118.373476475657</v>
      </c>
      <c r="R7" s="8">
        <v>6.0</v>
      </c>
      <c r="S7" s="8"/>
      <c r="T7" s="8"/>
      <c r="U7" s="8"/>
      <c r="V7" s="8"/>
      <c r="W7" s="8"/>
      <c r="X7" s="8"/>
      <c r="Y7" s="4" t="s">
        <v>275</v>
      </c>
      <c r="Z7" s="4" t="s">
        <v>287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288</v>
      </c>
      <c r="N8" s="4">
        <v>213.2546</v>
      </c>
      <c r="O8" s="4">
        <v>39.37008</v>
      </c>
      <c r="P8" s="8">
        <v>33.9478228583554</v>
      </c>
      <c r="Q8" s="8">
        <v>-118.373455030273</v>
      </c>
      <c r="R8" s="8">
        <v>6.0</v>
      </c>
      <c r="S8" s="8"/>
      <c r="T8" s="8"/>
      <c r="U8" s="8"/>
      <c r="V8" s="8"/>
      <c r="W8" s="8"/>
      <c r="X8" s="8"/>
      <c r="Y8" s="4" t="s">
        <v>275</v>
      </c>
      <c r="Z8" s="4" t="s">
        <v>288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289</v>
      </c>
      <c r="N9" s="4">
        <v>213.2546</v>
      </c>
      <c r="O9" s="4">
        <v>39.37008</v>
      </c>
      <c r="P9" s="8">
        <v>33.9480873219462</v>
      </c>
      <c r="Q9" s="8">
        <v>-118.373636486709</v>
      </c>
      <c r="R9" s="8">
        <v>6.0</v>
      </c>
      <c r="S9" s="8"/>
      <c r="T9" s="8"/>
      <c r="U9" s="8"/>
      <c r="V9" s="8"/>
      <c r="W9" s="8"/>
      <c r="X9" s="8"/>
      <c r="Y9" s="4" t="s">
        <v>275</v>
      </c>
      <c r="Z9" s="4" t="s">
        <v>289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290</v>
      </c>
      <c r="N10" s="4">
        <v>213.2546</v>
      </c>
      <c r="O10" s="4">
        <v>39.37008</v>
      </c>
      <c r="P10" s="8">
        <v>33.9482109672371</v>
      </c>
      <c r="Q10" s="8">
        <v>-118.374104950904</v>
      </c>
      <c r="R10" s="8">
        <v>6.0</v>
      </c>
      <c r="S10" s="8"/>
      <c r="T10" s="8"/>
      <c r="U10" s="8"/>
      <c r="V10" s="8"/>
      <c r="W10" s="8"/>
      <c r="X10" s="8"/>
      <c r="Y10" s="4" t="s">
        <v>275</v>
      </c>
      <c r="Z10" s="4" t="s">
        <v>290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291</v>
      </c>
      <c r="N11" s="4">
        <v>213.2546</v>
      </c>
      <c r="O11" s="4">
        <v>39.37008</v>
      </c>
      <c r="P11" s="5">
        <v>33.9480838281128</v>
      </c>
      <c r="Q11" s="5">
        <v>-118.374584399349</v>
      </c>
      <c r="R11" s="5">
        <v>6.0</v>
      </c>
      <c r="S11" s="5"/>
      <c r="T11" s="5"/>
      <c r="U11" s="5"/>
      <c r="V11" s="5"/>
      <c r="W11" s="5"/>
      <c r="X11" s="5"/>
      <c r="Y11" s="4" t="s">
        <v>275</v>
      </c>
      <c r="Z11" s="4" t="s">
        <v>291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275</v>
      </c>
      <c r="B2" s="6">
        <f>99*AM2</f>
        <v>324.80316</v>
      </c>
      <c r="C2" s="4">
        <f>12*AM2</f>
        <v>39.37008</v>
      </c>
      <c r="D2" s="4">
        <v>33.9477885</v>
      </c>
      <c r="E2" s="4">
        <v>-118.3740864</v>
      </c>
      <c r="F2" s="4">
        <f>75/AM1</f>
        <v>7.5</v>
      </c>
      <c r="G2" s="4" t="s">
        <v>276</v>
      </c>
      <c r="H2" s="4">
        <v>33.9510194165062</v>
      </c>
      <c r="I2" s="4">
        <v>-118.381897916371</v>
      </c>
      <c r="J2" s="4" t="s">
        <v>277</v>
      </c>
      <c r="K2" s="4">
        <v>33.9497382341962</v>
      </c>
      <c r="L2" s="4">
        <v>-118.365694129326</v>
      </c>
      <c r="M2" s="4" t="s">
        <v>278</v>
      </c>
      <c r="N2" s="4">
        <f>65*AM2</f>
        <v>213.2546</v>
      </c>
      <c r="O2" s="4">
        <f>12*AM2</f>
        <v>39.37008</v>
      </c>
      <c r="P2" s="4">
        <v>33.9477807</v>
      </c>
      <c r="Q2" s="4">
        <v>-118.3744833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275</v>
      </c>
      <c r="Z2" s="4" t="s">
        <v>278</v>
      </c>
      <c r="AA2" s="4" t="s">
        <v>279</v>
      </c>
      <c r="AB2" s="4">
        <v>33.9473393894643</v>
      </c>
      <c r="AC2" s="4">
        <v>-118.373647676473</v>
      </c>
      <c r="AD2" s="4" t="s">
        <v>280</v>
      </c>
      <c r="AE2" s="4">
        <v>33.9471955065246</v>
      </c>
      <c r="AF2" s="4">
        <v>-118.37445960086</v>
      </c>
      <c r="AG2" s="4" t="s">
        <v>281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282</v>
      </c>
      <c r="N3" s="4">
        <f>70*AM2</f>
        <v>229.6588</v>
      </c>
      <c r="O3" s="4">
        <f>29*AM2</f>
        <v>95.14436</v>
      </c>
      <c r="P3" s="4">
        <v>33.9475738</v>
      </c>
      <c r="Q3" s="4">
        <v>-118.3743921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275</v>
      </c>
      <c r="Z3" s="4" t="s">
        <v>282</v>
      </c>
      <c r="AA3" s="4" t="s">
        <v>283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284</v>
      </c>
      <c r="N4" s="4">
        <f>82*AM2</f>
        <v>269.02888</v>
      </c>
      <c r="O4" s="4">
        <f>41*AM2</f>
        <v>134.51444</v>
      </c>
      <c r="P4" s="4">
        <v>33.9474591</v>
      </c>
      <c r="Q4" s="4">
        <v>-118.374089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275</v>
      </c>
      <c r="Z4" s="4" t="s">
        <v>284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285</v>
      </c>
      <c r="N5" s="4">
        <f>99*AM2</f>
        <v>324.80316</v>
      </c>
      <c r="O5" s="4">
        <f>46*AM2</f>
        <v>150.91864</v>
      </c>
      <c r="P5" s="4">
        <v>33.9475749</v>
      </c>
      <c r="Q5" s="4">
        <v>-118.3737753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275</v>
      </c>
      <c r="Z5" s="4" t="s">
        <v>285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286</v>
      </c>
      <c r="N6" s="8">
        <v>324.80316</v>
      </c>
      <c r="O6" s="8">
        <v>150.91864</v>
      </c>
      <c r="P6" s="4">
        <v>33.9478</v>
      </c>
      <c r="Q6" s="4">
        <v>-118.37372</v>
      </c>
      <c r="R6" s="8">
        <v>6.0</v>
      </c>
      <c r="S6" s="8"/>
      <c r="T6" s="8"/>
      <c r="U6" s="8"/>
      <c r="V6" s="8"/>
      <c r="W6" s="8"/>
      <c r="X6" s="8"/>
      <c r="Y6" s="4" t="s">
        <v>275</v>
      </c>
      <c r="Z6" s="4" t="s">
        <v>286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7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7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275</v>
      </c>
      <c r="B2" s="6">
        <f>99*AM2</f>
        <v>324.80316</v>
      </c>
      <c r="C2" s="4">
        <f>12*AM2</f>
        <v>39.37008</v>
      </c>
      <c r="D2" s="4">
        <v>33.9477885</v>
      </c>
      <c r="E2" s="4">
        <v>-118.3740864</v>
      </c>
      <c r="F2" s="4">
        <f>75/AM1</f>
        <v>7.5</v>
      </c>
      <c r="G2" s="4" t="s">
        <v>276</v>
      </c>
      <c r="H2" s="4">
        <v>33.9510194165062</v>
      </c>
      <c r="I2" s="4">
        <v>-118.381897916371</v>
      </c>
      <c r="J2" s="4" t="s">
        <v>277</v>
      </c>
      <c r="K2" s="4">
        <v>33.9497382341962</v>
      </c>
      <c r="L2" s="4">
        <v>-118.365694129326</v>
      </c>
      <c r="M2" s="4" t="s">
        <v>278</v>
      </c>
      <c r="N2" s="4">
        <f>65*AM2</f>
        <v>213.2546</v>
      </c>
      <c r="O2" s="4">
        <f>12*AM2</f>
        <v>39.37008</v>
      </c>
      <c r="P2" s="4">
        <v>33.9477807</v>
      </c>
      <c r="Q2" s="4">
        <v>-118.3744833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275</v>
      </c>
      <c r="Z2" s="4" t="s">
        <v>278</v>
      </c>
      <c r="AA2" s="4" t="s">
        <v>279</v>
      </c>
      <c r="AB2" s="4">
        <v>33.9473393894643</v>
      </c>
      <c r="AC2" s="4">
        <v>-118.373647676473</v>
      </c>
      <c r="AD2" s="4" t="s">
        <v>280</v>
      </c>
      <c r="AE2" s="4">
        <v>33.9471955065246</v>
      </c>
      <c r="AF2" s="4">
        <v>-118.37445960086</v>
      </c>
      <c r="AG2" s="4" t="s">
        <v>281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4" t="s">
        <v>282</v>
      </c>
      <c r="N3" s="4">
        <f>70*AM2</f>
        <v>229.6588</v>
      </c>
      <c r="O3" s="4">
        <f>29*AM2</f>
        <v>95.14436</v>
      </c>
      <c r="P3" s="4">
        <v>33.9475738</v>
      </c>
      <c r="Q3" s="4">
        <v>-118.3743921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275</v>
      </c>
      <c r="Z3" s="4" t="s">
        <v>282</v>
      </c>
      <c r="AA3" s="4" t="s">
        <v>283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284</v>
      </c>
      <c r="N4" s="4">
        <f>82*AM2</f>
        <v>269.02888</v>
      </c>
      <c r="O4" s="4">
        <f>41*AM2</f>
        <v>134.51444</v>
      </c>
      <c r="P4" s="4">
        <v>33.9474591</v>
      </c>
      <c r="Q4" s="4">
        <v>-118.374089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275</v>
      </c>
      <c r="Z4" s="4" t="s">
        <v>284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4" t="s">
        <v>285</v>
      </c>
      <c r="N5" s="4">
        <f>99*AM2</f>
        <v>324.80316</v>
      </c>
      <c r="O5" s="4">
        <f>46*AM2</f>
        <v>150.91864</v>
      </c>
      <c r="P5" s="4">
        <v>33.9475749</v>
      </c>
      <c r="Q5" s="4">
        <v>-118.3737753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275</v>
      </c>
      <c r="Z5" s="4" t="s">
        <v>285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7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7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7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4"/>
      <c r="O12" s="4"/>
      <c r="P12" s="4"/>
      <c r="R12" s="5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4"/>
      <c r="O13" s="4"/>
      <c r="P13" s="4"/>
      <c r="Q13" s="4"/>
      <c r="R13" s="5"/>
      <c r="S13" s="5"/>
      <c r="T13" s="5"/>
      <c r="U13" s="5"/>
      <c r="V13" s="5"/>
      <c r="W13" s="5"/>
      <c r="X13" s="5"/>
      <c r="Y13" s="4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294</v>
      </c>
      <c r="B2" s="6">
        <f>99*AM2</f>
        <v>324.80316</v>
      </c>
      <c r="C2" s="4">
        <f>12*AM2</f>
        <v>39.37008</v>
      </c>
      <c r="D2" s="4">
        <v>37.3056580008058</v>
      </c>
      <c r="E2" s="4">
        <v>-121.85405613654</v>
      </c>
      <c r="F2" s="4">
        <v>8.0</v>
      </c>
      <c r="G2" s="4" t="s">
        <v>295</v>
      </c>
      <c r="H2" s="4">
        <v>37.311331594771</v>
      </c>
      <c r="I2" s="4">
        <v>-121.848349804997</v>
      </c>
      <c r="J2" s="4" t="s">
        <v>296</v>
      </c>
      <c r="K2" s="4">
        <v>37.304832193321</v>
      </c>
      <c r="L2" s="4">
        <v>-121.863192499839</v>
      </c>
      <c r="M2" s="4" t="s">
        <v>297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33.9473393894643</v>
      </c>
      <c r="AC2" s="4">
        <v>-118.373647676473</v>
      </c>
      <c r="AD2" s="4" t="s">
        <v>299</v>
      </c>
      <c r="AE2" s="4">
        <v>33.9471955065246</v>
      </c>
      <c r="AF2" s="4">
        <v>-118.37445960086</v>
      </c>
      <c r="AG2" s="4" t="s">
        <v>300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/>
      <c r="N6" s="8"/>
      <c r="O6" s="8"/>
      <c r="P6" s="4"/>
      <c r="Q6" s="4"/>
      <c r="R6" s="8"/>
      <c r="S6" s="8"/>
      <c r="T6" s="8"/>
      <c r="U6" s="8"/>
      <c r="V6" s="8"/>
      <c r="W6" s="8"/>
      <c r="X6" s="8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294</v>
      </c>
      <c r="B2" s="6">
        <f>99*AM2</f>
        <v>324.80316</v>
      </c>
      <c r="C2" s="4">
        <f>12*AM2</f>
        <v>39.37008</v>
      </c>
      <c r="D2" s="4">
        <v>37.3056580008058</v>
      </c>
      <c r="E2" s="4">
        <v>-121.85405613654</v>
      </c>
      <c r="F2" s="4">
        <v>8.0</v>
      </c>
      <c r="G2" s="4" t="s">
        <v>295</v>
      </c>
      <c r="H2" s="4">
        <v>37.311331594771</v>
      </c>
      <c r="I2" s="4">
        <v>-121.848349804997</v>
      </c>
      <c r="J2" s="4" t="s">
        <v>296</v>
      </c>
      <c r="K2" s="4">
        <v>37.304832193321</v>
      </c>
      <c r="L2" s="4">
        <v>-121.863192499839</v>
      </c>
      <c r="M2" s="4" t="s">
        <v>297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33.9473393894643</v>
      </c>
      <c r="AC2" s="4">
        <v>-118.373647676473</v>
      </c>
      <c r="AD2" s="4" t="s">
        <v>299</v>
      </c>
      <c r="AE2" s="4">
        <v>33.9471955065246</v>
      </c>
      <c r="AF2" s="4">
        <v>-118.37445960086</v>
      </c>
      <c r="AG2" s="4" t="s">
        <v>300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294</v>
      </c>
      <c r="B2" s="6">
        <f>99*AM2</f>
        <v>324.80316</v>
      </c>
      <c r="C2" s="4">
        <f>12*AM2</f>
        <v>39.37008</v>
      </c>
      <c r="D2" s="4">
        <v>37.3056580008058</v>
      </c>
      <c r="E2" s="4">
        <v>-121.85405613654</v>
      </c>
      <c r="F2" s="4">
        <v>8.0</v>
      </c>
      <c r="G2" s="4" t="s">
        <v>295</v>
      </c>
      <c r="H2" s="4">
        <v>37.311331594771</v>
      </c>
      <c r="I2" s="4">
        <v>-121.848349804997</v>
      </c>
      <c r="J2" s="4" t="s">
        <v>296</v>
      </c>
      <c r="K2" s="4">
        <v>37.304832193321</v>
      </c>
      <c r="L2" s="4">
        <v>-121.863192499839</v>
      </c>
      <c r="M2" s="4" t="s">
        <v>297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33.9473393894643</v>
      </c>
      <c r="AC2" s="4">
        <v>-118.373647676473</v>
      </c>
      <c r="AD2" s="4" t="s">
        <v>299</v>
      </c>
      <c r="AE2" s="4">
        <v>33.9471955065246</v>
      </c>
      <c r="AF2" s="4">
        <v>-118.37445960086</v>
      </c>
      <c r="AG2" s="4" t="s">
        <v>300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306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294</v>
      </c>
      <c r="Z7" s="4" t="s">
        <v>306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294</v>
      </c>
      <c r="B2" s="6">
        <f>99*AM2</f>
        <v>324.80316</v>
      </c>
      <c r="C2" s="4">
        <f>12*AM2</f>
        <v>39.37008</v>
      </c>
      <c r="D2" s="4">
        <v>37.3056580008058</v>
      </c>
      <c r="E2" s="4">
        <v>-121.85405613654</v>
      </c>
      <c r="F2" s="4">
        <v>8.0</v>
      </c>
      <c r="G2" s="4" t="s">
        <v>295</v>
      </c>
      <c r="H2" s="4">
        <v>37.311331594771</v>
      </c>
      <c r="I2" s="4">
        <v>-121.848349804997</v>
      </c>
      <c r="J2" s="4" t="s">
        <v>296</v>
      </c>
      <c r="K2" s="4">
        <v>37.304832193321</v>
      </c>
      <c r="L2" s="4">
        <v>-121.863192499839</v>
      </c>
      <c r="M2" s="4" t="s">
        <v>297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33.9473393894643</v>
      </c>
      <c r="AC2" s="4">
        <v>-118.373647676473</v>
      </c>
      <c r="AD2" s="4" t="s">
        <v>299</v>
      </c>
      <c r="AE2" s="4">
        <v>33.9471955065246</v>
      </c>
      <c r="AF2" s="4">
        <v>-118.37445960086</v>
      </c>
      <c r="AG2" s="4" t="s">
        <v>300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306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294</v>
      </c>
      <c r="Z7" s="4" t="s">
        <v>306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307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294</v>
      </c>
      <c r="Z8" s="4" t="s">
        <v>307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294</v>
      </c>
      <c r="B2" s="6">
        <f>99*AM2</f>
        <v>324.80316</v>
      </c>
      <c r="C2" s="4">
        <f>12*AM2</f>
        <v>39.37008</v>
      </c>
      <c r="D2" s="4">
        <v>37.3056580008058</v>
      </c>
      <c r="E2" s="4">
        <v>-121.85405613654</v>
      </c>
      <c r="F2" s="4">
        <v>8.0</v>
      </c>
      <c r="G2" s="4" t="s">
        <v>295</v>
      </c>
      <c r="H2" s="4">
        <v>37.311331594771</v>
      </c>
      <c r="I2" s="4">
        <v>-121.848349804997</v>
      </c>
      <c r="J2" s="4" t="s">
        <v>296</v>
      </c>
      <c r="K2" s="4">
        <v>37.304832193321</v>
      </c>
      <c r="L2" s="4">
        <v>-121.863192499839</v>
      </c>
      <c r="M2" s="4" t="s">
        <v>297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33.9473393894643</v>
      </c>
      <c r="AC2" s="4">
        <v>-118.373647676473</v>
      </c>
      <c r="AD2" s="4" t="s">
        <v>299</v>
      </c>
      <c r="AE2" s="4">
        <v>33.9471955065246</v>
      </c>
      <c r="AF2" s="4">
        <v>-118.37445960086</v>
      </c>
      <c r="AG2" s="4" t="s">
        <v>300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306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294</v>
      </c>
      <c r="Z7" s="4" t="s">
        <v>306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307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294</v>
      </c>
      <c r="Z8" s="4" t="s">
        <v>307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308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294</v>
      </c>
      <c r="Z9" s="4" t="s">
        <v>308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294</v>
      </c>
      <c r="B2" s="6">
        <f>99*AM2</f>
        <v>324.80316</v>
      </c>
      <c r="C2" s="4">
        <f>12*AM2</f>
        <v>39.37008</v>
      </c>
      <c r="D2" s="4">
        <v>37.3056580008058</v>
      </c>
      <c r="E2" s="4">
        <v>-121.85405613654</v>
      </c>
      <c r="F2" s="4">
        <v>8.0</v>
      </c>
      <c r="G2" s="4" t="s">
        <v>295</v>
      </c>
      <c r="H2" s="4">
        <v>37.311331594771</v>
      </c>
      <c r="I2" s="4">
        <v>-121.848349804997</v>
      </c>
      <c r="J2" s="4" t="s">
        <v>296</v>
      </c>
      <c r="K2" s="4">
        <v>37.304832193321</v>
      </c>
      <c r="L2" s="4">
        <v>-121.863192499839</v>
      </c>
      <c r="M2" s="4" t="s">
        <v>297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33.9473393894643</v>
      </c>
      <c r="AC2" s="4">
        <v>-118.373647676473</v>
      </c>
      <c r="AD2" s="4" t="s">
        <v>299</v>
      </c>
      <c r="AE2" s="4">
        <v>33.9471955065246</v>
      </c>
      <c r="AF2" s="4">
        <v>-118.37445960086</v>
      </c>
      <c r="AG2" s="4" t="s">
        <v>300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306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294</v>
      </c>
      <c r="Z7" s="4" t="s">
        <v>306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307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294</v>
      </c>
      <c r="Z8" s="4" t="s">
        <v>307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308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294</v>
      </c>
      <c r="Z9" s="4" t="s">
        <v>308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309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294</v>
      </c>
      <c r="Z10" s="4" t="s">
        <v>309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24" width="10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294</v>
      </c>
      <c r="B2" s="6">
        <f>99*AM2</f>
        <v>324.80316</v>
      </c>
      <c r="C2" s="4">
        <f>12*AM2</f>
        <v>39.37008</v>
      </c>
      <c r="D2" s="4">
        <v>37.3056580008058</v>
      </c>
      <c r="E2" s="4">
        <v>-121.85405613654</v>
      </c>
      <c r="F2" s="4">
        <v>8.0</v>
      </c>
      <c r="G2" s="4" t="s">
        <v>295</v>
      </c>
      <c r="H2" s="4">
        <v>37.311331594771</v>
      </c>
      <c r="I2" s="4">
        <v>-121.848349804997</v>
      </c>
      <c r="J2" s="4" t="s">
        <v>296</v>
      </c>
      <c r="K2" s="4">
        <v>37.304832193321</v>
      </c>
      <c r="L2" s="4">
        <v>-121.863192499839</v>
      </c>
      <c r="M2" s="4" t="s">
        <v>297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33.9473393894643</v>
      </c>
      <c r="AC2" s="4">
        <v>-118.373647676473</v>
      </c>
      <c r="AD2" s="4" t="s">
        <v>299</v>
      </c>
      <c r="AE2" s="4">
        <v>33.9471955065246</v>
      </c>
      <c r="AF2" s="4">
        <v>-118.37445960086</v>
      </c>
      <c r="AG2" s="4" t="s">
        <v>300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306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294</v>
      </c>
      <c r="Z7" s="4" t="s">
        <v>306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307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294</v>
      </c>
      <c r="Z8" s="4" t="s">
        <v>307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308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294</v>
      </c>
      <c r="Z9" s="4" t="s">
        <v>308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309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294</v>
      </c>
      <c r="Z10" s="4" t="s">
        <v>309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310</v>
      </c>
      <c r="N11" s="8">
        <v>324.80316</v>
      </c>
      <c r="O11" s="8">
        <v>150.91864</v>
      </c>
      <c r="P11" s="4">
        <v>37.6216274502736</v>
      </c>
      <c r="Q11" s="4">
        <v>-122.37623209125</v>
      </c>
      <c r="R11" s="8">
        <v>6.0</v>
      </c>
      <c r="S11" s="5"/>
      <c r="T11" s="5"/>
      <c r="U11" s="5"/>
      <c r="V11" s="5"/>
      <c r="W11" s="5"/>
      <c r="X11" s="5"/>
      <c r="Y11" s="4" t="s">
        <v>294</v>
      </c>
      <c r="Z11" s="4" t="s">
        <v>310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294</v>
      </c>
      <c r="B2" s="6">
        <f>99*AM2</f>
        <v>324.80316</v>
      </c>
      <c r="C2" s="4">
        <f>12*AM2</f>
        <v>39.37008</v>
      </c>
      <c r="D2" s="4">
        <v>37.3056580008058</v>
      </c>
      <c r="E2" s="4">
        <v>-121.85405613654</v>
      </c>
      <c r="F2" s="4">
        <v>8.0</v>
      </c>
      <c r="G2" s="4" t="s">
        <v>295</v>
      </c>
      <c r="H2" s="4">
        <v>37.311331594771</v>
      </c>
      <c r="I2" s="4">
        <v>-121.848349804997</v>
      </c>
      <c r="J2" s="4" t="s">
        <v>296</v>
      </c>
      <c r="K2" s="4">
        <v>37.304832193321</v>
      </c>
      <c r="L2" s="4">
        <v>-121.863192499839</v>
      </c>
      <c r="M2" s="4" t="s">
        <v>297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33.9473393894643</v>
      </c>
      <c r="AC2" s="4">
        <v>-118.373647676473</v>
      </c>
      <c r="AD2" s="4" t="s">
        <v>299</v>
      </c>
      <c r="AE2" s="4">
        <v>33.9471955065246</v>
      </c>
      <c r="AF2" s="4">
        <v>-118.37445960086</v>
      </c>
      <c r="AG2" s="4" t="s">
        <v>300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306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294</v>
      </c>
      <c r="Z7" s="4" t="s">
        <v>306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307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294</v>
      </c>
      <c r="Z8" s="4" t="s">
        <v>307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308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294</v>
      </c>
      <c r="Z9" s="4" t="s">
        <v>308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309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294</v>
      </c>
      <c r="Z10" s="4" t="s">
        <v>309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310</v>
      </c>
      <c r="N11" s="8">
        <v>324.80316</v>
      </c>
      <c r="O11" s="8">
        <v>150.91864</v>
      </c>
      <c r="P11" s="4">
        <v>37.6216274502736</v>
      </c>
      <c r="Q11" s="4">
        <v>-122.37623209125</v>
      </c>
      <c r="R11" s="8">
        <v>6.0</v>
      </c>
      <c r="S11" s="5"/>
      <c r="T11" s="5"/>
      <c r="U11" s="5"/>
      <c r="V11" s="5"/>
      <c r="W11" s="5"/>
      <c r="X11" s="5"/>
      <c r="Y11" s="4" t="s">
        <v>294</v>
      </c>
      <c r="Z11" s="4" t="s">
        <v>310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311</v>
      </c>
      <c r="N12" s="8">
        <v>324.80316</v>
      </c>
      <c r="O12" s="8">
        <v>150.91864</v>
      </c>
      <c r="P12" s="4">
        <v>37.6216274502736</v>
      </c>
      <c r="Q12" s="4">
        <v>-122.37623209125</v>
      </c>
      <c r="R12" s="8">
        <v>6.0</v>
      </c>
      <c r="S12" s="5"/>
      <c r="T12" s="5"/>
      <c r="U12" s="5"/>
      <c r="V12" s="5"/>
      <c r="W12" s="5"/>
      <c r="X12" s="5"/>
      <c r="Y12" s="4" t="s">
        <v>294</v>
      </c>
      <c r="Z12" s="4" t="s">
        <v>311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312</v>
      </c>
      <c r="N13" s="8">
        <v>324.80316</v>
      </c>
      <c r="O13" s="8">
        <v>150.91864</v>
      </c>
      <c r="P13" s="4">
        <v>37.6216274502736</v>
      </c>
      <c r="Q13" s="4">
        <v>-122.37623209125</v>
      </c>
      <c r="R13" s="8">
        <v>6.0</v>
      </c>
      <c r="S13" s="5"/>
      <c r="T13" s="5"/>
      <c r="U13" s="5"/>
      <c r="V13" s="5"/>
      <c r="W13" s="5"/>
      <c r="X13" s="5"/>
      <c r="Y13" s="4" t="s">
        <v>294</v>
      </c>
      <c r="Z13" s="4" t="s">
        <v>312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 t="s">
        <v>313</v>
      </c>
      <c r="N14" s="8">
        <v>324.80316</v>
      </c>
      <c r="O14" s="8">
        <v>150.91864</v>
      </c>
      <c r="P14" s="4">
        <v>37.6216274502736</v>
      </c>
      <c r="Q14" s="4">
        <v>-122.37623209125</v>
      </c>
      <c r="R14" s="8">
        <v>6.0</v>
      </c>
      <c r="S14" s="5"/>
      <c r="T14" s="5"/>
      <c r="U14" s="5"/>
      <c r="V14" s="5"/>
      <c r="W14" s="5"/>
      <c r="X14" s="5"/>
      <c r="Y14" s="4" t="s">
        <v>294</v>
      </c>
      <c r="Z14" s="4" t="s">
        <v>313</v>
      </c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 t="s">
        <v>314</v>
      </c>
      <c r="N15" s="8">
        <v>324.80316</v>
      </c>
      <c r="O15" s="8">
        <v>150.91864</v>
      </c>
      <c r="P15" s="4">
        <v>37.6216274502736</v>
      </c>
      <c r="Q15" s="4">
        <v>-122.37623209125</v>
      </c>
      <c r="R15" s="8">
        <v>6.0</v>
      </c>
      <c r="S15" s="5"/>
      <c r="T15" s="5"/>
      <c r="U15" s="5"/>
      <c r="V15" s="5"/>
      <c r="W15" s="5"/>
      <c r="X15" s="5"/>
      <c r="Y15" s="4" t="s">
        <v>294</v>
      </c>
      <c r="Z15" s="4" t="s">
        <v>314</v>
      </c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 t="s">
        <v>315</v>
      </c>
      <c r="N16" s="8">
        <v>324.80316</v>
      </c>
      <c r="O16" s="8">
        <v>150.91864</v>
      </c>
      <c r="P16" s="4">
        <v>37.6216274502736</v>
      </c>
      <c r="Q16" s="4">
        <v>-122.37623209125</v>
      </c>
      <c r="R16" s="8">
        <v>6.0</v>
      </c>
      <c r="S16" s="5"/>
      <c r="T16" s="5"/>
      <c r="U16" s="5"/>
      <c r="V16" s="5"/>
      <c r="W16" s="5"/>
      <c r="X16" s="5"/>
      <c r="Y16" s="4" t="s">
        <v>294</v>
      </c>
      <c r="Z16" s="4" t="s">
        <v>315</v>
      </c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 t="s">
        <v>316</v>
      </c>
      <c r="N17" s="8">
        <v>324.80316</v>
      </c>
      <c r="O17" s="8">
        <v>150.91864</v>
      </c>
      <c r="P17" s="4">
        <v>37.6216274502736</v>
      </c>
      <c r="Q17" s="4">
        <v>-122.37623209125</v>
      </c>
      <c r="R17" s="8">
        <v>6.0</v>
      </c>
      <c r="S17" s="5"/>
      <c r="T17" s="5"/>
      <c r="U17" s="5"/>
      <c r="V17" s="5"/>
      <c r="W17" s="5"/>
      <c r="X17" s="5"/>
      <c r="Y17" s="4" t="s">
        <v>294</v>
      </c>
      <c r="Z17" s="4" t="s">
        <v>316</v>
      </c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4" t="s">
        <v>317</v>
      </c>
      <c r="N18" s="8">
        <v>324.80316</v>
      </c>
      <c r="O18" s="8">
        <v>150.91864</v>
      </c>
      <c r="P18" s="4">
        <v>37.6216274502736</v>
      </c>
      <c r="Q18" s="4">
        <v>-122.37623209125</v>
      </c>
      <c r="R18" s="8">
        <v>6.0</v>
      </c>
      <c r="S18" s="5"/>
      <c r="T18" s="5"/>
      <c r="U18" s="5"/>
      <c r="V18" s="5"/>
      <c r="W18" s="5"/>
      <c r="X18" s="5"/>
      <c r="Y18" s="4" t="s">
        <v>294</v>
      </c>
      <c r="Z18" s="4" t="s">
        <v>317</v>
      </c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4" t="s">
        <v>318</v>
      </c>
      <c r="N19" s="8">
        <v>324.80316</v>
      </c>
      <c r="O19" s="8">
        <v>150.91864</v>
      </c>
      <c r="P19" s="4">
        <v>37.6216274502736</v>
      </c>
      <c r="Q19" s="4">
        <v>-122.37623209125</v>
      </c>
      <c r="R19" s="8">
        <v>6.0</v>
      </c>
      <c r="S19" s="5"/>
      <c r="T19" s="5"/>
      <c r="U19" s="5"/>
      <c r="V19" s="5"/>
      <c r="W19" s="5"/>
      <c r="X19" s="5"/>
      <c r="Y19" s="4" t="s">
        <v>294</v>
      </c>
      <c r="Z19" s="4" t="s">
        <v>318</v>
      </c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4" t="s">
        <v>319</v>
      </c>
      <c r="N20" s="8">
        <v>324.80316</v>
      </c>
      <c r="O20" s="8">
        <v>150.91864</v>
      </c>
      <c r="P20" s="4">
        <v>37.6216274502736</v>
      </c>
      <c r="Q20" s="4">
        <v>-122.37623209125</v>
      </c>
      <c r="R20" s="8">
        <v>6.0</v>
      </c>
      <c r="S20" s="5"/>
      <c r="T20" s="5"/>
      <c r="U20" s="5"/>
      <c r="V20" s="5"/>
      <c r="W20" s="5"/>
      <c r="X20" s="5"/>
      <c r="Y20" s="4" t="s">
        <v>294</v>
      </c>
      <c r="Z20" s="4" t="s">
        <v>319</v>
      </c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4" t="s">
        <v>320</v>
      </c>
      <c r="N21" s="8">
        <v>324.80316</v>
      </c>
      <c r="O21" s="8">
        <v>150.91864</v>
      </c>
      <c r="P21" s="4">
        <v>37.6216274502736</v>
      </c>
      <c r="Q21" s="4">
        <v>-122.37623209125</v>
      </c>
      <c r="R21" s="8">
        <v>6.0</v>
      </c>
      <c r="S21" s="5"/>
      <c r="T21" s="5"/>
      <c r="U21" s="5"/>
      <c r="V21" s="5"/>
      <c r="W21" s="5"/>
      <c r="X21" s="5"/>
      <c r="Y21" s="4" t="s">
        <v>294</v>
      </c>
      <c r="Z21" s="4" t="s">
        <v>320</v>
      </c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294</v>
      </c>
      <c r="B2" s="6">
        <f>99*AM2</f>
        <v>324.80316</v>
      </c>
      <c r="C2" s="4">
        <f>12*AM2</f>
        <v>39.37008</v>
      </c>
      <c r="D2" s="4">
        <v>37.3056580008058</v>
      </c>
      <c r="E2" s="4">
        <v>-121.85405613654</v>
      </c>
      <c r="F2" s="4">
        <v>8.0</v>
      </c>
      <c r="G2" s="4" t="s">
        <v>295</v>
      </c>
      <c r="H2" s="4">
        <v>37.311331594771</v>
      </c>
      <c r="I2" s="4">
        <v>-121.848349804997</v>
      </c>
      <c r="J2" s="4" t="s">
        <v>296</v>
      </c>
      <c r="K2" s="4">
        <v>37.304832193321</v>
      </c>
      <c r="L2" s="4">
        <v>-121.863192499839</v>
      </c>
      <c r="M2" s="4" t="s">
        <v>297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33.9473393894643</v>
      </c>
      <c r="AC2" s="4">
        <v>-118.373647676473</v>
      </c>
      <c r="AD2" s="4" t="s">
        <v>299</v>
      </c>
      <c r="AE2" s="4">
        <v>33.9471955065246</v>
      </c>
      <c r="AF2" s="4">
        <v>-118.37445960086</v>
      </c>
      <c r="AG2" s="4" t="s">
        <v>300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306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294</v>
      </c>
      <c r="Z7" s="4" t="s">
        <v>306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307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294</v>
      </c>
      <c r="Z8" s="4" t="s">
        <v>307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308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294</v>
      </c>
      <c r="Z9" s="4" t="s">
        <v>308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309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294</v>
      </c>
      <c r="Z10" s="4" t="s">
        <v>309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310</v>
      </c>
      <c r="N11" s="8">
        <v>324.80316</v>
      </c>
      <c r="O11" s="8">
        <v>150.91864</v>
      </c>
      <c r="P11" s="4">
        <v>37.6216274502736</v>
      </c>
      <c r="Q11" s="4">
        <v>-122.37623209125</v>
      </c>
      <c r="R11" s="8">
        <v>6.0</v>
      </c>
      <c r="S11" s="5"/>
      <c r="T11" s="5"/>
      <c r="U11" s="5"/>
      <c r="V11" s="5"/>
      <c r="W11" s="5"/>
      <c r="X11" s="5"/>
      <c r="Y11" s="4" t="s">
        <v>294</v>
      </c>
      <c r="Z11" s="4" t="s">
        <v>310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311</v>
      </c>
      <c r="N12" s="8">
        <v>324.80316</v>
      </c>
      <c r="O12" s="8">
        <v>150.91864</v>
      </c>
      <c r="P12" s="4">
        <v>37.6216274502736</v>
      </c>
      <c r="Q12" s="4">
        <v>-122.37623209125</v>
      </c>
      <c r="R12" s="8">
        <v>6.0</v>
      </c>
      <c r="S12" s="5"/>
      <c r="T12" s="5"/>
      <c r="U12" s="5"/>
      <c r="V12" s="5"/>
      <c r="W12" s="5"/>
      <c r="X12" s="5"/>
      <c r="Y12" s="4" t="s">
        <v>294</v>
      </c>
      <c r="Z12" s="4" t="s">
        <v>311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312</v>
      </c>
      <c r="N13" s="8">
        <v>324.80316</v>
      </c>
      <c r="O13" s="8">
        <v>150.91864</v>
      </c>
      <c r="P13" s="4">
        <v>37.6216274502736</v>
      </c>
      <c r="Q13" s="4">
        <v>-122.37623209125</v>
      </c>
      <c r="R13" s="8">
        <v>6.0</v>
      </c>
      <c r="S13" s="5"/>
      <c r="T13" s="5"/>
      <c r="U13" s="5"/>
      <c r="V13" s="5"/>
      <c r="W13" s="5"/>
      <c r="X13" s="5"/>
      <c r="Y13" s="4" t="s">
        <v>294</v>
      </c>
      <c r="Z13" s="4" t="s">
        <v>312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 t="s">
        <v>313</v>
      </c>
      <c r="N14" s="8">
        <v>324.80316</v>
      </c>
      <c r="O14" s="8">
        <v>150.91864</v>
      </c>
      <c r="P14" s="4">
        <v>37.6216274502736</v>
      </c>
      <c r="Q14" s="4">
        <v>-122.37623209125</v>
      </c>
      <c r="R14" s="8">
        <v>6.0</v>
      </c>
      <c r="S14" s="5"/>
      <c r="T14" s="5"/>
      <c r="U14" s="5"/>
      <c r="V14" s="5"/>
      <c r="W14" s="5"/>
      <c r="X14" s="5"/>
      <c r="Y14" s="4" t="s">
        <v>294</v>
      </c>
      <c r="Z14" s="4" t="s">
        <v>313</v>
      </c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 t="s">
        <v>314</v>
      </c>
      <c r="N15" s="8">
        <v>324.80316</v>
      </c>
      <c r="O15" s="8">
        <v>150.91864</v>
      </c>
      <c r="P15" s="4">
        <v>37.6216274502736</v>
      </c>
      <c r="Q15" s="4">
        <v>-122.37623209125</v>
      </c>
      <c r="R15" s="8">
        <v>6.0</v>
      </c>
      <c r="S15" s="5"/>
      <c r="T15" s="5"/>
      <c r="U15" s="5"/>
      <c r="V15" s="5"/>
      <c r="W15" s="5"/>
      <c r="X15" s="5"/>
      <c r="Y15" s="4" t="s">
        <v>294</v>
      </c>
      <c r="Z15" s="4" t="s">
        <v>314</v>
      </c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 t="s">
        <v>315</v>
      </c>
      <c r="N16" s="8">
        <v>324.80316</v>
      </c>
      <c r="O16" s="8">
        <v>150.91864</v>
      </c>
      <c r="P16" s="4">
        <v>37.6216274502736</v>
      </c>
      <c r="Q16" s="4">
        <v>-122.37623209125</v>
      </c>
      <c r="R16" s="8">
        <v>6.0</v>
      </c>
      <c r="S16" s="5"/>
      <c r="T16" s="5"/>
      <c r="U16" s="5"/>
      <c r="V16" s="5"/>
      <c r="W16" s="5"/>
      <c r="X16" s="5"/>
      <c r="Y16" s="4" t="s">
        <v>294</v>
      </c>
      <c r="Z16" s="4" t="s">
        <v>315</v>
      </c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 t="s">
        <v>316</v>
      </c>
      <c r="N17" s="8">
        <v>324.80316</v>
      </c>
      <c r="O17" s="8">
        <v>150.91864</v>
      </c>
      <c r="P17" s="4">
        <v>37.6216274502736</v>
      </c>
      <c r="Q17" s="4">
        <v>-122.37623209125</v>
      </c>
      <c r="R17" s="8">
        <v>6.0</v>
      </c>
      <c r="S17" s="5"/>
      <c r="T17" s="5"/>
      <c r="U17" s="5"/>
      <c r="V17" s="5"/>
      <c r="W17" s="5"/>
      <c r="X17" s="5"/>
      <c r="Y17" s="4" t="s">
        <v>294</v>
      </c>
      <c r="Z17" s="4" t="s">
        <v>316</v>
      </c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4" t="s">
        <v>317</v>
      </c>
      <c r="N18" s="8">
        <v>324.80316</v>
      </c>
      <c r="O18" s="8">
        <v>150.91864</v>
      </c>
      <c r="P18" s="4">
        <v>37.6216274502736</v>
      </c>
      <c r="Q18" s="4">
        <v>-122.37623209125</v>
      </c>
      <c r="R18" s="8">
        <v>6.0</v>
      </c>
      <c r="S18" s="5"/>
      <c r="T18" s="5"/>
      <c r="U18" s="5"/>
      <c r="V18" s="5"/>
      <c r="W18" s="5"/>
      <c r="X18" s="5"/>
      <c r="Y18" s="4" t="s">
        <v>294</v>
      </c>
      <c r="Z18" s="4" t="s">
        <v>317</v>
      </c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4" t="s">
        <v>318</v>
      </c>
      <c r="N19" s="8">
        <v>324.80316</v>
      </c>
      <c r="O19" s="8">
        <v>150.91864</v>
      </c>
      <c r="P19" s="4">
        <v>37.6216274502736</v>
      </c>
      <c r="Q19" s="4">
        <v>-122.37623209125</v>
      </c>
      <c r="R19" s="8">
        <v>6.0</v>
      </c>
      <c r="S19" s="5"/>
      <c r="T19" s="5"/>
      <c r="U19" s="5"/>
      <c r="V19" s="5"/>
      <c r="W19" s="5"/>
      <c r="X19" s="5"/>
      <c r="Y19" s="4" t="s">
        <v>294</v>
      </c>
      <c r="Z19" s="4" t="s">
        <v>318</v>
      </c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294</v>
      </c>
      <c r="B2" s="6">
        <f>99*AM2</f>
        <v>324.80316</v>
      </c>
      <c r="C2" s="4">
        <f>12*AM2</f>
        <v>39.37008</v>
      </c>
      <c r="D2" s="4">
        <v>37.3056580008058</v>
      </c>
      <c r="E2" s="4">
        <v>-121.85405613654</v>
      </c>
      <c r="F2" s="4">
        <v>8.0</v>
      </c>
      <c r="G2" s="4" t="s">
        <v>295</v>
      </c>
      <c r="H2" s="4">
        <v>37.311331594771</v>
      </c>
      <c r="I2" s="4">
        <v>-121.848349804997</v>
      </c>
      <c r="J2" s="4" t="s">
        <v>296</v>
      </c>
      <c r="K2" s="4">
        <v>37.304832193321</v>
      </c>
      <c r="L2" s="4">
        <v>-121.863192499839</v>
      </c>
      <c r="M2" s="4" t="s">
        <v>297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33.9473393894643</v>
      </c>
      <c r="AC2" s="4">
        <v>-118.373647676473</v>
      </c>
      <c r="AD2" s="4" t="s">
        <v>299</v>
      </c>
      <c r="AE2" s="4">
        <v>33.9471955065246</v>
      </c>
      <c r="AF2" s="4">
        <v>-118.37445960086</v>
      </c>
      <c r="AG2" s="4" t="s">
        <v>300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306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294</v>
      </c>
      <c r="Z7" s="4" t="s">
        <v>306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307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294</v>
      </c>
      <c r="Z8" s="4" t="s">
        <v>307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308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294</v>
      </c>
      <c r="Z9" s="4" t="s">
        <v>308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309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294</v>
      </c>
      <c r="Z10" s="4" t="s">
        <v>309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310</v>
      </c>
      <c r="N11" s="8">
        <v>324.80316</v>
      </c>
      <c r="O11" s="8">
        <v>150.91864</v>
      </c>
      <c r="P11" s="4">
        <v>37.6216274502736</v>
      </c>
      <c r="Q11" s="4">
        <v>-122.37623209125</v>
      </c>
      <c r="R11" s="8">
        <v>6.0</v>
      </c>
      <c r="S11" s="5"/>
      <c r="T11" s="5"/>
      <c r="U11" s="5"/>
      <c r="V11" s="5"/>
      <c r="W11" s="5"/>
      <c r="X11" s="5"/>
      <c r="Y11" s="4" t="s">
        <v>294</v>
      </c>
      <c r="Z11" s="4" t="s">
        <v>310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311</v>
      </c>
      <c r="N12" s="8">
        <v>324.80316</v>
      </c>
      <c r="O12" s="8">
        <v>150.91864</v>
      </c>
      <c r="P12" s="4">
        <v>37.6216274502736</v>
      </c>
      <c r="Q12" s="4">
        <v>-122.37623209125</v>
      </c>
      <c r="R12" s="8">
        <v>6.0</v>
      </c>
      <c r="S12" s="5"/>
      <c r="T12" s="5"/>
      <c r="U12" s="5"/>
      <c r="V12" s="5"/>
      <c r="W12" s="5"/>
      <c r="X12" s="5"/>
      <c r="Y12" s="4" t="s">
        <v>294</v>
      </c>
      <c r="Z12" s="4" t="s">
        <v>311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312</v>
      </c>
      <c r="N13" s="8">
        <v>324.80316</v>
      </c>
      <c r="O13" s="8">
        <v>150.91864</v>
      </c>
      <c r="P13" s="4">
        <v>37.6216274502736</v>
      </c>
      <c r="Q13" s="4">
        <v>-122.37623209125</v>
      </c>
      <c r="R13" s="8">
        <v>6.0</v>
      </c>
      <c r="S13" s="5"/>
      <c r="T13" s="5"/>
      <c r="U13" s="5"/>
      <c r="V13" s="5"/>
      <c r="W13" s="5"/>
      <c r="X13" s="5"/>
      <c r="Y13" s="4" t="s">
        <v>294</v>
      </c>
      <c r="Z13" s="4" t="s">
        <v>312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 t="s">
        <v>313</v>
      </c>
      <c r="N14" s="8">
        <v>324.80316</v>
      </c>
      <c r="O14" s="8">
        <v>150.91864</v>
      </c>
      <c r="P14" s="4">
        <v>37.6216274502736</v>
      </c>
      <c r="Q14" s="4">
        <v>-122.37623209125</v>
      </c>
      <c r="R14" s="8">
        <v>6.0</v>
      </c>
      <c r="S14" s="5"/>
      <c r="T14" s="5"/>
      <c r="U14" s="5"/>
      <c r="V14" s="5"/>
      <c r="W14" s="5"/>
      <c r="X14" s="5"/>
      <c r="Y14" s="4" t="s">
        <v>294</v>
      </c>
      <c r="Z14" s="4" t="s">
        <v>313</v>
      </c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 t="s">
        <v>314</v>
      </c>
      <c r="N15" s="8">
        <v>324.80316</v>
      </c>
      <c r="O15" s="8">
        <v>150.91864</v>
      </c>
      <c r="P15" s="4">
        <v>37.6216274502736</v>
      </c>
      <c r="Q15" s="4">
        <v>-122.37623209125</v>
      </c>
      <c r="R15" s="8">
        <v>6.0</v>
      </c>
      <c r="S15" s="5"/>
      <c r="T15" s="5"/>
      <c r="U15" s="5"/>
      <c r="V15" s="5"/>
      <c r="W15" s="5"/>
      <c r="X15" s="5"/>
      <c r="Y15" s="4" t="s">
        <v>294</v>
      </c>
      <c r="Z15" s="4" t="s">
        <v>314</v>
      </c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 t="s">
        <v>315</v>
      </c>
      <c r="N16" s="8">
        <v>324.80316</v>
      </c>
      <c r="O16" s="8">
        <v>150.91864</v>
      </c>
      <c r="P16" s="4">
        <v>37.6216274502736</v>
      </c>
      <c r="Q16" s="4">
        <v>-122.37623209125</v>
      </c>
      <c r="R16" s="8">
        <v>6.0</v>
      </c>
      <c r="S16" s="5"/>
      <c r="T16" s="5"/>
      <c r="U16" s="5"/>
      <c r="V16" s="5"/>
      <c r="W16" s="5"/>
      <c r="X16" s="5"/>
      <c r="Y16" s="4" t="s">
        <v>294</v>
      </c>
      <c r="Z16" s="4" t="s">
        <v>315</v>
      </c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 t="s">
        <v>316</v>
      </c>
      <c r="N17" s="8">
        <v>324.80316</v>
      </c>
      <c r="O17" s="8">
        <v>150.91864</v>
      </c>
      <c r="P17" s="4">
        <v>37.6216274502736</v>
      </c>
      <c r="Q17" s="4">
        <v>-122.37623209125</v>
      </c>
      <c r="R17" s="8">
        <v>6.0</v>
      </c>
      <c r="S17" s="5"/>
      <c r="T17" s="5"/>
      <c r="U17" s="5"/>
      <c r="V17" s="5"/>
      <c r="W17" s="5"/>
      <c r="X17" s="5"/>
      <c r="Y17" s="4" t="s">
        <v>294</v>
      </c>
      <c r="Z17" s="4" t="s">
        <v>316</v>
      </c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294</v>
      </c>
      <c r="B2" s="6">
        <f>99*AM2</f>
        <v>324.80316</v>
      </c>
      <c r="C2" s="4">
        <f>12*AM2</f>
        <v>39.37008</v>
      </c>
      <c r="D2" s="4">
        <v>37.3056580008058</v>
      </c>
      <c r="E2" s="4">
        <v>-121.85405613654</v>
      </c>
      <c r="F2" s="4">
        <v>8.0</v>
      </c>
      <c r="G2" s="4" t="s">
        <v>295</v>
      </c>
      <c r="H2" s="4">
        <v>37.311331594771</v>
      </c>
      <c r="I2" s="4">
        <v>-121.848349804997</v>
      </c>
      <c r="J2" s="4" t="s">
        <v>296</v>
      </c>
      <c r="K2" s="4">
        <v>37.304832193321</v>
      </c>
      <c r="L2" s="4">
        <v>-121.863192499839</v>
      </c>
      <c r="M2" s="4" t="s">
        <v>297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33.9473393894643</v>
      </c>
      <c r="AC2" s="4">
        <v>-118.373647676473</v>
      </c>
      <c r="AD2" s="4" t="s">
        <v>299</v>
      </c>
      <c r="AE2" s="4">
        <v>33.9471955065246</v>
      </c>
      <c r="AF2" s="4">
        <v>-118.37445960086</v>
      </c>
      <c r="AG2" s="4" t="s">
        <v>300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306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294</v>
      </c>
      <c r="Z7" s="4" t="s">
        <v>306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307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294</v>
      </c>
      <c r="Z8" s="4" t="s">
        <v>307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308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294</v>
      </c>
      <c r="Z9" s="4" t="s">
        <v>308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309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294</v>
      </c>
      <c r="Z10" s="4" t="s">
        <v>309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310</v>
      </c>
      <c r="N11" s="8">
        <v>324.80316</v>
      </c>
      <c r="O11" s="8">
        <v>150.91864</v>
      </c>
      <c r="P11" s="4">
        <v>37.6216274502736</v>
      </c>
      <c r="Q11" s="4">
        <v>-122.37623209125</v>
      </c>
      <c r="R11" s="8">
        <v>6.0</v>
      </c>
      <c r="S11" s="5"/>
      <c r="T11" s="5"/>
      <c r="U11" s="5"/>
      <c r="V11" s="5"/>
      <c r="W11" s="5"/>
      <c r="X11" s="5"/>
      <c r="Y11" s="4" t="s">
        <v>294</v>
      </c>
      <c r="Z11" s="4" t="s">
        <v>310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311</v>
      </c>
      <c r="N12" s="8">
        <v>324.80316</v>
      </c>
      <c r="O12" s="8">
        <v>150.91864</v>
      </c>
      <c r="P12" s="4">
        <v>37.6216274502736</v>
      </c>
      <c r="Q12" s="4">
        <v>-122.37623209125</v>
      </c>
      <c r="R12" s="8">
        <v>6.0</v>
      </c>
      <c r="S12" s="5"/>
      <c r="T12" s="5"/>
      <c r="U12" s="5"/>
      <c r="V12" s="5"/>
      <c r="W12" s="5"/>
      <c r="X12" s="5"/>
      <c r="Y12" s="4" t="s">
        <v>294</v>
      </c>
      <c r="Z12" s="4" t="s">
        <v>311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312</v>
      </c>
      <c r="N13" s="8">
        <v>324.80316</v>
      </c>
      <c r="O13" s="8">
        <v>150.91864</v>
      </c>
      <c r="P13" s="4">
        <v>37.6216274502736</v>
      </c>
      <c r="Q13" s="4">
        <v>-122.37623209125</v>
      </c>
      <c r="R13" s="8">
        <v>6.0</v>
      </c>
      <c r="S13" s="5"/>
      <c r="T13" s="5"/>
      <c r="U13" s="5"/>
      <c r="V13" s="5"/>
      <c r="W13" s="5"/>
      <c r="X13" s="5"/>
      <c r="Y13" s="4" t="s">
        <v>294</v>
      </c>
      <c r="Z13" s="4" t="s">
        <v>312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 t="s">
        <v>313</v>
      </c>
      <c r="N14" s="8">
        <v>324.80316</v>
      </c>
      <c r="O14" s="8">
        <v>150.91864</v>
      </c>
      <c r="P14" s="4">
        <v>37.6216274502736</v>
      </c>
      <c r="Q14" s="4">
        <v>-122.37623209125</v>
      </c>
      <c r="R14" s="8">
        <v>6.0</v>
      </c>
      <c r="S14" s="5"/>
      <c r="T14" s="5"/>
      <c r="U14" s="5"/>
      <c r="V14" s="5"/>
      <c r="W14" s="5"/>
      <c r="X14" s="5"/>
      <c r="Y14" s="4" t="s">
        <v>294</v>
      </c>
      <c r="Z14" s="4" t="s">
        <v>313</v>
      </c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 t="s">
        <v>314</v>
      </c>
      <c r="N15" s="8">
        <v>324.80316</v>
      </c>
      <c r="O15" s="8">
        <v>150.91864</v>
      </c>
      <c r="P15" s="4">
        <v>37.6216274502736</v>
      </c>
      <c r="Q15" s="4">
        <v>-122.37623209125</v>
      </c>
      <c r="R15" s="8">
        <v>6.0</v>
      </c>
      <c r="S15" s="5"/>
      <c r="T15" s="5"/>
      <c r="U15" s="5"/>
      <c r="V15" s="5"/>
      <c r="W15" s="5"/>
      <c r="X15" s="5"/>
      <c r="Y15" s="4" t="s">
        <v>294</v>
      </c>
      <c r="Z15" s="4" t="s">
        <v>314</v>
      </c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294</v>
      </c>
      <c r="B2" s="6">
        <f>99*AM2</f>
        <v>324.80316</v>
      </c>
      <c r="C2" s="4">
        <f>12*AM2</f>
        <v>39.37008</v>
      </c>
      <c r="D2" s="4">
        <v>37.3056580008058</v>
      </c>
      <c r="E2" s="4">
        <v>-121.85405613654</v>
      </c>
      <c r="F2" s="4">
        <v>8.0</v>
      </c>
      <c r="G2" s="4" t="s">
        <v>295</v>
      </c>
      <c r="H2" s="4">
        <v>37.311331594771</v>
      </c>
      <c r="I2" s="4">
        <v>-121.848349804997</v>
      </c>
      <c r="J2" s="4" t="s">
        <v>296</v>
      </c>
      <c r="K2" s="4">
        <v>37.304832193321</v>
      </c>
      <c r="L2" s="4">
        <v>-121.863192499839</v>
      </c>
      <c r="M2" s="4" t="s">
        <v>297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294</v>
      </c>
      <c r="Z2" s="4" t="s">
        <v>297</v>
      </c>
      <c r="AA2" s="4" t="s">
        <v>298</v>
      </c>
      <c r="AB2" s="4">
        <v>33.9473393894643</v>
      </c>
      <c r="AC2" s="4">
        <v>-118.373647676473</v>
      </c>
      <c r="AD2" s="4" t="s">
        <v>299</v>
      </c>
      <c r="AE2" s="4">
        <v>33.9471955065246</v>
      </c>
      <c r="AF2" s="4">
        <v>-118.37445960086</v>
      </c>
      <c r="AG2" s="4" t="s">
        <v>300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301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294</v>
      </c>
      <c r="Z3" s="4" t="s">
        <v>301</v>
      </c>
      <c r="AA3" s="4" t="s">
        <v>302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303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294</v>
      </c>
      <c r="Z4" s="4" t="s">
        <v>303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304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294</v>
      </c>
      <c r="Z5" s="4" t="s">
        <v>304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305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294</v>
      </c>
      <c r="Z6" s="4" t="s">
        <v>305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306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294</v>
      </c>
      <c r="Z7" s="4" t="s">
        <v>306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307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294</v>
      </c>
      <c r="Z8" s="4" t="s">
        <v>307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308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294</v>
      </c>
      <c r="Z9" s="4" t="s">
        <v>308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309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294</v>
      </c>
      <c r="Z10" s="4" t="s">
        <v>309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310</v>
      </c>
      <c r="N11" s="8">
        <v>324.80316</v>
      </c>
      <c r="O11" s="8">
        <v>150.91864</v>
      </c>
      <c r="P11" s="4">
        <v>37.6216274502736</v>
      </c>
      <c r="Q11" s="4">
        <v>-122.37623209125</v>
      </c>
      <c r="R11" s="8">
        <v>6.0</v>
      </c>
      <c r="S11" s="5"/>
      <c r="T11" s="5"/>
      <c r="U11" s="5"/>
      <c r="V11" s="5"/>
      <c r="W11" s="5"/>
      <c r="X11" s="5"/>
      <c r="Y11" s="4" t="s">
        <v>294</v>
      </c>
      <c r="Z11" s="4" t="s">
        <v>310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311</v>
      </c>
      <c r="N12" s="8">
        <v>324.80316</v>
      </c>
      <c r="O12" s="8">
        <v>150.91864</v>
      </c>
      <c r="P12" s="4">
        <v>37.6216274502736</v>
      </c>
      <c r="Q12" s="4">
        <v>-122.37623209125</v>
      </c>
      <c r="R12" s="8">
        <v>6.0</v>
      </c>
      <c r="S12" s="5"/>
      <c r="T12" s="5"/>
      <c r="U12" s="5"/>
      <c r="V12" s="5"/>
      <c r="W12" s="5"/>
      <c r="X12" s="5"/>
      <c r="Y12" s="4" t="s">
        <v>294</v>
      </c>
      <c r="Z12" s="4" t="s">
        <v>311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312</v>
      </c>
      <c r="N13" s="8">
        <v>324.80316</v>
      </c>
      <c r="O13" s="8">
        <v>150.91864</v>
      </c>
      <c r="P13" s="4">
        <v>37.6216274502736</v>
      </c>
      <c r="Q13" s="4">
        <v>-122.37623209125</v>
      </c>
      <c r="R13" s="8">
        <v>6.0</v>
      </c>
      <c r="S13" s="5"/>
      <c r="T13" s="5"/>
      <c r="U13" s="5"/>
      <c r="V13" s="5"/>
      <c r="W13" s="5"/>
      <c r="X13" s="5"/>
      <c r="Y13" s="4" t="s">
        <v>294</v>
      </c>
      <c r="Z13" s="4" t="s">
        <v>312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4.11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5.67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24.11"/>
    <col customWidth="1" min="26" max="26" width="27.11"/>
    <col customWidth="1" min="27" max="27" width="28.67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321</v>
      </c>
      <c r="B2" s="6">
        <f>99*AM2</f>
        <v>324.80316</v>
      </c>
      <c r="C2" s="4">
        <f>12*AM2</f>
        <v>39.37008</v>
      </c>
      <c r="D2" s="4">
        <v>36.9825952679996</v>
      </c>
      <c r="E2" s="4">
        <v>-122.031601947479</v>
      </c>
      <c r="F2" s="4">
        <v>8.0</v>
      </c>
      <c r="G2" s="4" t="s">
        <v>322</v>
      </c>
      <c r="H2" s="4">
        <v>36.984747060684</v>
      </c>
      <c r="I2" s="4">
        <v>-122.040298481118</v>
      </c>
      <c r="J2" s="4" t="s">
        <v>323</v>
      </c>
      <c r="K2" s="4">
        <v>36.9867274212674</v>
      </c>
      <c r="L2" s="4">
        <v>-122.024050219611</v>
      </c>
      <c r="M2" s="4" t="s">
        <v>324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321</v>
      </c>
      <c r="Z2" s="4" t="s">
        <v>324</v>
      </c>
      <c r="AA2" s="4" t="s">
        <v>325</v>
      </c>
      <c r="AB2" s="4">
        <v>33.9473393894643</v>
      </c>
      <c r="AC2" s="4">
        <v>-118.373647676473</v>
      </c>
      <c r="AD2" s="4" t="s">
        <v>326</v>
      </c>
      <c r="AE2" s="4">
        <v>33.9471955065246</v>
      </c>
      <c r="AF2" s="4">
        <v>-118.37445960086</v>
      </c>
      <c r="AG2" s="4" t="s">
        <v>327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328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321</v>
      </c>
      <c r="Z3" s="4" t="s">
        <v>328</v>
      </c>
      <c r="AA3" s="4" t="s">
        <v>329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330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321</v>
      </c>
      <c r="Z4" s="4" t="s">
        <v>330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331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321</v>
      </c>
      <c r="Z5" s="4" t="s">
        <v>331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/>
      <c r="N6" s="8"/>
      <c r="O6" s="8"/>
      <c r="P6" s="4"/>
      <c r="Q6" s="4"/>
      <c r="R6" s="8"/>
      <c r="S6" s="8"/>
      <c r="T6" s="8"/>
      <c r="U6" s="8"/>
      <c r="V6" s="8"/>
      <c r="W6" s="8"/>
      <c r="X6" s="8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4.11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5.67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24.11"/>
    <col customWidth="1" min="26" max="26" width="27.11"/>
    <col customWidth="1" min="27" max="27" width="28.67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321</v>
      </c>
      <c r="B2" s="6">
        <f>99*AM2</f>
        <v>324.80316</v>
      </c>
      <c r="C2" s="4">
        <f>12*AM2</f>
        <v>39.37008</v>
      </c>
      <c r="D2" s="4">
        <v>36.9825952679996</v>
      </c>
      <c r="E2" s="4">
        <v>-122.031601947479</v>
      </c>
      <c r="F2" s="4">
        <v>8.0</v>
      </c>
      <c r="G2" s="4" t="s">
        <v>322</v>
      </c>
      <c r="H2" s="4">
        <v>36.984747060684</v>
      </c>
      <c r="I2" s="4">
        <v>-122.040298481118</v>
      </c>
      <c r="J2" s="4" t="s">
        <v>323</v>
      </c>
      <c r="K2" s="4">
        <v>36.9867274212674</v>
      </c>
      <c r="L2" s="4">
        <v>-122.024050219611</v>
      </c>
      <c r="M2" s="4" t="s">
        <v>324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321</v>
      </c>
      <c r="Z2" s="4" t="s">
        <v>324</v>
      </c>
      <c r="AA2" s="4" t="s">
        <v>325</v>
      </c>
      <c r="AB2" s="4">
        <v>33.9473393894643</v>
      </c>
      <c r="AC2" s="4">
        <v>-118.373647676473</v>
      </c>
      <c r="AD2" s="4" t="s">
        <v>326</v>
      </c>
      <c r="AE2" s="4">
        <v>33.9471955065246</v>
      </c>
      <c r="AF2" s="4">
        <v>-118.37445960086</v>
      </c>
      <c r="AG2" s="4" t="s">
        <v>327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328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321</v>
      </c>
      <c r="Z3" s="4" t="s">
        <v>328</v>
      </c>
      <c r="AA3" s="4" t="s">
        <v>329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330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321</v>
      </c>
      <c r="Z4" s="4" t="s">
        <v>330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331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321</v>
      </c>
      <c r="Z5" s="4" t="s">
        <v>331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332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321</v>
      </c>
      <c r="Z6" s="4" t="s">
        <v>332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333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321</v>
      </c>
      <c r="Z7" s="4" t="s">
        <v>333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4.11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5.67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24.11"/>
    <col customWidth="1" min="26" max="26" width="27.11"/>
    <col customWidth="1" min="27" max="27" width="28.67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321</v>
      </c>
      <c r="B2" s="6">
        <f>99*AM2</f>
        <v>324.80316</v>
      </c>
      <c r="C2" s="4">
        <f>12*AM2</f>
        <v>39.37008</v>
      </c>
      <c r="D2" s="4">
        <v>36.9825952679996</v>
      </c>
      <c r="E2" s="4">
        <v>-122.031601947479</v>
      </c>
      <c r="F2" s="4">
        <v>8.0</v>
      </c>
      <c r="G2" s="4" t="s">
        <v>322</v>
      </c>
      <c r="H2" s="4">
        <v>36.984747060684</v>
      </c>
      <c r="I2" s="4">
        <v>-122.040298481118</v>
      </c>
      <c r="J2" s="4" t="s">
        <v>323</v>
      </c>
      <c r="K2" s="4">
        <v>36.9867274212674</v>
      </c>
      <c r="L2" s="4">
        <v>-122.024050219611</v>
      </c>
      <c r="M2" s="4" t="s">
        <v>324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321</v>
      </c>
      <c r="Z2" s="4" t="s">
        <v>324</v>
      </c>
      <c r="AA2" s="4" t="s">
        <v>325</v>
      </c>
      <c r="AB2" s="4">
        <v>33.9473393894643</v>
      </c>
      <c r="AC2" s="4">
        <v>-118.373647676473</v>
      </c>
      <c r="AD2" s="4" t="s">
        <v>326</v>
      </c>
      <c r="AE2" s="4">
        <v>33.9471955065246</v>
      </c>
      <c r="AF2" s="4">
        <v>-118.37445960086</v>
      </c>
      <c r="AG2" s="4" t="s">
        <v>327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328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321</v>
      </c>
      <c r="Z3" s="4" t="s">
        <v>328</v>
      </c>
      <c r="AA3" s="4" t="s">
        <v>329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330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321</v>
      </c>
      <c r="Z4" s="4" t="s">
        <v>330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331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321</v>
      </c>
      <c r="Z5" s="4" t="s">
        <v>331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332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321</v>
      </c>
      <c r="Z6" s="4" t="s">
        <v>332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333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321</v>
      </c>
      <c r="Z7" s="4" t="s">
        <v>333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334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321</v>
      </c>
      <c r="Z8" s="4" t="s">
        <v>334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335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321</v>
      </c>
      <c r="Z9" s="4" t="s">
        <v>335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4.11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5.67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24.11"/>
    <col customWidth="1" min="26" max="26" width="27.11"/>
    <col customWidth="1" min="27" max="27" width="28.67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321</v>
      </c>
      <c r="B2" s="6">
        <f>99*AM2</f>
        <v>324.80316</v>
      </c>
      <c r="C2" s="4">
        <f>12*AM2</f>
        <v>39.37008</v>
      </c>
      <c r="D2" s="4">
        <v>36.9825952679996</v>
      </c>
      <c r="E2" s="4">
        <v>-122.031601947479</v>
      </c>
      <c r="F2" s="4">
        <v>8.0</v>
      </c>
      <c r="G2" s="4" t="s">
        <v>322</v>
      </c>
      <c r="H2" s="4">
        <v>36.984747060684</v>
      </c>
      <c r="I2" s="4">
        <v>-122.040298481118</v>
      </c>
      <c r="J2" s="4" t="s">
        <v>323</v>
      </c>
      <c r="K2" s="4">
        <v>36.9867274212674</v>
      </c>
      <c r="L2" s="4">
        <v>-122.024050219611</v>
      </c>
      <c r="M2" s="4" t="s">
        <v>324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321</v>
      </c>
      <c r="Z2" s="4" t="s">
        <v>324</v>
      </c>
      <c r="AA2" s="4" t="s">
        <v>325</v>
      </c>
      <c r="AB2" s="4">
        <v>33.9473393894643</v>
      </c>
      <c r="AC2" s="4">
        <v>-118.373647676473</v>
      </c>
      <c r="AD2" s="4" t="s">
        <v>326</v>
      </c>
      <c r="AE2" s="4">
        <v>33.9471955065246</v>
      </c>
      <c r="AF2" s="4">
        <v>-118.37445960086</v>
      </c>
      <c r="AG2" s="4" t="s">
        <v>327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328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321</v>
      </c>
      <c r="Z3" s="4" t="s">
        <v>328</v>
      </c>
      <c r="AA3" s="4" t="s">
        <v>329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330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321</v>
      </c>
      <c r="Z4" s="4" t="s">
        <v>330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331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321</v>
      </c>
      <c r="Z5" s="4" t="s">
        <v>331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332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321</v>
      </c>
      <c r="Z6" s="4" t="s">
        <v>332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333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321</v>
      </c>
      <c r="Z7" s="4" t="s">
        <v>333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334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321</v>
      </c>
      <c r="Z8" s="4" t="s">
        <v>334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335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321</v>
      </c>
      <c r="Z9" s="4" t="s">
        <v>335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336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321</v>
      </c>
      <c r="Z10" s="4" t="s">
        <v>336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337</v>
      </c>
      <c r="N11" s="8">
        <v>324.80316</v>
      </c>
      <c r="O11" s="8">
        <v>150.91864</v>
      </c>
      <c r="P11" s="4">
        <v>37.6216274502736</v>
      </c>
      <c r="Q11" s="4">
        <v>-122.37623209125</v>
      </c>
      <c r="R11" s="8">
        <v>6.0</v>
      </c>
      <c r="S11" s="5"/>
      <c r="T11" s="5"/>
      <c r="U11" s="5"/>
      <c r="V11" s="5"/>
      <c r="W11" s="5"/>
      <c r="X11" s="5"/>
      <c r="Y11" s="4" t="s">
        <v>321</v>
      </c>
      <c r="Z11" s="4" t="s">
        <v>337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4.11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5.67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24.11"/>
    <col customWidth="1" min="26" max="26" width="27.11"/>
    <col customWidth="1" min="27" max="27" width="28.67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321</v>
      </c>
      <c r="B2" s="6">
        <f>99*AM2</f>
        <v>324.80316</v>
      </c>
      <c r="C2" s="4">
        <f>12*AM2</f>
        <v>39.37008</v>
      </c>
      <c r="D2" s="4">
        <v>36.9825952679996</v>
      </c>
      <c r="E2" s="4">
        <v>-122.031601947479</v>
      </c>
      <c r="F2" s="4">
        <v>8.0</v>
      </c>
      <c r="G2" s="4" t="s">
        <v>322</v>
      </c>
      <c r="H2" s="4">
        <v>36.984747060684</v>
      </c>
      <c r="I2" s="4">
        <v>-122.040298481118</v>
      </c>
      <c r="J2" s="4" t="s">
        <v>323</v>
      </c>
      <c r="K2" s="4">
        <v>36.9867274212674</v>
      </c>
      <c r="L2" s="4">
        <v>-122.024050219611</v>
      </c>
      <c r="M2" s="4" t="s">
        <v>324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321</v>
      </c>
      <c r="Z2" s="4" t="s">
        <v>324</v>
      </c>
      <c r="AA2" s="4" t="s">
        <v>325</v>
      </c>
      <c r="AB2" s="4">
        <v>33.9473393894643</v>
      </c>
      <c r="AC2" s="4">
        <v>-118.373647676473</v>
      </c>
      <c r="AD2" s="4" t="s">
        <v>326</v>
      </c>
      <c r="AE2" s="4">
        <v>33.9471955065246</v>
      </c>
      <c r="AF2" s="4">
        <v>-118.37445960086</v>
      </c>
      <c r="AG2" s="4" t="s">
        <v>327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328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321</v>
      </c>
      <c r="Z3" s="4" t="s">
        <v>328</v>
      </c>
      <c r="AA3" s="4" t="s">
        <v>329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330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321</v>
      </c>
      <c r="Z4" s="4" t="s">
        <v>330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331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321</v>
      </c>
      <c r="Z5" s="4" t="s">
        <v>331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332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321</v>
      </c>
      <c r="Z6" s="4" t="s">
        <v>332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333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321</v>
      </c>
      <c r="Z7" s="4" t="s">
        <v>333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334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321</v>
      </c>
      <c r="Z8" s="4" t="s">
        <v>334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335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321</v>
      </c>
      <c r="Z9" s="4" t="s">
        <v>335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336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321</v>
      </c>
      <c r="Z10" s="4" t="s">
        <v>336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337</v>
      </c>
      <c r="N11" s="8">
        <v>324.80316</v>
      </c>
      <c r="O11" s="8">
        <v>150.91864</v>
      </c>
      <c r="P11" s="4">
        <v>37.6216274502736</v>
      </c>
      <c r="Q11" s="4">
        <v>-122.37623209125</v>
      </c>
      <c r="R11" s="8">
        <v>6.0</v>
      </c>
      <c r="S11" s="5"/>
      <c r="T11" s="5"/>
      <c r="U11" s="5"/>
      <c r="V11" s="5"/>
      <c r="W11" s="5"/>
      <c r="X11" s="5"/>
      <c r="Y11" s="4" t="s">
        <v>321</v>
      </c>
      <c r="Z11" s="4" t="s">
        <v>337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338</v>
      </c>
      <c r="N12" s="8">
        <v>324.80316</v>
      </c>
      <c r="O12" s="8">
        <v>150.91864</v>
      </c>
      <c r="P12" s="4">
        <v>37.6216274502736</v>
      </c>
      <c r="Q12" s="4">
        <v>-122.37623209125</v>
      </c>
      <c r="R12" s="8">
        <v>6.0</v>
      </c>
      <c r="S12" s="5"/>
      <c r="T12" s="5"/>
      <c r="U12" s="5"/>
      <c r="V12" s="5"/>
      <c r="W12" s="5"/>
      <c r="X12" s="5"/>
      <c r="Y12" s="4" t="s">
        <v>321</v>
      </c>
      <c r="Z12" s="4" t="s">
        <v>338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339</v>
      </c>
      <c r="N13" s="8">
        <v>324.80316</v>
      </c>
      <c r="O13" s="8">
        <v>150.91864</v>
      </c>
      <c r="P13" s="4">
        <v>37.6216274502736</v>
      </c>
      <c r="Q13" s="4">
        <v>-122.37623209125</v>
      </c>
      <c r="R13" s="8">
        <v>6.0</v>
      </c>
      <c r="S13" s="5"/>
      <c r="T13" s="5"/>
      <c r="U13" s="5"/>
      <c r="V13" s="5"/>
      <c r="W13" s="5"/>
      <c r="X13" s="5"/>
      <c r="Y13" s="4" t="s">
        <v>321</v>
      </c>
      <c r="Z13" s="4" t="s">
        <v>339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5.78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22.44"/>
    <col customWidth="1" min="26" max="26" width="25.67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340</v>
      </c>
      <c r="B2" s="6">
        <f>99*AM2</f>
        <v>324.80316</v>
      </c>
      <c r="C2" s="4">
        <f>12*AM2</f>
        <v>39.37008</v>
      </c>
      <c r="D2" s="4">
        <v>37.9381903031836</v>
      </c>
      <c r="E2" s="4">
        <v>-121.350342496127</v>
      </c>
      <c r="F2" s="4">
        <v>8.0</v>
      </c>
      <c r="G2" s="4" t="s">
        <v>341</v>
      </c>
      <c r="H2" s="4">
        <v>37.9415825003251</v>
      </c>
      <c r="I2" s="4">
        <v>-121.358531083484</v>
      </c>
      <c r="J2" s="4" t="s">
        <v>342</v>
      </c>
      <c r="K2" s="4">
        <v>37.9312673438711</v>
      </c>
      <c r="L2" s="4">
        <v>-121.347174009221</v>
      </c>
      <c r="M2" s="4" t="s">
        <v>343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340</v>
      </c>
      <c r="Z2" s="4" t="s">
        <v>343</v>
      </c>
      <c r="AA2" s="4" t="s">
        <v>344</v>
      </c>
      <c r="AB2" s="4">
        <v>33.9473393894643</v>
      </c>
      <c r="AC2" s="4">
        <v>-118.373647676473</v>
      </c>
      <c r="AD2" s="4" t="s">
        <v>345</v>
      </c>
      <c r="AE2" s="4">
        <v>33.9471955065246</v>
      </c>
      <c r="AF2" s="4">
        <v>-118.37445960086</v>
      </c>
      <c r="AG2" s="4" t="s">
        <v>346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347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340</v>
      </c>
      <c r="Z3" s="4" t="s">
        <v>347</v>
      </c>
      <c r="AA3" s="4" t="s">
        <v>348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349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340</v>
      </c>
      <c r="Z4" s="4" t="s">
        <v>349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350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340</v>
      </c>
      <c r="Z5" s="4" t="s">
        <v>350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/>
      <c r="N6" s="8"/>
      <c r="O6" s="8"/>
      <c r="P6" s="4"/>
      <c r="Q6" s="4"/>
      <c r="R6" s="8"/>
      <c r="S6" s="8"/>
      <c r="T6" s="8"/>
      <c r="U6" s="8"/>
      <c r="V6" s="8"/>
      <c r="W6" s="8"/>
      <c r="X6" s="8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5.78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22.44"/>
    <col customWidth="1" min="26" max="26" width="25.67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340</v>
      </c>
      <c r="B2" s="6">
        <f>99*AM2</f>
        <v>324.80316</v>
      </c>
      <c r="C2" s="4">
        <f>12*AM2</f>
        <v>39.37008</v>
      </c>
      <c r="D2" s="4">
        <v>37.9381903031836</v>
      </c>
      <c r="E2" s="4">
        <v>-121.350342496127</v>
      </c>
      <c r="F2" s="4">
        <v>8.0</v>
      </c>
      <c r="G2" s="4" t="s">
        <v>341</v>
      </c>
      <c r="H2" s="4">
        <v>37.9415825003251</v>
      </c>
      <c r="I2" s="4">
        <v>-121.358531083484</v>
      </c>
      <c r="J2" s="4" t="s">
        <v>342</v>
      </c>
      <c r="K2" s="4">
        <v>37.9312673438711</v>
      </c>
      <c r="L2" s="4">
        <v>-121.347174009221</v>
      </c>
      <c r="M2" s="4" t="s">
        <v>343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340</v>
      </c>
      <c r="Z2" s="4" t="s">
        <v>343</v>
      </c>
      <c r="AA2" s="4" t="s">
        <v>344</v>
      </c>
      <c r="AB2" s="4">
        <v>33.9473393894643</v>
      </c>
      <c r="AC2" s="4">
        <v>-118.373647676473</v>
      </c>
      <c r="AD2" s="4" t="s">
        <v>345</v>
      </c>
      <c r="AE2" s="4">
        <v>33.9471955065246</v>
      </c>
      <c r="AF2" s="4">
        <v>-118.37445960086</v>
      </c>
      <c r="AG2" s="4" t="s">
        <v>346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347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340</v>
      </c>
      <c r="Z3" s="4" t="s">
        <v>347</v>
      </c>
      <c r="AA3" s="4" t="s">
        <v>348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349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340</v>
      </c>
      <c r="Z4" s="4" t="s">
        <v>349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350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340</v>
      </c>
      <c r="Z5" s="4" t="s">
        <v>350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351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340</v>
      </c>
      <c r="Z6" s="4" t="s">
        <v>351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352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340</v>
      </c>
      <c r="Z7" s="4" t="s">
        <v>352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5.78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22.44"/>
    <col customWidth="1" min="26" max="26" width="25.67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340</v>
      </c>
      <c r="B2" s="6">
        <f>99*AM2</f>
        <v>324.80316</v>
      </c>
      <c r="C2" s="4">
        <f>12*AM2</f>
        <v>39.37008</v>
      </c>
      <c r="D2" s="4">
        <v>37.9381903031836</v>
      </c>
      <c r="E2" s="4">
        <v>-121.350342496127</v>
      </c>
      <c r="F2" s="4">
        <v>8.0</v>
      </c>
      <c r="G2" s="4" t="s">
        <v>341</v>
      </c>
      <c r="H2" s="4">
        <v>37.9415825003251</v>
      </c>
      <c r="I2" s="4">
        <v>-121.358531083484</v>
      </c>
      <c r="J2" s="4" t="s">
        <v>342</v>
      </c>
      <c r="K2" s="4">
        <v>37.9312673438711</v>
      </c>
      <c r="L2" s="4">
        <v>-121.347174009221</v>
      </c>
      <c r="M2" s="4" t="s">
        <v>343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340</v>
      </c>
      <c r="Z2" s="4" t="s">
        <v>343</v>
      </c>
      <c r="AA2" s="4" t="s">
        <v>344</v>
      </c>
      <c r="AB2" s="4">
        <v>33.9473393894643</v>
      </c>
      <c r="AC2" s="4">
        <v>-118.373647676473</v>
      </c>
      <c r="AD2" s="4" t="s">
        <v>345</v>
      </c>
      <c r="AE2" s="4">
        <v>33.9471955065246</v>
      </c>
      <c r="AF2" s="4">
        <v>-118.37445960086</v>
      </c>
      <c r="AG2" s="4" t="s">
        <v>346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347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340</v>
      </c>
      <c r="Z3" s="4" t="s">
        <v>347</v>
      </c>
      <c r="AA3" s="4" t="s">
        <v>348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349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340</v>
      </c>
      <c r="Z4" s="4" t="s">
        <v>349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350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340</v>
      </c>
      <c r="Z5" s="4" t="s">
        <v>350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351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340</v>
      </c>
      <c r="Z6" s="4" t="s">
        <v>351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352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340</v>
      </c>
      <c r="Z7" s="4" t="s">
        <v>352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353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340</v>
      </c>
      <c r="Z8" s="4" t="s">
        <v>353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354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340</v>
      </c>
      <c r="Z9" s="4" t="s">
        <v>354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5.78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22.44"/>
    <col customWidth="1" min="26" max="26" width="25.67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340</v>
      </c>
      <c r="B2" s="6">
        <f>99*AM2</f>
        <v>324.80316</v>
      </c>
      <c r="C2" s="4">
        <f>12*AM2</f>
        <v>39.37008</v>
      </c>
      <c r="D2" s="4">
        <v>37.9381903031836</v>
      </c>
      <c r="E2" s="4">
        <v>-121.350342496127</v>
      </c>
      <c r="F2" s="4">
        <v>8.0</v>
      </c>
      <c r="G2" s="4" t="s">
        <v>341</v>
      </c>
      <c r="H2" s="4">
        <v>37.9415825003251</v>
      </c>
      <c r="I2" s="4">
        <v>-121.358531083484</v>
      </c>
      <c r="J2" s="4" t="s">
        <v>342</v>
      </c>
      <c r="K2" s="4">
        <v>37.9312673438711</v>
      </c>
      <c r="L2" s="4">
        <v>-121.347174009221</v>
      </c>
      <c r="M2" s="4" t="s">
        <v>343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340</v>
      </c>
      <c r="Z2" s="4" t="s">
        <v>343</v>
      </c>
      <c r="AA2" s="4" t="s">
        <v>344</v>
      </c>
      <c r="AB2" s="4">
        <v>33.9473393894643</v>
      </c>
      <c r="AC2" s="4">
        <v>-118.373647676473</v>
      </c>
      <c r="AD2" s="4" t="s">
        <v>345</v>
      </c>
      <c r="AE2" s="4">
        <v>33.9471955065246</v>
      </c>
      <c r="AF2" s="4">
        <v>-118.37445960086</v>
      </c>
      <c r="AG2" s="4" t="s">
        <v>346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347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340</v>
      </c>
      <c r="Z3" s="4" t="s">
        <v>347</v>
      </c>
      <c r="AA3" s="4" t="s">
        <v>348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349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340</v>
      </c>
      <c r="Z4" s="4" t="s">
        <v>349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350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340</v>
      </c>
      <c r="Z5" s="4" t="s">
        <v>350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351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340</v>
      </c>
      <c r="Z6" s="4" t="s">
        <v>351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352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340</v>
      </c>
      <c r="Z7" s="4" t="s">
        <v>352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353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340</v>
      </c>
      <c r="Z8" s="4" t="s">
        <v>353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354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340</v>
      </c>
      <c r="Z9" s="4" t="s">
        <v>354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355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340</v>
      </c>
      <c r="Z10" s="4" t="s">
        <v>355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356</v>
      </c>
      <c r="N11" s="8">
        <v>324.80316</v>
      </c>
      <c r="O11" s="8">
        <v>150.91864</v>
      </c>
      <c r="P11" s="4">
        <v>37.6216274502736</v>
      </c>
      <c r="Q11" s="4">
        <v>-122.37623209125</v>
      </c>
      <c r="R11" s="8">
        <v>6.0</v>
      </c>
      <c r="S11" s="5"/>
      <c r="T11" s="5"/>
      <c r="U11" s="5"/>
      <c r="V11" s="5"/>
      <c r="W11" s="5"/>
      <c r="X11" s="5"/>
      <c r="Y11" s="4" t="s">
        <v>340</v>
      </c>
      <c r="Z11" s="4" t="s">
        <v>356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5.78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22.44"/>
    <col customWidth="1" min="26" max="26" width="25.67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340</v>
      </c>
      <c r="B2" s="6">
        <f>99*AM2</f>
        <v>324.80316</v>
      </c>
      <c r="C2" s="4">
        <f>12*AM2</f>
        <v>39.37008</v>
      </c>
      <c r="D2" s="4">
        <v>37.9381903031836</v>
      </c>
      <c r="E2" s="4">
        <v>-121.350342496127</v>
      </c>
      <c r="F2" s="4">
        <v>8.0</v>
      </c>
      <c r="G2" s="4" t="s">
        <v>341</v>
      </c>
      <c r="H2" s="4">
        <v>37.9415825003251</v>
      </c>
      <c r="I2" s="4">
        <v>-121.358531083484</v>
      </c>
      <c r="J2" s="4" t="s">
        <v>342</v>
      </c>
      <c r="K2" s="4">
        <v>37.9312673438711</v>
      </c>
      <c r="L2" s="4">
        <v>-121.347174009221</v>
      </c>
      <c r="M2" s="4" t="s">
        <v>343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340</v>
      </c>
      <c r="Z2" s="4" t="s">
        <v>343</v>
      </c>
      <c r="AA2" s="4" t="s">
        <v>344</v>
      </c>
      <c r="AB2" s="4">
        <v>33.9473393894643</v>
      </c>
      <c r="AC2" s="4">
        <v>-118.373647676473</v>
      </c>
      <c r="AD2" s="4" t="s">
        <v>345</v>
      </c>
      <c r="AE2" s="4">
        <v>33.9471955065246</v>
      </c>
      <c r="AF2" s="4">
        <v>-118.37445960086</v>
      </c>
      <c r="AG2" s="4" t="s">
        <v>346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347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340</v>
      </c>
      <c r="Z3" s="4" t="s">
        <v>347</v>
      </c>
      <c r="AA3" s="4" t="s">
        <v>348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349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340</v>
      </c>
      <c r="Z4" s="4" t="s">
        <v>349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350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340</v>
      </c>
      <c r="Z5" s="4" t="s">
        <v>350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351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340</v>
      </c>
      <c r="Z6" s="4" t="s">
        <v>351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352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340</v>
      </c>
      <c r="Z7" s="4" t="s">
        <v>352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353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340</v>
      </c>
      <c r="Z8" s="4" t="s">
        <v>353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354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340</v>
      </c>
      <c r="Z9" s="4" t="s">
        <v>354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355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340</v>
      </c>
      <c r="Z10" s="4" t="s">
        <v>355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356</v>
      </c>
      <c r="N11" s="8">
        <v>324.80316</v>
      </c>
      <c r="O11" s="8">
        <v>150.91864</v>
      </c>
      <c r="P11" s="4">
        <v>37.6216274502736</v>
      </c>
      <c r="Q11" s="4">
        <v>-122.37623209125</v>
      </c>
      <c r="R11" s="8">
        <v>6.0</v>
      </c>
      <c r="S11" s="5"/>
      <c r="T11" s="5"/>
      <c r="U11" s="5"/>
      <c r="V11" s="5"/>
      <c r="W11" s="5"/>
      <c r="X11" s="5"/>
      <c r="Y11" s="4" t="s">
        <v>340</v>
      </c>
      <c r="Z11" s="4" t="s">
        <v>356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357</v>
      </c>
      <c r="N12" s="8">
        <v>324.80316</v>
      </c>
      <c r="O12" s="8">
        <v>150.91864</v>
      </c>
      <c r="P12" s="4">
        <v>37.6216274502736</v>
      </c>
      <c r="Q12" s="4">
        <v>-122.37623209125</v>
      </c>
      <c r="R12" s="8">
        <v>6.0</v>
      </c>
      <c r="S12" s="5"/>
      <c r="T12" s="5"/>
      <c r="U12" s="5"/>
      <c r="V12" s="5"/>
      <c r="W12" s="5"/>
      <c r="X12" s="5"/>
      <c r="Y12" s="4" t="s">
        <v>340</v>
      </c>
      <c r="Z12" s="4" t="s">
        <v>357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358</v>
      </c>
      <c r="N13" s="8">
        <v>324.80316</v>
      </c>
      <c r="O13" s="8">
        <v>150.91864</v>
      </c>
      <c r="P13" s="4">
        <v>37.6216274502736</v>
      </c>
      <c r="Q13" s="4">
        <v>-122.37623209125</v>
      </c>
      <c r="R13" s="8">
        <v>6.0</v>
      </c>
      <c r="S13" s="5"/>
      <c r="T13" s="5"/>
      <c r="U13" s="5"/>
      <c r="V13" s="5"/>
      <c r="W13" s="5"/>
      <c r="X13" s="5"/>
      <c r="Y13" s="4" t="s">
        <v>340</v>
      </c>
      <c r="Z13" s="4" t="s">
        <v>358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359</v>
      </c>
      <c r="B2" s="6">
        <f>99*AM2</f>
        <v>324.80316</v>
      </c>
      <c r="C2" s="4">
        <f>12*AM2</f>
        <v>39.37008</v>
      </c>
      <c r="D2" s="4">
        <v>37.3765384922496</v>
      </c>
      <c r="E2" s="4">
        <v>-122.06570820587</v>
      </c>
      <c r="F2" s="4">
        <v>8.0</v>
      </c>
      <c r="G2" s="4" t="s">
        <v>360</v>
      </c>
      <c r="H2" s="4">
        <v>37.3758431637332</v>
      </c>
      <c r="I2" s="4">
        <v>-122.074834906318</v>
      </c>
      <c r="J2" s="4" t="s">
        <v>361</v>
      </c>
      <c r="K2" s="4">
        <v>37.3835640410758</v>
      </c>
      <c r="L2" s="4">
        <v>-122.063243102867</v>
      </c>
      <c r="M2" s="4" t="s">
        <v>362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359</v>
      </c>
      <c r="Z2" s="4" t="s">
        <v>362</v>
      </c>
      <c r="AA2" s="4" t="s">
        <v>363</v>
      </c>
      <c r="AB2" s="4">
        <v>33.9473393894643</v>
      </c>
      <c r="AC2" s="4">
        <v>-118.373647676473</v>
      </c>
      <c r="AD2" s="4" t="s">
        <v>364</v>
      </c>
      <c r="AE2" s="4">
        <v>33.9471955065246</v>
      </c>
      <c r="AF2" s="4">
        <v>-118.37445960086</v>
      </c>
      <c r="AG2" s="4" t="s">
        <v>365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366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359</v>
      </c>
      <c r="Z3" s="4" t="s">
        <v>366</v>
      </c>
      <c r="AA3" s="4" t="s">
        <v>367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368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359</v>
      </c>
      <c r="Z4" s="4" t="s">
        <v>368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369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359</v>
      </c>
      <c r="Z5" s="4" t="s">
        <v>369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/>
      <c r="N6" s="8"/>
      <c r="O6" s="8"/>
      <c r="P6" s="4"/>
      <c r="Q6" s="4"/>
      <c r="R6" s="8"/>
      <c r="S6" s="8"/>
      <c r="T6" s="8"/>
      <c r="U6" s="8"/>
      <c r="V6" s="8"/>
      <c r="W6" s="8"/>
      <c r="X6" s="8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8"/>
      <c r="T11" s="8"/>
      <c r="U11" s="8"/>
      <c r="V11" s="8"/>
      <c r="W11" s="8"/>
      <c r="X11" s="8"/>
      <c r="Y11" s="4"/>
      <c r="Z11" s="4"/>
      <c r="AA11" s="5"/>
      <c r="AB11" s="5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4"/>
      <c r="AB12" s="4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359</v>
      </c>
      <c r="B2" s="6">
        <f>99*AM2</f>
        <v>324.80316</v>
      </c>
      <c r="C2" s="4">
        <f>12*AM2</f>
        <v>39.37008</v>
      </c>
      <c r="D2" s="4">
        <v>37.3765384922496</v>
      </c>
      <c r="E2" s="4">
        <v>-122.06570820587</v>
      </c>
      <c r="F2" s="4">
        <v>8.0</v>
      </c>
      <c r="G2" s="4" t="s">
        <v>360</v>
      </c>
      <c r="H2" s="4">
        <v>37.3758431637332</v>
      </c>
      <c r="I2" s="4">
        <v>-122.074834906318</v>
      </c>
      <c r="J2" s="4" t="s">
        <v>361</v>
      </c>
      <c r="K2" s="4">
        <v>37.3835640410758</v>
      </c>
      <c r="L2" s="4">
        <v>-122.063243102867</v>
      </c>
      <c r="M2" s="4" t="s">
        <v>362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359</v>
      </c>
      <c r="Z2" s="4" t="s">
        <v>362</v>
      </c>
      <c r="AA2" s="4" t="s">
        <v>363</v>
      </c>
      <c r="AB2" s="4">
        <v>33.9473393894643</v>
      </c>
      <c r="AC2" s="4">
        <v>-118.373647676473</v>
      </c>
      <c r="AD2" s="4" t="s">
        <v>364</v>
      </c>
      <c r="AE2" s="4">
        <v>33.9471955065246</v>
      </c>
      <c r="AF2" s="4">
        <v>-118.37445960086</v>
      </c>
      <c r="AG2" s="4" t="s">
        <v>365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366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359</v>
      </c>
      <c r="Z3" s="4" t="s">
        <v>366</v>
      </c>
      <c r="AA3" s="4" t="s">
        <v>367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368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359</v>
      </c>
      <c r="Z4" s="4" t="s">
        <v>368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369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359</v>
      </c>
      <c r="Z5" s="4" t="s">
        <v>369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370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359</v>
      </c>
      <c r="Z6" s="4" t="s">
        <v>370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/>
      <c r="N7" s="8"/>
      <c r="O7" s="8"/>
      <c r="P7" s="4"/>
      <c r="Q7" s="4"/>
      <c r="R7" s="8"/>
      <c r="S7" s="8"/>
      <c r="T7" s="8"/>
      <c r="U7" s="8"/>
      <c r="V7" s="8"/>
      <c r="W7" s="8"/>
      <c r="X7" s="8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8"/>
      <c r="T11" s="8"/>
      <c r="U11" s="8"/>
      <c r="V11" s="8"/>
      <c r="W11" s="8"/>
      <c r="X11" s="8"/>
      <c r="Y11" s="4"/>
      <c r="Z11" s="4"/>
      <c r="AA11" s="5"/>
      <c r="AB11" s="5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4"/>
      <c r="AB12" s="4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359</v>
      </c>
      <c r="B2" s="6">
        <f>99*AM2</f>
        <v>324.80316</v>
      </c>
      <c r="C2" s="4">
        <f>12*AM2</f>
        <v>39.37008</v>
      </c>
      <c r="D2" s="4">
        <v>37.3765384922496</v>
      </c>
      <c r="E2" s="4">
        <v>-122.06570820587</v>
      </c>
      <c r="F2" s="4">
        <v>8.0</v>
      </c>
      <c r="G2" s="4" t="s">
        <v>360</v>
      </c>
      <c r="H2" s="4">
        <v>37.3758431637332</v>
      </c>
      <c r="I2" s="4">
        <v>-122.074834906318</v>
      </c>
      <c r="J2" s="4" t="s">
        <v>361</v>
      </c>
      <c r="K2" s="4">
        <v>37.3835640410758</v>
      </c>
      <c r="L2" s="4">
        <v>-122.063243102867</v>
      </c>
      <c r="M2" s="4" t="s">
        <v>362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359</v>
      </c>
      <c r="Z2" s="4" t="s">
        <v>362</v>
      </c>
      <c r="AA2" s="4" t="s">
        <v>363</v>
      </c>
      <c r="AB2" s="4">
        <v>33.9473393894643</v>
      </c>
      <c r="AC2" s="4">
        <v>-118.373647676473</v>
      </c>
      <c r="AD2" s="4" t="s">
        <v>364</v>
      </c>
      <c r="AE2" s="4">
        <v>33.9471955065246</v>
      </c>
      <c r="AF2" s="4">
        <v>-118.37445960086</v>
      </c>
      <c r="AG2" s="4" t="s">
        <v>365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366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359</v>
      </c>
      <c r="Z3" s="4" t="s">
        <v>366</v>
      </c>
      <c r="AA3" s="4" t="s">
        <v>367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368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359</v>
      </c>
      <c r="Z4" s="4" t="s">
        <v>368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369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359</v>
      </c>
      <c r="Z5" s="4" t="s">
        <v>369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370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359</v>
      </c>
      <c r="Z6" s="4" t="s">
        <v>370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371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359</v>
      </c>
      <c r="Z7" s="4" t="s">
        <v>371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/>
      <c r="N8" s="8"/>
      <c r="O8" s="8"/>
      <c r="P8" s="4"/>
      <c r="Q8" s="4"/>
      <c r="R8" s="8"/>
      <c r="S8" s="8"/>
      <c r="T8" s="8"/>
      <c r="U8" s="8"/>
      <c r="V8" s="8"/>
      <c r="W8" s="8"/>
      <c r="X8" s="8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8"/>
      <c r="T11" s="8"/>
      <c r="U11" s="8"/>
      <c r="V11" s="8"/>
      <c r="W11" s="8"/>
      <c r="X11" s="8"/>
      <c r="Y11" s="4"/>
      <c r="Z11" s="4"/>
      <c r="AA11" s="5"/>
      <c r="AB11" s="5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4"/>
      <c r="AB12" s="4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359</v>
      </c>
      <c r="B2" s="6">
        <f>99*AM2</f>
        <v>324.80316</v>
      </c>
      <c r="C2" s="4">
        <f>12*AM2</f>
        <v>39.37008</v>
      </c>
      <c r="D2" s="4">
        <v>37.3765384922496</v>
      </c>
      <c r="E2" s="4">
        <v>-122.06570820587</v>
      </c>
      <c r="F2" s="4">
        <v>8.0</v>
      </c>
      <c r="G2" s="4" t="s">
        <v>360</v>
      </c>
      <c r="H2" s="4">
        <v>37.3758431637332</v>
      </c>
      <c r="I2" s="4">
        <v>-122.074834906318</v>
      </c>
      <c r="J2" s="4" t="s">
        <v>361</v>
      </c>
      <c r="K2" s="4">
        <v>37.3835640410758</v>
      </c>
      <c r="L2" s="4">
        <v>-122.063243102867</v>
      </c>
      <c r="M2" s="4" t="s">
        <v>362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359</v>
      </c>
      <c r="Z2" s="4" t="s">
        <v>362</v>
      </c>
      <c r="AA2" s="4" t="s">
        <v>363</v>
      </c>
      <c r="AB2" s="4">
        <v>33.9473393894643</v>
      </c>
      <c r="AC2" s="4">
        <v>-118.373647676473</v>
      </c>
      <c r="AD2" s="4" t="s">
        <v>364</v>
      </c>
      <c r="AE2" s="4">
        <v>33.9471955065246</v>
      </c>
      <c r="AF2" s="4">
        <v>-118.37445960086</v>
      </c>
      <c r="AG2" s="4" t="s">
        <v>365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366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359</v>
      </c>
      <c r="Z3" s="4" t="s">
        <v>366</v>
      </c>
      <c r="AA3" s="4" t="s">
        <v>367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368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359</v>
      </c>
      <c r="Z4" s="4" t="s">
        <v>368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369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359</v>
      </c>
      <c r="Z5" s="4" t="s">
        <v>369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370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359</v>
      </c>
      <c r="Z6" s="4" t="s">
        <v>370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371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359</v>
      </c>
      <c r="Z7" s="4" t="s">
        <v>371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372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359</v>
      </c>
      <c r="Z8" s="4" t="s">
        <v>372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/>
      <c r="N9" s="8"/>
      <c r="O9" s="8"/>
      <c r="P9" s="4"/>
      <c r="Q9" s="4"/>
      <c r="R9" s="8"/>
      <c r="S9" s="8"/>
      <c r="T9" s="8"/>
      <c r="U9" s="8"/>
      <c r="V9" s="8"/>
      <c r="W9" s="8"/>
      <c r="X9" s="8"/>
      <c r="Y9" s="4"/>
      <c r="Z9" s="4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359</v>
      </c>
      <c r="B2" s="6">
        <f>99*AM2</f>
        <v>324.80316</v>
      </c>
      <c r="C2" s="4">
        <f>12*AM2</f>
        <v>39.37008</v>
      </c>
      <c r="D2" s="4">
        <v>37.3765384922496</v>
      </c>
      <c r="E2" s="4">
        <v>-122.06570820587</v>
      </c>
      <c r="F2" s="4">
        <v>8.0</v>
      </c>
      <c r="G2" s="4" t="s">
        <v>360</v>
      </c>
      <c r="H2" s="4">
        <v>37.3758431637332</v>
      </c>
      <c r="I2" s="4">
        <v>-122.074834906318</v>
      </c>
      <c r="J2" s="4" t="s">
        <v>361</v>
      </c>
      <c r="K2" s="4">
        <v>37.3835640410758</v>
      </c>
      <c r="L2" s="4">
        <v>-122.063243102867</v>
      </c>
      <c r="M2" s="4" t="s">
        <v>362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359</v>
      </c>
      <c r="Z2" s="4" t="s">
        <v>362</v>
      </c>
      <c r="AA2" s="4" t="s">
        <v>363</v>
      </c>
      <c r="AB2" s="4">
        <v>33.9473393894643</v>
      </c>
      <c r="AC2" s="4">
        <v>-118.373647676473</v>
      </c>
      <c r="AD2" s="4" t="s">
        <v>364</v>
      </c>
      <c r="AE2" s="4">
        <v>33.9471955065246</v>
      </c>
      <c r="AF2" s="4">
        <v>-118.37445960086</v>
      </c>
      <c r="AG2" s="4" t="s">
        <v>365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366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359</v>
      </c>
      <c r="Z3" s="4" t="s">
        <v>366</v>
      </c>
      <c r="AA3" s="4" t="s">
        <v>367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368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359</v>
      </c>
      <c r="Z4" s="4" t="s">
        <v>368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369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359</v>
      </c>
      <c r="Z5" s="4" t="s">
        <v>369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370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359</v>
      </c>
      <c r="Z6" s="4" t="s">
        <v>370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371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359</v>
      </c>
      <c r="Z7" s="4" t="s">
        <v>371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372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359</v>
      </c>
      <c r="Z8" s="4" t="s">
        <v>372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373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359</v>
      </c>
      <c r="Z9" s="4" t="s">
        <v>373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/>
      <c r="N10" s="8"/>
      <c r="O10" s="8"/>
      <c r="P10" s="4"/>
      <c r="Q10" s="4"/>
      <c r="R10" s="8"/>
      <c r="S10" s="8"/>
      <c r="T10" s="8"/>
      <c r="U10" s="8"/>
      <c r="V10" s="8"/>
      <c r="W10" s="8"/>
      <c r="X10" s="8"/>
      <c r="Y10" s="4"/>
      <c r="Z10" s="4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359</v>
      </c>
      <c r="B2" s="6">
        <f>99*AM2</f>
        <v>324.80316</v>
      </c>
      <c r="C2" s="4">
        <f>12*AM2</f>
        <v>39.37008</v>
      </c>
      <c r="D2" s="4">
        <v>37.3765384922496</v>
      </c>
      <c r="E2" s="4">
        <v>-122.06570820587</v>
      </c>
      <c r="F2" s="4">
        <v>8.0</v>
      </c>
      <c r="G2" s="4" t="s">
        <v>360</v>
      </c>
      <c r="H2" s="4">
        <v>37.3758431637332</v>
      </c>
      <c r="I2" s="4">
        <v>-122.074834906318</v>
      </c>
      <c r="J2" s="4" t="s">
        <v>361</v>
      </c>
      <c r="K2" s="4">
        <v>37.3835640410758</v>
      </c>
      <c r="L2" s="4">
        <v>-122.063243102867</v>
      </c>
      <c r="M2" s="4" t="s">
        <v>362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359</v>
      </c>
      <c r="Z2" s="4" t="s">
        <v>362</v>
      </c>
      <c r="AA2" s="4" t="s">
        <v>363</v>
      </c>
      <c r="AB2" s="4">
        <v>33.9473393894643</v>
      </c>
      <c r="AC2" s="4">
        <v>-118.373647676473</v>
      </c>
      <c r="AD2" s="4" t="s">
        <v>364</v>
      </c>
      <c r="AE2" s="4">
        <v>33.9471955065246</v>
      </c>
      <c r="AF2" s="4">
        <v>-118.37445960086</v>
      </c>
      <c r="AG2" s="4" t="s">
        <v>365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366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359</v>
      </c>
      <c r="Z3" s="4" t="s">
        <v>366</v>
      </c>
      <c r="AA3" s="4" t="s">
        <v>367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368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359</v>
      </c>
      <c r="Z4" s="4" t="s">
        <v>368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369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359</v>
      </c>
      <c r="Z5" s="4" t="s">
        <v>369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370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359</v>
      </c>
      <c r="Z6" s="4" t="s">
        <v>370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371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359</v>
      </c>
      <c r="Z7" s="4" t="s">
        <v>371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372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359</v>
      </c>
      <c r="Z8" s="4" t="s">
        <v>372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373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359</v>
      </c>
      <c r="Z9" s="4" t="s">
        <v>373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374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359</v>
      </c>
      <c r="Z10" s="4" t="s">
        <v>374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/>
      <c r="N11" s="8"/>
      <c r="O11" s="8"/>
      <c r="P11" s="4"/>
      <c r="Q11" s="4"/>
      <c r="R11" s="8"/>
      <c r="S11" s="5"/>
      <c r="T11" s="5"/>
      <c r="U11" s="5"/>
      <c r="V11" s="5"/>
      <c r="W11" s="5"/>
      <c r="X11" s="5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359</v>
      </c>
      <c r="B2" s="6">
        <f>99*AM2</f>
        <v>324.80316</v>
      </c>
      <c r="C2" s="4">
        <f>12*AM2</f>
        <v>39.37008</v>
      </c>
      <c r="D2" s="4">
        <v>37.3765384922496</v>
      </c>
      <c r="E2" s="4">
        <v>-122.06570820587</v>
      </c>
      <c r="F2" s="4">
        <v>8.0</v>
      </c>
      <c r="G2" s="4" t="s">
        <v>360</v>
      </c>
      <c r="H2" s="4">
        <v>37.3758431637332</v>
      </c>
      <c r="I2" s="4">
        <v>-122.074834906318</v>
      </c>
      <c r="J2" s="4" t="s">
        <v>361</v>
      </c>
      <c r="K2" s="4">
        <v>37.3835640410758</v>
      </c>
      <c r="L2" s="4">
        <v>-122.063243102867</v>
      </c>
      <c r="M2" s="4" t="s">
        <v>362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359</v>
      </c>
      <c r="Z2" s="4" t="s">
        <v>362</v>
      </c>
      <c r="AA2" s="4" t="s">
        <v>363</v>
      </c>
      <c r="AB2" s="4">
        <v>33.9473393894643</v>
      </c>
      <c r="AC2" s="4">
        <v>-118.373647676473</v>
      </c>
      <c r="AD2" s="4" t="s">
        <v>364</v>
      </c>
      <c r="AE2" s="4">
        <v>33.9471955065246</v>
      </c>
      <c r="AF2" s="4">
        <v>-118.37445960086</v>
      </c>
      <c r="AG2" s="4" t="s">
        <v>365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366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359</v>
      </c>
      <c r="Z3" s="4" t="s">
        <v>366</v>
      </c>
      <c r="AA3" s="4" t="s">
        <v>367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368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359</v>
      </c>
      <c r="Z4" s="4" t="s">
        <v>368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369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359</v>
      </c>
      <c r="Z5" s="4" t="s">
        <v>369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370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359</v>
      </c>
      <c r="Z6" s="4" t="s">
        <v>370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371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359</v>
      </c>
      <c r="Z7" s="4" t="s">
        <v>371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372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359</v>
      </c>
      <c r="Z8" s="4" t="s">
        <v>372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373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359</v>
      </c>
      <c r="Z9" s="4" t="s">
        <v>373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374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359</v>
      </c>
      <c r="Z10" s="4" t="s">
        <v>374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375</v>
      </c>
      <c r="N11" s="8">
        <v>324.80316</v>
      </c>
      <c r="O11" s="8">
        <v>150.91864</v>
      </c>
      <c r="P11" s="4">
        <v>37.6216274502736</v>
      </c>
      <c r="Q11" s="4">
        <v>-122.37623209125</v>
      </c>
      <c r="R11" s="8">
        <v>6.0</v>
      </c>
      <c r="S11" s="5"/>
      <c r="T11" s="5"/>
      <c r="U11" s="5"/>
      <c r="V11" s="5"/>
      <c r="W11" s="5"/>
      <c r="X11" s="5"/>
      <c r="Y11" s="4" t="s">
        <v>359</v>
      </c>
      <c r="Z11" s="4" t="s">
        <v>375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/>
      <c r="N12" s="8"/>
      <c r="O12" s="8"/>
      <c r="P12" s="4"/>
      <c r="Q12" s="4"/>
      <c r="R12" s="8"/>
      <c r="S12" s="5"/>
      <c r="T12" s="5"/>
      <c r="U12" s="5"/>
      <c r="V12" s="5"/>
      <c r="W12" s="5"/>
      <c r="X12" s="5"/>
      <c r="Y12" s="4"/>
      <c r="Z12" s="4"/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/>
      <c r="N13" s="8"/>
      <c r="O13" s="8"/>
      <c r="P13" s="4"/>
      <c r="Q13" s="4"/>
      <c r="R13" s="8"/>
      <c r="S13" s="5"/>
      <c r="T13" s="5"/>
      <c r="U13" s="5"/>
      <c r="V13" s="5"/>
      <c r="W13" s="5"/>
      <c r="X13" s="5"/>
      <c r="Y13" s="4"/>
      <c r="Z13" s="4"/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67"/>
    <col customWidth="1" min="2" max="5" width="10.0"/>
    <col customWidth="1" min="6" max="6" width="20.11"/>
    <col customWidth="1" min="7" max="7" width="23.11"/>
    <col customWidth="1" min="8" max="8" width="19.67"/>
    <col customWidth="1" min="9" max="9" width="20.11"/>
    <col customWidth="1" min="10" max="10" width="24.44"/>
    <col customWidth="1" min="11" max="11" width="20.33"/>
    <col customWidth="1" min="12" max="12" width="10.0"/>
    <col customWidth="1" min="13" max="13" width="22.67"/>
    <col customWidth="1" min="14" max="15" width="17.33"/>
    <col customWidth="1" min="16" max="16" width="19.0"/>
    <col customWidth="1" min="17" max="18" width="10.0"/>
    <col customWidth="1" min="19" max="19" width="35.11"/>
    <col customWidth="1" min="20" max="21" width="10.0"/>
    <col customWidth="1" min="22" max="22" width="11.78"/>
    <col customWidth="1" min="23" max="23" width="12.44"/>
    <col customWidth="1" min="24" max="24" width="22.0"/>
    <col customWidth="1" min="25" max="25" width="17.67"/>
    <col customWidth="1" min="26" max="26" width="20.78"/>
    <col customWidth="1" min="27" max="27" width="24.78"/>
    <col customWidth="1" min="28" max="29" width="20.78"/>
    <col customWidth="1" min="30" max="30" width="24.33"/>
    <col customWidth="1" min="31" max="35" width="20.78"/>
    <col customWidth="1" min="36" max="36" width="11.44"/>
    <col customWidth="1" min="37" max="59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74</v>
      </c>
      <c r="F1" s="3" t="s">
        <v>27</v>
      </c>
      <c r="G1" s="3" t="s">
        <v>75</v>
      </c>
      <c r="H1" s="3" t="s">
        <v>28</v>
      </c>
      <c r="I1" s="3" t="s">
        <v>76</v>
      </c>
      <c r="J1" s="3" t="s">
        <v>77</v>
      </c>
      <c r="K1" s="3" t="s">
        <v>30</v>
      </c>
      <c r="L1" s="3" t="s">
        <v>78</v>
      </c>
      <c r="M1" s="3" t="s">
        <v>32</v>
      </c>
      <c r="N1" s="3" t="s">
        <v>33</v>
      </c>
      <c r="O1" s="3" t="s">
        <v>34</v>
      </c>
      <c r="P1" s="3" t="s">
        <v>35</v>
      </c>
      <c r="Q1" s="3" t="s">
        <v>79</v>
      </c>
      <c r="R1" s="3" t="s">
        <v>11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80</v>
      </c>
      <c r="X1" s="3" t="s">
        <v>42</v>
      </c>
      <c r="Y1" s="3" t="s">
        <v>12</v>
      </c>
      <c r="Z1" s="3" t="s">
        <v>13</v>
      </c>
      <c r="AA1" s="3" t="s">
        <v>55</v>
      </c>
      <c r="AB1" s="3" t="s">
        <v>56</v>
      </c>
      <c r="AC1" s="3" t="s">
        <v>81</v>
      </c>
      <c r="AD1" s="3" t="s">
        <v>58</v>
      </c>
      <c r="AE1" s="3" t="s">
        <v>59</v>
      </c>
      <c r="AF1" s="3" t="s">
        <v>82</v>
      </c>
      <c r="AG1" s="3" t="s">
        <v>61</v>
      </c>
      <c r="AH1" s="3" t="s">
        <v>62</v>
      </c>
      <c r="AI1" s="3" t="s">
        <v>83</v>
      </c>
      <c r="AJ1" s="3" t="s">
        <v>64</v>
      </c>
      <c r="AK1" s="5"/>
      <c r="AL1" s="5" t="s">
        <v>43</v>
      </c>
      <c r="AM1" s="5">
        <v>10.0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</row>
    <row r="2" ht="21.0" customHeight="1">
      <c r="A2" s="4" t="s">
        <v>359</v>
      </c>
      <c r="B2" s="6">
        <f>99*AM2</f>
        <v>324.80316</v>
      </c>
      <c r="C2" s="4">
        <f>12*AM2</f>
        <v>39.37008</v>
      </c>
      <c r="D2" s="4">
        <v>37.3765384922496</v>
      </c>
      <c r="E2" s="4">
        <v>-122.06570820587</v>
      </c>
      <c r="F2" s="4">
        <v>8.0</v>
      </c>
      <c r="G2" s="4" t="s">
        <v>360</v>
      </c>
      <c r="H2" s="4">
        <v>37.3758431637332</v>
      </c>
      <c r="I2" s="4">
        <v>-122.074834906318</v>
      </c>
      <c r="J2" s="4" t="s">
        <v>361</v>
      </c>
      <c r="K2" s="4">
        <v>37.3835640410758</v>
      </c>
      <c r="L2" s="4">
        <v>-122.063243102867</v>
      </c>
      <c r="M2" s="4" t="s">
        <v>362</v>
      </c>
      <c r="N2" s="4">
        <f>65*AM2</f>
        <v>213.2546</v>
      </c>
      <c r="O2" s="4">
        <f>12*AM2</f>
        <v>39.37008</v>
      </c>
      <c r="P2" s="4">
        <v>37.6216274502736</v>
      </c>
      <c r="Q2" s="4">
        <v>-122.37623209125</v>
      </c>
      <c r="R2" s="4">
        <f t="shared" ref="R2:R5" si="1">60/$AM$1</f>
        <v>6</v>
      </c>
      <c r="S2" s="4"/>
      <c r="T2" s="4"/>
      <c r="U2" s="4"/>
      <c r="V2" s="4"/>
      <c r="W2" s="4"/>
      <c r="X2" s="4"/>
      <c r="Y2" s="4" t="s">
        <v>359</v>
      </c>
      <c r="Z2" s="4" t="s">
        <v>362</v>
      </c>
      <c r="AA2" s="4" t="s">
        <v>363</v>
      </c>
      <c r="AB2" s="4">
        <v>33.9473393894643</v>
      </c>
      <c r="AC2" s="4">
        <v>-118.373647676473</v>
      </c>
      <c r="AD2" s="4" t="s">
        <v>364</v>
      </c>
      <c r="AE2" s="4">
        <v>33.9471955065246</v>
      </c>
      <c r="AF2" s="4">
        <v>-118.37445960086</v>
      </c>
      <c r="AG2" s="4" t="s">
        <v>365</v>
      </c>
      <c r="AH2" s="4">
        <v>33.9473995910249</v>
      </c>
      <c r="AI2" s="4">
        <v>-118.374275130822</v>
      </c>
      <c r="AJ2" s="4">
        <v>0.0</v>
      </c>
      <c r="AK2" s="5"/>
      <c r="AL2" s="5" t="s">
        <v>53</v>
      </c>
      <c r="AM2" s="8">
        <v>3.28084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ht="21.0" customHeight="1">
      <c r="A3" s="8"/>
      <c r="B3" s="8"/>
      <c r="C3" s="8"/>
      <c r="D3" s="13"/>
      <c r="E3" s="8"/>
      <c r="F3" s="8"/>
      <c r="G3" s="8"/>
      <c r="H3" s="8"/>
      <c r="I3" s="8"/>
      <c r="J3" s="8"/>
      <c r="K3" s="8"/>
      <c r="L3" s="8"/>
      <c r="M3" s="4" t="s">
        <v>366</v>
      </c>
      <c r="N3" s="4">
        <f>70*AM2</f>
        <v>229.6588</v>
      </c>
      <c r="O3" s="4">
        <f>29*AM2</f>
        <v>95.14436</v>
      </c>
      <c r="P3" s="4">
        <v>37.6216274502736</v>
      </c>
      <c r="Q3" s="4">
        <v>-122.37623209125</v>
      </c>
      <c r="R3" s="4">
        <f t="shared" si="1"/>
        <v>6</v>
      </c>
      <c r="S3" s="4"/>
      <c r="T3" s="4"/>
      <c r="U3" s="4"/>
      <c r="V3" s="4"/>
      <c r="W3" s="4"/>
      <c r="X3" s="4"/>
      <c r="Y3" s="4" t="s">
        <v>359</v>
      </c>
      <c r="Z3" s="4" t="s">
        <v>366</v>
      </c>
      <c r="AA3" s="4" t="s">
        <v>367</v>
      </c>
      <c r="AB3" s="4">
        <v>33.9474364673283</v>
      </c>
      <c r="AC3" s="4">
        <v>-118.374789508067</v>
      </c>
      <c r="AD3" s="4"/>
      <c r="AE3" s="4"/>
      <c r="AF3" s="4"/>
      <c r="AG3" s="4"/>
      <c r="AH3" s="4"/>
      <c r="AI3" s="4"/>
      <c r="AJ3" s="4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4" t="s">
        <v>368</v>
      </c>
      <c r="N4" s="4">
        <f>82*AM2</f>
        <v>269.02888</v>
      </c>
      <c r="O4" s="4">
        <f>41*AM2</f>
        <v>134.51444</v>
      </c>
      <c r="P4" s="4">
        <v>37.6216274502736</v>
      </c>
      <c r="Q4" s="4">
        <v>-122.37623209125</v>
      </c>
      <c r="R4" s="4">
        <f t="shared" si="1"/>
        <v>6</v>
      </c>
      <c r="S4" s="4"/>
      <c r="T4" s="4"/>
      <c r="U4" s="4"/>
      <c r="V4" s="4"/>
      <c r="W4" s="4"/>
      <c r="X4" s="4"/>
      <c r="Y4" s="4" t="s">
        <v>359</v>
      </c>
      <c r="Z4" s="4" t="s">
        <v>368</v>
      </c>
      <c r="AA4" s="4"/>
      <c r="AB4" s="4"/>
      <c r="AC4" s="4"/>
      <c r="AD4" s="4"/>
      <c r="AE4" s="4"/>
      <c r="AF4" s="4"/>
      <c r="AG4" s="4"/>
      <c r="AH4" s="4"/>
      <c r="AI4" s="4"/>
      <c r="AJ4" s="4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ht="21.0" customHeight="1">
      <c r="A5" s="8"/>
      <c r="B5" s="8"/>
      <c r="C5" s="8"/>
      <c r="D5" s="13"/>
      <c r="E5" s="8"/>
      <c r="F5" s="8"/>
      <c r="G5" s="8"/>
      <c r="H5" s="8"/>
      <c r="I5" s="8"/>
      <c r="J5" s="8"/>
      <c r="K5" s="8"/>
      <c r="L5" s="8"/>
      <c r="M5" s="4" t="s">
        <v>369</v>
      </c>
      <c r="N5" s="4">
        <f>99*AM2</f>
        <v>324.80316</v>
      </c>
      <c r="O5" s="4">
        <f>46*AM2</f>
        <v>150.91864</v>
      </c>
      <c r="P5" s="4">
        <v>37.6216274502736</v>
      </c>
      <c r="Q5" s="4">
        <v>-122.37623209125</v>
      </c>
      <c r="R5" s="4">
        <f t="shared" si="1"/>
        <v>6</v>
      </c>
      <c r="S5" s="4"/>
      <c r="T5" s="4"/>
      <c r="U5" s="4"/>
      <c r="V5" s="4"/>
      <c r="W5" s="4"/>
      <c r="X5" s="4"/>
      <c r="Y5" s="4" t="s">
        <v>359</v>
      </c>
      <c r="Z5" s="4" t="s">
        <v>369</v>
      </c>
      <c r="AA5" s="7"/>
      <c r="AB5" s="7"/>
      <c r="AC5" s="7"/>
      <c r="AD5" s="7"/>
      <c r="AE5" s="7"/>
      <c r="AF5" s="7"/>
      <c r="AG5" s="7"/>
      <c r="AH5" s="7"/>
      <c r="AI5" s="7"/>
      <c r="AJ5" s="4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4" t="s">
        <v>370</v>
      </c>
      <c r="N6" s="8">
        <v>324.80316</v>
      </c>
      <c r="O6" s="8">
        <v>150.91864</v>
      </c>
      <c r="P6" s="4">
        <v>37.6216274502736</v>
      </c>
      <c r="Q6" s="4">
        <v>-122.37623209125</v>
      </c>
      <c r="R6" s="8">
        <v>6.0</v>
      </c>
      <c r="S6" s="8"/>
      <c r="T6" s="8"/>
      <c r="U6" s="8"/>
      <c r="V6" s="8"/>
      <c r="W6" s="8"/>
      <c r="X6" s="8"/>
      <c r="Y6" s="4" t="s">
        <v>359</v>
      </c>
      <c r="Z6" s="4" t="s">
        <v>370</v>
      </c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" t="s">
        <v>371</v>
      </c>
      <c r="N7" s="8">
        <v>324.80316</v>
      </c>
      <c r="O7" s="8">
        <v>150.91864</v>
      </c>
      <c r="P7" s="4">
        <v>37.6216274502736</v>
      </c>
      <c r="Q7" s="4">
        <v>-122.37623209125</v>
      </c>
      <c r="R7" s="8">
        <v>6.0</v>
      </c>
      <c r="S7" s="8"/>
      <c r="T7" s="8"/>
      <c r="U7" s="8"/>
      <c r="V7" s="8"/>
      <c r="W7" s="8"/>
      <c r="X7" s="8"/>
      <c r="Y7" s="4" t="s">
        <v>359</v>
      </c>
      <c r="Z7" s="4" t="s">
        <v>371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" t="s">
        <v>372</v>
      </c>
      <c r="N8" s="8">
        <v>324.80316</v>
      </c>
      <c r="O8" s="8">
        <v>150.91864</v>
      </c>
      <c r="P8" s="4">
        <v>37.6216274502736</v>
      </c>
      <c r="Q8" s="4">
        <v>-122.37623209125</v>
      </c>
      <c r="R8" s="8">
        <v>6.0</v>
      </c>
      <c r="S8" s="8"/>
      <c r="T8" s="8"/>
      <c r="U8" s="8"/>
      <c r="V8" s="8"/>
      <c r="W8" s="8"/>
      <c r="X8" s="8"/>
      <c r="Y8" s="4" t="s">
        <v>359</v>
      </c>
      <c r="Z8" s="4" t="s">
        <v>372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" t="s">
        <v>373</v>
      </c>
      <c r="N9" s="8">
        <v>324.80316</v>
      </c>
      <c r="O9" s="8">
        <v>150.91864</v>
      </c>
      <c r="P9" s="4">
        <v>37.6216274502736</v>
      </c>
      <c r="Q9" s="4">
        <v>-122.37623209125</v>
      </c>
      <c r="R9" s="8">
        <v>6.0</v>
      </c>
      <c r="S9" s="8"/>
      <c r="T9" s="8"/>
      <c r="U9" s="8"/>
      <c r="V9" s="8"/>
      <c r="W9" s="8"/>
      <c r="X9" s="8"/>
      <c r="Y9" s="4" t="s">
        <v>359</v>
      </c>
      <c r="Z9" s="4" t="s">
        <v>373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ht="21.0" customHeight="1">
      <c r="A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" t="s">
        <v>374</v>
      </c>
      <c r="N10" s="8">
        <v>324.80316</v>
      </c>
      <c r="O10" s="8">
        <v>150.91864</v>
      </c>
      <c r="P10" s="4">
        <v>37.6216274502736</v>
      </c>
      <c r="Q10" s="4">
        <v>-122.37623209125</v>
      </c>
      <c r="R10" s="8">
        <v>6.0</v>
      </c>
      <c r="S10" s="8"/>
      <c r="T10" s="8"/>
      <c r="U10" s="8"/>
      <c r="V10" s="8"/>
      <c r="W10" s="8"/>
      <c r="X10" s="8"/>
      <c r="Y10" s="4" t="s">
        <v>359</v>
      </c>
      <c r="Z10" s="4" t="s">
        <v>374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ht="21.0" customHeight="1">
      <c r="A11" s="5"/>
      <c r="B11" s="9"/>
      <c r="C11" s="5"/>
      <c r="D11" s="5"/>
      <c r="E11" s="5"/>
      <c r="F11" s="8"/>
      <c r="G11" s="8"/>
      <c r="H11" s="5"/>
      <c r="I11" s="5"/>
      <c r="J11" s="5"/>
      <c r="K11" s="5"/>
      <c r="L11" s="5"/>
      <c r="M11" s="4" t="s">
        <v>375</v>
      </c>
      <c r="N11" s="8">
        <v>324.80316</v>
      </c>
      <c r="O11" s="8">
        <v>150.91864</v>
      </c>
      <c r="P11" s="4">
        <v>37.6216274502736</v>
      </c>
      <c r="Q11" s="4">
        <v>-122.37623209125</v>
      </c>
      <c r="R11" s="8">
        <v>6.0</v>
      </c>
      <c r="S11" s="5"/>
      <c r="T11" s="5"/>
      <c r="U11" s="5"/>
      <c r="V11" s="5"/>
      <c r="W11" s="5"/>
      <c r="X11" s="5"/>
      <c r="Y11" s="4" t="s">
        <v>359</v>
      </c>
      <c r="Z11" s="4" t="s">
        <v>375</v>
      </c>
      <c r="AA11" s="4"/>
      <c r="AB11" s="4"/>
      <c r="AC11" s="4"/>
      <c r="AD11" s="4"/>
      <c r="AE11" s="4"/>
      <c r="AF11" s="4"/>
      <c r="AG11" s="4"/>
      <c r="AH11" s="4"/>
      <c r="AI11" s="4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ht="21.0" customHeight="1">
      <c r="A12" s="5"/>
      <c r="B12" s="9"/>
      <c r="C12" s="5"/>
      <c r="D12" s="5"/>
      <c r="E12" s="5"/>
      <c r="F12" s="8"/>
      <c r="G12" s="8"/>
      <c r="H12" s="5"/>
      <c r="I12" s="5"/>
      <c r="J12" s="5"/>
      <c r="K12" s="5"/>
      <c r="L12" s="5"/>
      <c r="M12" s="4" t="s">
        <v>376</v>
      </c>
      <c r="N12" s="8">
        <v>324.80316</v>
      </c>
      <c r="O12" s="8">
        <v>150.91864</v>
      </c>
      <c r="P12" s="4">
        <v>37.6216274502736</v>
      </c>
      <c r="Q12" s="4">
        <v>-122.37623209125</v>
      </c>
      <c r="R12" s="8">
        <v>6.0</v>
      </c>
      <c r="S12" s="5"/>
      <c r="T12" s="5"/>
      <c r="U12" s="5"/>
      <c r="V12" s="5"/>
      <c r="W12" s="5"/>
      <c r="X12" s="5"/>
      <c r="Y12" s="4" t="s">
        <v>359</v>
      </c>
      <c r="Z12" s="4" t="s">
        <v>376</v>
      </c>
      <c r="AA12" s="7"/>
      <c r="AB12" s="7"/>
      <c r="AC12" s="7"/>
      <c r="AD12" s="7"/>
      <c r="AE12" s="7"/>
      <c r="AF12" s="7"/>
      <c r="AG12" s="7"/>
      <c r="AH12" s="7"/>
      <c r="AI12" s="7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4" t="s">
        <v>377</v>
      </c>
      <c r="N13" s="8">
        <v>324.80316</v>
      </c>
      <c r="O13" s="8">
        <v>150.91864</v>
      </c>
      <c r="P13" s="4">
        <v>37.6216274502736</v>
      </c>
      <c r="Q13" s="4">
        <v>-122.37623209125</v>
      </c>
      <c r="R13" s="8">
        <v>6.0</v>
      </c>
      <c r="S13" s="5"/>
      <c r="T13" s="5"/>
      <c r="U13" s="5"/>
      <c r="V13" s="5"/>
      <c r="W13" s="5"/>
      <c r="X13" s="5"/>
      <c r="Y13" s="4" t="s">
        <v>359</v>
      </c>
      <c r="Z13" s="4" t="s">
        <v>377</v>
      </c>
      <c r="AA13" s="7"/>
      <c r="AB13" s="7"/>
      <c r="AC13" s="7"/>
      <c r="AD13" s="7"/>
      <c r="AE13" s="7"/>
      <c r="AF13" s="7"/>
      <c r="AG13" s="7"/>
      <c r="AH13" s="7"/>
      <c r="AI13" s="7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5"/>
      <c r="L14" s="5"/>
      <c r="M14" s="4"/>
      <c r="N14" s="4"/>
      <c r="O14" s="4"/>
      <c r="P14" s="4"/>
      <c r="Q14" s="4"/>
      <c r="R14" s="5"/>
      <c r="S14" s="5"/>
      <c r="T14" s="5"/>
      <c r="U14" s="5"/>
      <c r="V14" s="5"/>
      <c r="W14" s="5"/>
      <c r="X14" s="5"/>
      <c r="Y14" s="7"/>
      <c r="Z14" s="7"/>
      <c r="AA14" s="4"/>
      <c r="AB14" s="4"/>
      <c r="AC14" s="4"/>
      <c r="AD14" s="4"/>
      <c r="AE14" s="4"/>
      <c r="AF14" s="4"/>
      <c r="AG14" s="4"/>
      <c r="AH14" s="4"/>
      <c r="AI14" s="4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5"/>
      <c r="L15" s="5"/>
      <c r="M15" s="4"/>
      <c r="N15" s="4"/>
      <c r="O15" s="4"/>
      <c r="P15" s="4"/>
      <c r="Q15" s="4"/>
      <c r="R15" s="5"/>
      <c r="S15" s="5"/>
      <c r="T15" s="5"/>
      <c r="U15" s="5"/>
      <c r="V15" s="5"/>
      <c r="W15" s="5"/>
      <c r="X15" s="5"/>
      <c r="Y15" s="7"/>
      <c r="Z15" s="4"/>
      <c r="AA15" s="7"/>
      <c r="AB15" s="7"/>
      <c r="AC15" s="7"/>
      <c r="AD15" s="7"/>
      <c r="AE15" s="7"/>
      <c r="AF15" s="7"/>
      <c r="AG15" s="7"/>
      <c r="AH15" s="7"/>
      <c r="AI15" s="7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7"/>
      <c r="Z16" s="7"/>
      <c r="AA16" s="4"/>
      <c r="AB16" s="4"/>
      <c r="AC16" s="4"/>
      <c r="AD16" s="4"/>
      <c r="AE16" s="4"/>
      <c r="AF16" s="4"/>
      <c r="AG16" s="4"/>
      <c r="AH16" s="4"/>
      <c r="AI16" s="4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7"/>
      <c r="Z17" s="4"/>
      <c r="AA17" s="7"/>
      <c r="AB17" s="7"/>
      <c r="AC17" s="7"/>
      <c r="AD17" s="7"/>
      <c r="AE17" s="7"/>
      <c r="AF17" s="7"/>
      <c r="AG17" s="7"/>
      <c r="AH17" s="7"/>
      <c r="AI17" s="7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7"/>
      <c r="Z18" s="7"/>
      <c r="AA18" s="4"/>
      <c r="AB18" s="4"/>
      <c r="AC18" s="4"/>
      <c r="AD18" s="4"/>
      <c r="AE18" s="4"/>
      <c r="AF18" s="4"/>
      <c r="AG18" s="4"/>
      <c r="AH18" s="4"/>
      <c r="AI18" s="4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7"/>
      <c r="Z19" s="4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0"/>
    <col customWidth="1" min="6" max="6" width="20.11"/>
    <col customWidth="1" min="7" max="7" width="19.67"/>
    <col customWidth="1" min="8" max="10" width="10.0"/>
    <col customWidth="1" min="11" max="11" width="22.67"/>
    <col customWidth="1" min="12" max="13" width="17.33"/>
    <col customWidth="1" min="14" max="14" width="19.0"/>
    <col customWidth="1" min="15" max="22" width="10.0"/>
    <col customWidth="1" min="23" max="23" width="17.67"/>
    <col customWidth="1" min="24" max="24" width="20.78"/>
    <col customWidth="1" min="25" max="48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</row>
    <row r="2" ht="21.0" customHeight="1">
      <c r="A2" s="4" t="s">
        <v>17</v>
      </c>
      <c r="B2" s="6">
        <f>99*AB2</f>
        <v>324.80316</v>
      </c>
      <c r="C2" s="4">
        <f>12*AB2</f>
        <v>39.37008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65*AB2</f>
        <v>213.2546</v>
      </c>
      <c r="M2" s="4">
        <f>12*AB2</f>
        <v>39.37008</v>
      </c>
      <c r="N2" s="4">
        <v>33.932572903665</v>
      </c>
      <c r="O2" s="4">
        <v>-118.397303742617</v>
      </c>
      <c r="P2" s="4">
        <f t="shared" ref="P2:P6" si="1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223.09712</v>
      </c>
      <c r="M3" s="4">
        <f>25*AB2</f>
        <v>82.021</v>
      </c>
      <c r="N3" s="4">
        <v>33.9327147175152</v>
      </c>
      <c r="O3" s="4">
        <v>-118.397691023831</v>
      </c>
      <c r="P3" s="4">
        <f t="shared" si="1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246.063</v>
      </c>
      <c r="M4" s="4">
        <f>36*AB2</f>
        <v>118.11024</v>
      </c>
      <c r="N4" s="4">
        <v>33.9329750081447</v>
      </c>
      <c r="O4" s="4">
        <v>-118.397859783243</v>
      </c>
      <c r="P4" s="4">
        <f t="shared" si="1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</v>
      </c>
      <c r="M5" s="4">
        <f>43*AB2</f>
        <v>141.07612</v>
      </c>
      <c r="N5" s="4">
        <v>33.9332119616812</v>
      </c>
      <c r="O5" s="4">
        <v>-118.397691023831</v>
      </c>
      <c r="P5" s="4">
        <f t="shared" si="1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324.80316</v>
      </c>
      <c r="M6" s="4">
        <f>46*AB2</f>
        <v>150.91864</v>
      </c>
      <c r="N6" s="4">
        <v>33.93328735585</v>
      </c>
      <c r="O6" s="4">
        <v>-118.397314560528</v>
      </c>
      <c r="P6" s="4">
        <f t="shared" si="1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4"/>
      <c r="X7" s="4"/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7"/>
      <c r="X8" s="4"/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4"/>
      <c r="X9" s="4"/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</row>
    <row r="10" ht="21.0" customHeight="1">
      <c r="A10" s="8"/>
      <c r="C10" s="8"/>
      <c r="D10" s="8"/>
      <c r="E10" s="8"/>
      <c r="F10" s="10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5"/>
      <c r="X10" s="5"/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P12" s="5"/>
      <c r="Q12" s="5"/>
      <c r="R12" s="5"/>
      <c r="S12" s="5"/>
      <c r="T12" s="5"/>
      <c r="U12" s="5"/>
      <c r="V12" s="5"/>
      <c r="W12" s="4"/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4"/>
      <c r="X13" s="7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0"/>
    <col customWidth="1" min="6" max="6" width="20.11"/>
    <col customWidth="1" min="7" max="7" width="19.67"/>
    <col customWidth="1" min="8" max="10" width="10.0"/>
    <col customWidth="1" min="11" max="11" width="22.67"/>
    <col customWidth="1" min="12" max="13" width="17.33"/>
    <col customWidth="1" min="14" max="14" width="19.0"/>
    <col customWidth="1" min="15" max="22" width="10.0"/>
    <col customWidth="1" min="23" max="23" width="17.67"/>
    <col customWidth="1" min="24" max="24" width="20.78"/>
    <col customWidth="1" min="25" max="50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ht="21.0" customHeight="1">
      <c r="A2" s="4" t="s">
        <v>17</v>
      </c>
      <c r="B2" s="6">
        <f>99*AB2</f>
        <v>324.80316</v>
      </c>
      <c r="C2" s="4">
        <f>12*AB2</f>
        <v>39.37008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65*AB2</f>
        <v>213.2546</v>
      </c>
      <c r="M2" s="4">
        <f>12*AB2</f>
        <v>39.37008</v>
      </c>
      <c r="N2" s="4">
        <v>33.932572903665</v>
      </c>
      <c r="O2" s="4">
        <v>-118.397303742617</v>
      </c>
      <c r="P2" s="4">
        <f t="shared" ref="P2:P6" si="1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378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223.09712</v>
      </c>
      <c r="M3" s="4">
        <f>25*AB2</f>
        <v>82.021</v>
      </c>
      <c r="N3" s="4">
        <v>33.9327147175152</v>
      </c>
      <c r="O3" s="4">
        <v>-118.397691023831</v>
      </c>
      <c r="P3" s="4">
        <f t="shared" si="1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246.063</v>
      </c>
      <c r="M4" s="4">
        <f>36*AB2</f>
        <v>118.11024</v>
      </c>
      <c r="N4" s="4">
        <v>33.9329750081447</v>
      </c>
      <c r="O4" s="4">
        <v>-118.397859783243</v>
      </c>
      <c r="P4" s="4">
        <f t="shared" si="1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</v>
      </c>
      <c r="M5" s="4">
        <f>43*AB2</f>
        <v>141.07612</v>
      </c>
      <c r="N5" s="4">
        <v>33.9332119616812</v>
      </c>
      <c r="O5" s="4">
        <v>-118.397691023831</v>
      </c>
      <c r="P5" s="4">
        <f t="shared" si="1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324.80316</v>
      </c>
      <c r="M6" s="4">
        <f>46*AB2</f>
        <v>150.91864</v>
      </c>
      <c r="N6" s="4">
        <v>33.93328735585</v>
      </c>
      <c r="O6" s="4">
        <v>-118.397314560528</v>
      </c>
      <c r="P6" s="4">
        <f t="shared" si="1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367.45408</v>
      </c>
      <c r="M7" s="8">
        <f>43*AB2</f>
        <v>141.07612</v>
      </c>
      <c r="N7" s="8">
        <v>33.9332873556</v>
      </c>
      <c r="O7" s="8">
        <v>-118.397314560343</v>
      </c>
      <c r="P7" s="8">
        <v>6.0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7"/>
      <c r="X8" s="4"/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4"/>
      <c r="X9" s="4"/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ht="21.0" customHeight="1">
      <c r="A10" s="8"/>
      <c r="C10" s="8"/>
      <c r="D10" s="8"/>
      <c r="E10" s="8"/>
      <c r="F10" s="10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5"/>
      <c r="X10" s="5"/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P12" s="5"/>
      <c r="Q12" s="5"/>
      <c r="R12" s="5"/>
      <c r="S12" s="5"/>
      <c r="T12" s="5"/>
      <c r="U12" s="5"/>
      <c r="V12" s="5"/>
      <c r="W12" s="4"/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4"/>
      <c r="X13" s="7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0"/>
    <col customWidth="1" min="6" max="6" width="20.11"/>
    <col customWidth="1" min="7" max="7" width="19.67"/>
    <col customWidth="1" min="8" max="10" width="10.0"/>
    <col customWidth="1" min="11" max="11" width="22.67"/>
    <col customWidth="1" min="12" max="13" width="17.33"/>
    <col customWidth="1" min="14" max="14" width="19.0"/>
    <col customWidth="1" min="15" max="22" width="10.0"/>
    <col customWidth="1" min="23" max="23" width="17.67"/>
    <col customWidth="1" min="24" max="24" width="20.78"/>
    <col customWidth="1" min="25" max="50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ht="21.0" customHeight="1">
      <c r="A2" s="4" t="s">
        <v>17</v>
      </c>
      <c r="B2" s="6">
        <f>99*AB2</f>
        <v>324.80316</v>
      </c>
      <c r="C2" s="4">
        <f>12*AB2</f>
        <v>39.37008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65*AB2</f>
        <v>213.2546</v>
      </c>
      <c r="M2" s="4">
        <f>12*AB2</f>
        <v>39.37008</v>
      </c>
      <c r="N2" s="4">
        <v>33.932572903665</v>
      </c>
      <c r="O2" s="4">
        <v>-118.397303742617</v>
      </c>
      <c r="P2" s="4">
        <f t="shared" ref="P2:P6" si="1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223.09712</v>
      </c>
      <c r="M3" s="4">
        <f>25*AB2</f>
        <v>82.021</v>
      </c>
      <c r="N3" s="4">
        <v>33.9327147175152</v>
      </c>
      <c r="O3" s="4">
        <v>-118.397691023831</v>
      </c>
      <c r="P3" s="4">
        <f t="shared" si="1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246.063</v>
      </c>
      <c r="M4" s="4">
        <f>36*AB2</f>
        <v>118.11024</v>
      </c>
      <c r="N4" s="4">
        <v>33.9329750081447</v>
      </c>
      <c r="O4" s="4">
        <v>-118.397859783243</v>
      </c>
      <c r="P4" s="4">
        <f t="shared" si="1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</v>
      </c>
      <c r="M5" s="4">
        <f>43*AB2</f>
        <v>141.07612</v>
      </c>
      <c r="N5" s="4">
        <v>33.9332119616812</v>
      </c>
      <c r="O5" s="4">
        <v>-118.397691023831</v>
      </c>
      <c r="P5" s="4">
        <f t="shared" si="1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324.80316</v>
      </c>
      <c r="M6" s="4">
        <f>46*AB2</f>
        <v>150.91864</v>
      </c>
      <c r="N6" s="4">
        <v>33.93328735585</v>
      </c>
      <c r="O6" s="4">
        <v>-118.397314560528</v>
      </c>
      <c r="P6" s="4">
        <f t="shared" si="1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367.45408</v>
      </c>
      <c r="M7" s="8">
        <f>43*AB2</f>
        <v>141.07612</v>
      </c>
      <c r="N7" s="8">
        <v>33.9332873556</v>
      </c>
      <c r="O7" s="8">
        <v>-118.397314560343</v>
      </c>
      <c r="P7" s="8">
        <v>6.0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 t="s">
        <v>51</v>
      </c>
      <c r="L8" s="8">
        <f>(99+13+13)*AB2</f>
        <v>410.105</v>
      </c>
      <c r="M8" s="8">
        <f>36*AB2</f>
        <v>118.11024</v>
      </c>
      <c r="N8" s="8">
        <v>33.93328735456</v>
      </c>
      <c r="O8" s="8">
        <v>-118.397314560453</v>
      </c>
      <c r="P8" s="8">
        <v>6.0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4"/>
      <c r="X9" s="4"/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ht="21.0" customHeight="1">
      <c r="A10" s="8"/>
      <c r="C10" s="8"/>
      <c r="D10" s="8"/>
      <c r="E10" s="8"/>
      <c r="F10" s="10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5"/>
      <c r="X10" s="5"/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P12" s="5"/>
      <c r="Q12" s="5"/>
      <c r="R12" s="5"/>
      <c r="S12" s="5"/>
      <c r="T12" s="5"/>
      <c r="U12" s="5"/>
      <c r="V12" s="5"/>
      <c r="W12" s="4"/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4"/>
      <c r="X13" s="7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0"/>
    <col customWidth="1" min="6" max="6" width="20.11"/>
    <col customWidth="1" min="7" max="7" width="19.67"/>
    <col customWidth="1" min="8" max="10" width="10.0"/>
    <col customWidth="1" min="11" max="11" width="22.67"/>
    <col customWidth="1" min="12" max="13" width="17.33"/>
    <col customWidth="1" min="14" max="14" width="19.0"/>
    <col customWidth="1" min="15" max="22" width="10.0"/>
    <col customWidth="1" min="23" max="23" width="17.67"/>
    <col customWidth="1" min="24" max="24" width="20.78"/>
    <col customWidth="1" min="25" max="50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ht="21.0" customHeight="1">
      <c r="A2" s="4" t="s">
        <v>17</v>
      </c>
      <c r="B2" s="6">
        <f>99*AB2</f>
        <v>324.80316</v>
      </c>
      <c r="C2" s="4">
        <f>12*AB2</f>
        <v>39.37008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65*AB2</f>
        <v>213.2546</v>
      </c>
      <c r="M2" s="4">
        <f>12*AB2</f>
        <v>39.37008</v>
      </c>
      <c r="N2" s="4">
        <v>33.932572903665</v>
      </c>
      <c r="O2" s="4">
        <v>-118.397303742617</v>
      </c>
      <c r="P2" s="4">
        <f t="shared" ref="P2:P6" si="1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223.09712</v>
      </c>
      <c r="M3" s="4">
        <f>25*AB2</f>
        <v>82.021</v>
      </c>
      <c r="N3" s="4">
        <v>33.9327147175152</v>
      </c>
      <c r="O3" s="4">
        <v>-118.397691023831</v>
      </c>
      <c r="P3" s="4">
        <f t="shared" si="1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246.063</v>
      </c>
      <c r="M4" s="4">
        <f>36*AB2</f>
        <v>118.11024</v>
      </c>
      <c r="N4" s="4">
        <v>33.9329750081447</v>
      </c>
      <c r="O4" s="4">
        <v>-118.397859783243</v>
      </c>
      <c r="P4" s="4">
        <f t="shared" si="1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</v>
      </c>
      <c r="M5" s="4">
        <f>43*AB2</f>
        <v>141.07612</v>
      </c>
      <c r="N5" s="4">
        <v>33.9332119616812</v>
      </c>
      <c r="O5" s="4">
        <v>-118.397691023831</v>
      </c>
      <c r="P5" s="4">
        <f t="shared" si="1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324.80316</v>
      </c>
      <c r="M6" s="4">
        <f>46*AB2</f>
        <v>150.91864</v>
      </c>
      <c r="N6" s="4">
        <v>33.93328735585</v>
      </c>
      <c r="O6" s="4">
        <v>-118.397314560528</v>
      </c>
      <c r="P6" s="4">
        <f t="shared" si="1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367.45408</v>
      </c>
      <c r="M7" s="8">
        <f>43*AB2</f>
        <v>141.07612</v>
      </c>
      <c r="N7" s="8">
        <v>33.9332873556</v>
      </c>
      <c r="O7" s="8">
        <v>-118.397314560343</v>
      </c>
      <c r="P7" s="8">
        <v>6.0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 t="s">
        <v>51</v>
      </c>
      <c r="L8" s="8">
        <f>(99+13+13)*AB2</f>
        <v>410.105</v>
      </c>
      <c r="M8" s="8">
        <f>36*AB2</f>
        <v>118.11024</v>
      </c>
      <c r="N8" s="8">
        <v>33.93328735456</v>
      </c>
      <c r="O8" s="8">
        <v>-118.397314560453</v>
      </c>
      <c r="P8" s="8">
        <v>6.0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429.79004</v>
      </c>
      <c r="M9" s="8">
        <f>25*AB2</f>
        <v>82.021</v>
      </c>
      <c r="N9" s="8">
        <v>33.93328735456</v>
      </c>
      <c r="O9" s="8">
        <v>-118.397314560453</v>
      </c>
      <c r="P9" s="8">
        <v>6.0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ht="21.0" customHeight="1">
      <c r="A10" s="8"/>
      <c r="C10" s="8"/>
      <c r="D10" s="8"/>
      <c r="E10" s="8"/>
      <c r="F10" s="10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5"/>
      <c r="X10" s="5"/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P12" s="5"/>
      <c r="Q12" s="5"/>
      <c r="R12" s="5"/>
      <c r="S12" s="5"/>
      <c r="T12" s="5"/>
      <c r="U12" s="5"/>
      <c r="V12" s="5"/>
      <c r="W12" s="4"/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4"/>
      <c r="X13" s="7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0"/>
    <col customWidth="1" min="6" max="6" width="20.11"/>
    <col customWidth="1" min="7" max="7" width="19.67"/>
    <col customWidth="1" min="8" max="10" width="10.0"/>
    <col customWidth="1" min="11" max="11" width="22.67"/>
    <col customWidth="1" min="12" max="13" width="17.33"/>
    <col customWidth="1" min="14" max="14" width="19.0"/>
    <col customWidth="1" min="15" max="22" width="10.0"/>
    <col customWidth="1" min="23" max="23" width="17.67"/>
    <col customWidth="1" min="24" max="24" width="20.78"/>
    <col customWidth="1" min="25" max="50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ht="21.0" customHeight="1">
      <c r="A2" s="4" t="s">
        <v>17</v>
      </c>
      <c r="B2" s="6">
        <f>99*AB2</f>
        <v>324.80316</v>
      </c>
      <c r="C2" s="4">
        <f>12*AB2</f>
        <v>39.37008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65*AB2</f>
        <v>213.2546</v>
      </c>
      <c r="M2" s="4">
        <f>12*AB2</f>
        <v>39.37008</v>
      </c>
      <c r="N2" s="4">
        <v>33.932572903665</v>
      </c>
      <c r="O2" s="4">
        <v>-118.397303742617</v>
      </c>
      <c r="P2" s="4">
        <f t="shared" ref="P2:P6" si="1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223.09712</v>
      </c>
      <c r="M3" s="4">
        <f>25*AB2</f>
        <v>82.021</v>
      </c>
      <c r="N3" s="4">
        <v>33.9327147175152</v>
      </c>
      <c r="O3" s="4">
        <v>-118.397691023831</v>
      </c>
      <c r="P3" s="4">
        <f t="shared" si="1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246.063</v>
      </c>
      <c r="M4" s="4">
        <f>36*AB2</f>
        <v>118.11024</v>
      </c>
      <c r="N4" s="4">
        <v>33.9329750081447</v>
      </c>
      <c r="O4" s="4">
        <v>-118.397859783243</v>
      </c>
      <c r="P4" s="4">
        <f t="shared" si="1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</v>
      </c>
      <c r="M5" s="4">
        <f>43*AB2</f>
        <v>141.07612</v>
      </c>
      <c r="N5" s="4">
        <v>33.9332119616812</v>
      </c>
      <c r="O5" s="4">
        <v>-118.397691023831</v>
      </c>
      <c r="P5" s="4">
        <f t="shared" si="1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324.80316</v>
      </c>
      <c r="M6" s="4">
        <f>46*AB2</f>
        <v>150.91864</v>
      </c>
      <c r="N6" s="4">
        <v>33.93328735585</v>
      </c>
      <c r="O6" s="4">
        <v>-118.397314560528</v>
      </c>
      <c r="P6" s="4">
        <f t="shared" si="1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367.45408</v>
      </c>
      <c r="M7" s="8">
        <f>43*AB2</f>
        <v>141.07612</v>
      </c>
      <c r="N7" s="8">
        <v>33.9332873556</v>
      </c>
      <c r="O7" s="8">
        <v>-118.397314560343</v>
      </c>
      <c r="P7" s="8">
        <v>6.0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ht="21.0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 t="s">
        <v>51</v>
      </c>
      <c r="L8" s="8">
        <f>(99+13+13)*AB2</f>
        <v>410.105</v>
      </c>
      <c r="M8" s="8">
        <f>36*AB2</f>
        <v>118.11024</v>
      </c>
      <c r="N8" s="8">
        <v>33.93328735456</v>
      </c>
      <c r="O8" s="8">
        <v>-118.397314560453</v>
      </c>
      <c r="P8" s="8">
        <v>6.0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429.79004</v>
      </c>
      <c r="M9" s="8">
        <f>25*AB2</f>
        <v>82.021</v>
      </c>
      <c r="N9" s="8">
        <v>33.93328735456</v>
      </c>
      <c r="O9" s="8">
        <v>-118.397314560453</v>
      </c>
      <c r="P9" s="8">
        <v>6.0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ht="21.0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v>429.0</v>
      </c>
      <c r="M10" s="8">
        <v>82.0</v>
      </c>
      <c r="N10" s="8">
        <v>33.93328735456</v>
      </c>
      <c r="O10" s="8">
        <v>-118.397314560453</v>
      </c>
      <c r="P10" s="8">
        <v>6.0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P12" s="5"/>
      <c r="Q12" s="5"/>
      <c r="R12" s="5"/>
      <c r="S12" s="5"/>
      <c r="T12" s="5"/>
      <c r="U12" s="5"/>
      <c r="V12" s="5"/>
      <c r="W12" s="4"/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4"/>
      <c r="X13" s="7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ht="21.0" customHeight="1">
      <c r="G24" s="5"/>
    </row>
    <row r="25" ht="21.0" customHeight="1">
      <c r="G25" s="5"/>
    </row>
    <row r="26" ht="21.0" customHeight="1">
      <c r="G26" s="5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0"/>
    <col customWidth="1" min="6" max="6" width="20.11"/>
    <col customWidth="1" min="7" max="7" width="19.67"/>
    <col customWidth="1" min="8" max="10" width="10.0"/>
    <col customWidth="1" min="11" max="11" width="22.67"/>
    <col customWidth="1" min="12" max="13" width="17.33"/>
    <col customWidth="1" min="14" max="14" width="19.0"/>
    <col customWidth="1" min="15" max="22" width="10.0"/>
    <col customWidth="1" min="23" max="23" width="17.67"/>
    <col customWidth="1" min="24" max="24" width="20.78"/>
    <col customWidth="1" min="25" max="50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ht="21.0" customHeight="1">
      <c r="A2" s="4" t="s">
        <v>17</v>
      </c>
      <c r="B2" s="6">
        <f>99*AB2</f>
        <v>324.80316</v>
      </c>
      <c r="C2" s="4">
        <f>12*AB2</f>
        <v>39.37008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65*AB2</f>
        <v>213.2546</v>
      </c>
      <c r="M2" s="4">
        <f>12*AB2</f>
        <v>39.37008</v>
      </c>
      <c r="N2" s="4">
        <v>33.932572903665</v>
      </c>
      <c r="O2" s="4">
        <v>-118.397303742617</v>
      </c>
      <c r="P2" s="4">
        <f t="shared" ref="P2:P6" si="1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223.09712</v>
      </c>
      <c r="M3" s="4">
        <f>25*AB2</f>
        <v>82.021</v>
      </c>
      <c r="N3" s="4">
        <v>33.9327147175152</v>
      </c>
      <c r="O3" s="4">
        <v>-118.397691023831</v>
      </c>
      <c r="P3" s="4">
        <f t="shared" si="1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246.063</v>
      </c>
      <c r="M4" s="4">
        <f>36*AB2</f>
        <v>118.11024</v>
      </c>
      <c r="N4" s="4">
        <v>33.9329750081447</v>
      </c>
      <c r="O4" s="4">
        <v>-118.397859783243</v>
      </c>
      <c r="P4" s="4">
        <f t="shared" si="1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</v>
      </c>
      <c r="M5" s="4">
        <f>43*AB2</f>
        <v>141.07612</v>
      </c>
      <c r="N5" s="4">
        <v>33.9332119616812</v>
      </c>
      <c r="O5" s="4">
        <v>-118.397691023831</v>
      </c>
      <c r="P5" s="4">
        <f t="shared" si="1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324.80316</v>
      </c>
      <c r="M6" s="4">
        <f>46*AB2</f>
        <v>150.91864</v>
      </c>
      <c r="N6" s="4">
        <v>33.93328735585</v>
      </c>
      <c r="O6" s="4">
        <v>-118.397314560528</v>
      </c>
      <c r="P6" s="4">
        <f t="shared" si="1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367.45408</v>
      </c>
      <c r="M7" s="8">
        <f>43*AB2</f>
        <v>141.07612</v>
      </c>
      <c r="N7" s="8">
        <v>33.9332873556</v>
      </c>
      <c r="O7" s="8">
        <v>-118.397314560343</v>
      </c>
      <c r="P7" s="8">
        <v>6.0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ht="21.0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</v>
      </c>
      <c r="M8" s="8">
        <f>36*AB2</f>
        <v>118.11024</v>
      </c>
      <c r="N8" s="8">
        <v>33.93328735456</v>
      </c>
      <c r="O8" s="8">
        <v>-118.397314560453</v>
      </c>
      <c r="P8" s="8">
        <v>6.0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429.79004</v>
      </c>
      <c r="M9" s="8">
        <f>25*AB2</f>
        <v>82.021</v>
      </c>
      <c r="N9" s="8">
        <v>33.93328735456</v>
      </c>
      <c r="O9" s="8">
        <v>-118.397314560453</v>
      </c>
      <c r="P9" s="8">
        <v>6.0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ht="21.0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429.79004</v>
      </c>
      <c r="M10" s="8">
        <f>12*AB2</f>
        <v>39.37008</v>
      </c>
      <c r="N10" s="8">
        <v>33.93328735456</v>
      </c>
      <c r="O10" s="8">
        <v>-118.397314560453</v>
      </c>
      <c r="P10" s="8">
        <v>6.0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</v>
      </c>
      <c r="O11" s="8">
        <v>-118.397314560453</v>
      </c>
      <c r="P11" s="8">
        <v>6.0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4"/>
      <c r="L12" s="4"/>
      <c r="M12" s="4"/>
      <c r="N12" s="4"/>
      <c r="P12" s="5"/>
      <c r="Q12" s="5"/>
      <c r="R12" s="5"/>
      <c r="S12" s="5"/>
      <c r="T12" s="5"/>
      <c r="U12" s="5"/>
      <c r="V12" s="5"/>
      <c r="W12" s="4"/>
      <c r="X12" s="4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4"/>
      <c r="X13" s="7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ht="21.0" customHeight="1">
      <c r="G24" s="5"/>
    </row>
    <row r="25" ht="21.0" customHeight="1">
      <c r="G25" s="5"/>
    </row>
    <row r="26" ht="21.0" customHeight="1">
      <c r="G26" s="5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0"/>
    <col customWidth="1" min="6" max="6" width="20.11"/>
    <col customWidth="1" min="7" max="7" width="19.67"/>
    <col customWidth="1" min="8" max="10" width="10.0"/>
    <col customWidth="1" min="11" max="11" width="22.67"/>
    <col customWidth="1" min="12" max="13" width="17.33"/>
    <col customWidth="1" min="14" max="14" width="19.0"/>
    <col customWidth="1" min="15" max="22" width="10.0"/>
    <col customWidth="1" min="23" max="23" width="17.67"/>
    <col customWidth="1" min="24" max="24" width="20.78"/>
    <col customWidth="1" min="25" max="50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ht="21.0" customHeight="1">
      <c r="A2" s="4" t="s">
        <v>17</v>
      </c>
      <c r="B2" s="6">
        <f>99*AB2</f>
        <v>324.80316</v>
      </c>
      <c r="C2" s="4">
        <f>12*AB2</f>
        <v>39.37008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65*AB2</f>
        <v>213.2546</v>
      </c>
      <c r="M2" s="4">
        <f>12*AB2</f>
        <v>39.37008</v>
      </c>
      <c r="N2" s="4">
        <v>33.932572903665</v>
      </c>
      <c r="O2" s="4">
        <v>-118.397303742617</v>
      </c>
      <c r="P2" s="4">
        <f t="shared" ref="P2:P6" si="1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223.09712</v>
      </c>
      <c r="M3" s="4">
        <f>25*AB2</f>
        <v>82.021</v>
      </c>
      <c r="N3" s="4">
        <v>33.9327147175152</v>
      </c>
      <c r="O3" s="4">
        <v>-118.397691023831</v>
      </c>
      <c r="P3" s="4">
        <f t="shared" si="1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246.063</v>
      </c>
      <c r="M4" s="4">
        <f>36*AB2</f>
        <v>118.11024</v>
      </c>
      <c r="N4" s="4">
        <v>33.9329750081447</v>
      </c>
      <c r="O4" s="4">
        <v>-118.397859783243</v>
      </c>
      <c r="P4" s="4">
        <f t="shared" si="1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</v>
      </c>
      <c r="M5" s="4">
        <f>43*AB2</f>
        <v>141.07612</v>
      </c>
      <c r="N5" s="4">
        <v>33.9332119616812</v>
      </c>
      <c r="O5" s="4">
        <v>-118.397691023831</v>
      </c>
      <c r="P5" s="4">
        <f t="shared" si="1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324.80316</v>
      </c>
      <c r="M6" s="4">
        <f>46*AB2</f>
        <v>150.91864</v>
      </c>
      <c r="N6" s="4">
        <v>33.93328735585</v>
      </c>
      <c r="O6" s="4">
        <v>-118.397314560528</v>
      </c>
      <c r="P6" s="4">
        <f t="shared" si="1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367.45408</v>
      </c>
      <c r="M7" s="8">
        <f>43*AB2</f>
        <v>141.07612</v>
      </c>
      <c r="N7" s="8">
        <v>33.9332873556</v>
      </c>
      <c r="O7" s="8">
        <v>-118.397314560343</v>
      </c>
      <c r="P7" s="8">
        <v>6.0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ht="21.0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</v>
      </c>
      <c r="M8" s="8">
        <f>36*AB2</f>
        <v>118.11024</v>
      </c>
      <c r="N8" s="8">
        <v>33.93328735456</v>
      </c>
      <c r="O8" s="8">
        <v>-118.397314560453</v>
      </c>
      <c r="P8" s="8">
        <v>6.0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429.79004</v>
      </c>
      <c r="M9" s="8">
        <f>25*AB2</f>
        <v>82.021</v>
      </c>
      <c r="N9" s="8">
        <v>33.93328735456</v>
      </c>
      <c r="O9" s="8">
        <v>-118.397314560453</v>
      </c>
      <c r="P9" s="8">
        <v>6.0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ht="21.0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429.79004</v>
      </c>
      <c r="M10" s="8">
        <f>12*AB2</f>
        <v>39.37008</v>
      </c>
      <c r="N10" s="8">
        <v>33.93328735456</v>
      </c>
      <c r="O10" s="8">
        <v>-118.397314560453</v>
      </c>
      <c r="P10" s="8">
        <v>6.0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</v>
      </c>
      <c r="O11" s="8">
        <v>-118.397314560453</v>
      </c>
      <c r="P11" s="8">
        <v>6.0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8" t="s">
        <v>382</v>
      </c>
      <c r="L12" s="8">
        <v>430.0</v>
      </c>
      <c r="M12" s="8">
        <v>82.0</v>
      </c>
      <c r="N12" s="8">
        <v>33.93328735456</v>
      </c>
      <c r="O12" s="8">
        <v>-118.397314560453</v>
      </c>
      <c r="P12" s="8">
        <v>6.0</v>
      </c>
      <c r="Q12" s="5"/>
      <c r="R12" s="5"/>
      <c r="S12" s="5"/>
      <c r="T12" s="5"/>
      <c r="U12" s="5"/>
      <c r="V12" s="5"/>
      <c r="W12" s="4" t="s">
        <v>17</v>
      </c>
      <c r="X12" s="4" t="s">
        <v>382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4"/>
      <c r="L13" s="4"/>
      <c r="M13" s="4"/>
      <c r="N13" s="4"/>
      <c r="O13" s="4"/>
      <c r="P13" s="5"/>
      <c r="Q13" s="5"/>
      <c r="R13" s="5"/>
      <c r="S13" s="5"/>
      <c r="T13" s="5"/>
      <c r="U13" s="5"/>
      <c r="V13" s="5"/>
      <c r="W13" s="4"/>
      <c r="X13" s="7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ht="21.0" customHeight="1">
      <c r="G24" s="5"/>
    </row>
    <row r="25" ht="21.0" customHeight="1">
      <c r="G25" s="5"/>
    </row>
    <row r="26" ht="21.0" customHeight="1">
      <c r="G26" s="5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0"/>
    <col customWidth="1" min="6" max="6" width="20.11"/>
    <col customWidth="1" min="7" max="7" width="19.67"/>
    <col customWidth="1" min="8" max="10" width="10.0"/>
    <col customWidth="1" min="11" max="11" width="22.67"/>
    <col customWidth="1" min="12" max="13" width="17.33"/>
    <col customWidth="1" min="14" max="14" width="19.0"/>
    <col customWidth="1" min="15" max="22" width="10.0"/>
    <col customWidth="1" min="23" max="23" width="17.67"/>
    <col customWidth="1" min="24" max="24" width="20.78"/>
    <col customWidth="1" min="25" max="50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ht="21.0" customHeight="1">
      <c r="A2" s="4" t="s">
        <v>17</v>
      </c>
      <c r="B2" s="6">
        <f>99*AB2</f>
        <v>324.80316</v>
      </c>
      <c r="C2" s="4">
        <f>12*AB2</f>
        <v>39.37008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65*AB2</f>
        <v>213.2546</v>
      </c>
      <c r="M2" s="4">
        <f>12*AB2</f>
        <v>39.37008</v>
      </c>
      <c r="N2" s="4">
        <v>33.932572903665</v>
      </c>
      <c r="O2" s="4">
        <v>-118.397303742617</v>
      </c>
      <c r="P2" s="4">
        <f t="shared" ref="P2:P6" si="1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223.09712</v>
      </c>
      <c r="M3" s="4">
        <f>25*AB2</f>
        <v>82.021</v>
      </c>
      <c r="N3" s="4">
        <v>33.9327147175152</v>
      </c>
      <c r="O3" s="4">
        <v>-118.397691023831</v>
      </c>
      <c r="P3" s="4">
        <f t="shared" si="1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246.063</v>
      </c>
      <c r="M4" s="4">
        <f>36*AB2</f>
        <v>118.11024</v>
      </c>
      <c r="N4" s="4">
        <v>33.9329750081447</v>
      </c>
      <c r="O4" s="4">
        <v>-118.397859783243</v>
      </c>
      <c r="P4" s="4">
        <f t="shared" si="1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</v>
      </c>
      <c r="M5" s="4">
        <f>43*AB2</f>
        <v>141.07612</v>
      </c>
      <c r="N5" s="4">
        <v>33.9332119616812</v>
      </c>
      <c r="O5" s="4">
        <v>-118.397691023831</v>
      </c>
      <c r="P5" s="4">
        <f t="shared" si="1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324.80316</v>
      </c>
      <c r="M6" s="4">
        <f>46*AB2</f>
        <v>150.91864</v>
      </c>
      <c r="N6" s="4">
        <v>33.93328735585</v>
      </c>
      <c r="O6" s="4">
        <v>-118.397314560528</v>
      </c>
      <c r="P6" s="4">
        <f t="shared" si="1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367.45408</v>
      </c>
      <c r="M7" s="8">
        <f>43*AB2</f>
        <v>141.07612</v>
      </c>
      <c r="N7" s="8">
        <v>33.9332873556</v>
      </c>
      <c r="O7" s="8">
        <v>-118.397314560343</v>
      </c>
      <c r="P7" s="8">
        <v>6.0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ht="21.0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</v>
      </c>
      <c r="M8" s="8">
        <f>36*AB2</f>
        <v>118.11024</v>
      </c>
      <c r="N8" s="8">
        <v>33.93328735456</v>
      </c>
      <c r="O8" s="8">
        <v>-118.397314560453</v>
      </c>
      <c r="P8" s="8">
        <v>6.0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429.79004</v>
      </c>
      <c r="M9" s="8">
        <f>25*AB2</f>
        <v>82.021</v>
      </c>
      <c r="N9" s="8">
        <v>33.93328735456</v>
      </c>
      <c r="O9" s="8">
        <v>-118.397314560453</v>
      </c>
      <c r="P9" s="8">
        <v>6.0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ht="21.0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429.79004</v>
      </c>
      <c r="M10" s="8">
        <f>12*AB2</f>
        <v>39.37008</v>
      </c>
      <c r="N10" s="8">
        <v>33.93328735456</v>
      </c>
      <c r="O10" s="8">
        <v>-118.397314560453</v>
      </c>
      <c r="P10" s="8">
        <v>6.0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</v>
      </c>
      <c r="O11" s="8">
        <v>-118.397314560453</v>
      </c>
      <c r="P11" s="8">
        <v>6.0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8" t="s">
        <v>382</v>
      </c>
      <c r="L12" s="8">
        <v>430.0</v>
      </c>
      <c r="M12" s="8">
        <v>82.0</v>
      </c>
      <c r="N12" s="8">
        <v>33.93328735456</v>
      </c>
      <c r="O12" s="8">
        <v>-118.397314560453</v>
      </c>
      <c r="P12" s="8">
        <v>6.0</v>
      </c>
      <c r="Q12" s="5"/>
      <c r="R12" s="5"/>
      <c r="S12" s="5"/>
      <c r="T12" s="5"/>
      <c r="U12" s="5"/>
      <c r="V12" s="5"/>
      <c r="W12" s="4" t="s">
        <v>17</v>
      </c>
      <c r="X12" s="4" t="s">
        <v>382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8" t="s">
        <v>383</v>
      </c>
      <c r="L13" s="8">
        <v>430.1</v>
      </c>
      <c r="M13" s="8">
        <v>81.9</v>
      </c>
      <c r="N13" s="8">
        <v>33.93328735456</v>
      </c>
      <c r="O13" s="8">
        <v>-118.397314560453</v>
      </c>
      <c r="P13" s="8">
        <v>6.0</v>
      </c>
      <c r="Q13" s="5"/>
      <c r="R13" s="5"/>
      <c r="S13" s="5"/>
      <c r="T13" s="5"/>
      <c r="U13" s="5"/>
      <c r="V13" s="5"/>
      <c r="W13" s="4" t="s">
        <v>17</v>
      </c>
      <c r="X13" s="4" t="s">
        <v>383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4"/>
      <c r="L14" s="4"/>
      <c r="M14" s="4"/>
      <c r="N14" s="4"/>
      <c r="O14" s="4"/>
      <c r="P14" s="5"/>
      <c r="Q14" s="5"/>
      <c r="R14" s="5"/>
      <c r="S14" s="5"/>
      <c r="T14" s="5"/>
      <c r="U14" s="5"/>
      <c r="V14" s="5"/>
      <c r="W14" s="7"/>
      <c r="X14" s="7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ht="21.0" customHeight="1">
      <c r="G24" s="5"/>
    </row>
    <row r="25" ht="21.0" customHeight="1">
      <c r="G25" s="5"/>
    </row>
    <row r="26" ht="21.0" customHeight="1">
      <c r="G26" s="5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0"/>
    <col customWidth="1" min="6" max="6" width="20.11"/>
    <col customWidth="1" min="7" max="7" width="19.67"/>
    <col customWidth="1" min="8" max="10" width="10.0"/>
    <col customWidth="1" min="11" max="11" width="22.67"/>
    <col customWidth="1" min="12" max="13" width="17.33"/>
    <col customWidth="1" min="14" max="14" width="19.0"/>
    <col customWidth="1" min="15" max="22" width="10.0"/>
    <col customWidth="1" min="23" max="23" width="17.67"/>
    <col customWidth="1" min="24" max="24" width="20.78"/>
    <col customWidth="1" min="25" max="50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ht="21.0" customHeight="1">
      <c r="A2" s="4" t="s">
        <v>17</v>
      </c>
      <c r="B2" s="6">
        <f>99*AB2</f>
        <v>324.80316</v>
      </c>
      <c r="C2" s="4">
        <f>12*AB2</f>
        <v>39.37008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65*AB2</f>
        <v>213.2546</v>
      </c>
      <c r="M2" s="4">
        <f>12*AB2</f>
        <v>39.37008</v>
      </c>
      <c r="N2" s="4">
        <v>33.932572903665</v>
      </c>
      <c r="O2" s="4">
        <v>-118.397303742617</v>
      </c>
      <c r="P2" s="4">
        <f t="shared" ref="P2:P6" si="1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223.09712</v>
      </c>
      <c r="M3" s="4">
        <f>25*AB2</f>
        <v>82.021</v>
      </c>
      <c r="N3" s="4">
        <v>33.9327147175152</v>
      </c>
      <c r="O3" s="4">
        <v>-118.397691023831</v>
      </c>
      <c r="P3" s="4">
        <f t="shared" si="1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246.063</v>
      </c>
      <c r="M4" s="4">
        <f>36*AB2</f>
        <v>118.11024</v>
      </c>
      <c r="N4" s="4">
        <v>33.9329750081447</v>
      </c>
      <c r="O4" s="4">
        <v>-118.397859783243</v>
      </c>
      <c r="P4" s="4">
        <f t="shared" si="1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</v>
      </c>
      <c r="M5" s="4">
        <f>43*AB2</f>
        <v>141.07612</v>
      </c>
      <c r="N5" s="4">
        <v>33.9332119616812</v>
      </c>
      <c r="O5" s="4">
        <v>-118.397691023831</v>
      </c>
      <c r="P5" s="4">
        <f t="shared" si="1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324.80316</v>
      </c>
      <c r="M6" s="4">
        <f>46*AB2</f>
        <v>150.91864</v>
      </c>
      <c r="N6" s="4">
        <v>33.93328735585</v>
      </c>
      <c r="O6" s="4">
        <v>-118.397314560528</v>
      </c>
      <c r="P6" s="4">
        <f t="shared" si="1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367.45408</v>
      </c>
      <c r="M7" s="8">
        <f>43*AB2</f>
        <v>141.07612</v>
      </c>
      <c r="N7" s="8">
        <v>33.9332873556</v>
      </c>
      <c r="O7" s="8">
        <v>-118.397314560343</v>
      </c>
      <c r="P7" s="8">
        <v>6.0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ht="21.0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</v>
      </c>
      <c r="M8" s="8">
        <f>36*AB2</f>
        <v>118.11024</v>
      </c>
      <c r="N8" s="8">
        <v>33.93328735456</v>
      </c>
      <c r="O8" s="8">
        <v>-118.397314560453</v>
      </c>
      <c r="P8" s="8">
        <v>6.0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429.79004</v>
      </c>
      <c r="M9" s="8">
        <f>25*AB2</f>
        <v>82.021</v>
      </c>
      <c r="N9" s="8">
        <v>33.93328735456</v>
      </c>
      <c r="O9" s="8">
        <v>-118.397314560453</v>
      </c>
      <c r="P9" s="8">
        <v>6.0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ht="21.0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429.79004</v>
      </c>
      <c r="M10" s="8">
        <f>12*AB2</f>
        <v>39.37008</v>
      </c>
      <c r="N10" s="8">
        <v>33.93328735456</v>
      </c>
      <c r="O10" s="8">
        <v>-118.397314560453</v>
      </c>
      <c r="P10" s="8">
        <v>6.0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</v>
      </c>
      <c r="O11" s="8">
        <v>-118.397314560453</v>
      </c>
      <c r="P11" s="8">
        <v>6.0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8" t="s">
        <v>382</v>
      </c>
      <c r="L12" s="8">
        <v>430.0</v>
      </c>
      <c r="M12" s="8">
        <v>82.0</v>
      </c>
      <c r="N12" s="8">
        <v>33.93328735456</v>
      </c>
      <c r="O12" s="8">
        <v>-118.397314560453</v>
      </c>
      <c r="P12" s="8">
        <v>6.0</v>
      </c>
      <c r="Q12" s="5"/>
      <c r="R12" s="5"/>
      <c r="S12" s="5"/>
      <c r="T12" s="5"/>
      <c r="U12" s="5"/>
      <c r="V12" s="5"/>
      <c r="W12" s="4" t="s">
        <v>17</v>
      </c>
      <c r="X12" s="4" t="s">
        <v>382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8" t="s">
        <v>383</v>
      </c>
      <c r="L13" s="8">
        <v>430.1</v>
      </c>
      <c r="M13" s="8">
        <v>81.9</v>
      </c>
      <c r="N13" s="8">
        <v>33.93328735456</v>
      </c>
      <c r="O13" s="8">
        <v>-118.397314560453</v>
      </c>
      <c r="P13" s="8">
        <v>6.0</v>
      </c>
      <c r="Q13" s="5"/>
      <c r="R13" s="5"/>
      <c r="S13" s="5"/>
      <c r="T13" s="5"/>
      <c r="U13" s="5"/>
      <c r="V13" s="5"/>
      <c r="W13" s="4" t="s">
        <v>17</v>
      </c>
      <c r="X13" s="4" t="s">
        <v>383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8" t="s">
        <v>384</v>
      </c>
      <c r="L14" s="8">
        <v>430.2</v>
      </c>
      <c r="M14" s="8">
        <v>81.8</v>
      </c>
      <c r="N14" s="8">
        <v>33.93328735456</v>
      </c>
      <c r="O14" s="8">
        <v>-118.397314560453</v>
      </c>
      <c r="P14" s="8">
        <v>6.0</v>
      </c>
      <c r="Q14" s="5"/>
      <c r="R14" s="5"/>
      <c r="S14" s="5"/>
      <c r="T14" s="5"/>
      <c r="U14" s="5"/>
      <c r="V14" s="5"/>
      <c r="W14" s="4" t="s">
        <v>17</v>
      </c>
      <c r="X14" s="4" t="s">
        <v>384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4"/>
      <c r="L15" s="4"/>
      <c r="M15" s="4"/>
      <c r="N15" s="4"/>
      <c r="O15" s="4"/>
      <c r="P15" s="5"/>
      <c r="Q15" s="5"/>
      <c r="R15" s="5"/>
      <c r="S15" s="5"/>
      <c r="T15" s="5"/>
      <c r="U15" s="5"/>
      <c r="V15" s="5"/>
      <c r="W15" s="7"/>
      <c r="X15" s="4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ht="21.0" customHeight="1">
      <c r="G24" s="5"/>
    </row>
    <row r="25" ht="21.0" customHeight="1">
      <c r="G25" s="5"/>
    </row>
    <row r="26" ht="21.0" customHeight="1">
      <c r="G26" s="5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0"/>
    <col customWidth="1" min="6" max="6" width="20.11"/>
    <col customWidth="1" min="7" max="7" width="19.67"/>
    <col customWidth="1" min="8" max="10" width="10.0"/>
    <col customWidth="1" min="11" max="11" width="22.67"/>
    <col customWidth="1" min="12" max="13" width="17.33"/>
    <col customWidth="1" min="14" max="14" width="19.0"/>
    <col customWidth="1" min="15" max="22" width="10.0"/>
    <col customWidth="1" min="23" max="23" width="17.67"/>
    <col customWidth="1" min="24" max="24" width="20.78"/>
    <col customWidth="1" min="25" max="50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ht="21.0" customHeight="1">
      <c r="A2" s="4" t="s">
        <v>17</v>
      </c>
      <c r="B2" s="6">
        <f>99*AB2</f>
        <v>324.80316</v>
      </c>
      <c r="C2" s="4">
        <f>12*AB2</f>
        <v>39.37008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65*AB2</f>
        <v>213.2546</v>
      </c>
      <c r="M2" s="4">
        <f>12*AB2</f>
        <v>39.37008</v>
      </c>
      <c r="N2" s="4">
        <v>33.932572903665</v>
      </c>
      <c r="O2" s="4">
        <v>-118.397303742617</v>
      </c>
      <c r="P2" s="4">
        <f t="shared" ref="P2:P6" si="1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223.09712</v>
      </c>
      <c r="M3" s="4">
        <f>25*AB2</f>
        <v>82.021</v>
      </c>
      <c r="N3" s="4">
        <v>33.9327147175152</v>
      </c>
      <c r="O3" s="4">
        <v>-118.397691023831</v>
      </c>
      <c r="P3" s="4">
        <f t="shared" si="1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246.063</v>
      </c>
      <c r="M4" s="4">
        <f>36*AB2</f>
        <v>118.11024</v>
      </c>
      <c r="N4" s="4">
        <v>33.9329750081447</v>
      </c>
      <c r="O4" s="4">
        <v>-118.397859783243</v>
      </c>
      <c r="P4" s="4">
        <f t="shared" si="1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</v>
      </c>
      <c r="M5" s="4">
        <f>43*AB2</f>
        <v>141.07612</v>
      </c>
      <c r="N5" s="4">
        <v>33.9332119616812</v>
      </c>
      <c r="O5" s="4">
        <v>-118.397691023831</v>
      </c>
      <c r="P5" s="4">
        <f t="shared" si="1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324.80316</v>
      </c>
      <c r="M6" s="4">
        <f>46*AB2</f>
        <v>150.91864</v>
      </c>
      <c r="N6" s="4">
        <v>33.93328735585</v>
      </c>
      <c r="O6" s="4">
        <v>-118.397314560528</v>
      </c>
      <c r="P6" s="4">
        <f t="shared" si="1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367.45408</v>
      </c>
      <c r="M7" s="8">
        <f>43*AB2</f>
        <v>141.07612</v>
      </c>
      <c r="N7" s="8">
        <v>33.9332873556</v>
      </c>
      <c r="O7" s="8">
        <v>-118.397314560343</v>
      </c>
      <c r="P7" s="8">
        <v>6.0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ht="21.0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</v>
      </c>
      <c r="M8" s="8">
        <f>36*AB2</f>
        <v>118.11024</v>
      </c>
      <c r="N8" s="8">
        <v>33.93328735456</v>
      </c>
      <c r="O8" s="8">
        <v>-118.397314560453</v>
      </c>
      <c r="P8" s="8">
        <v>6.0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429.79004</v>
      </c>
      <c r="M9" s="8">
        <f>25*AB2</f>
        <v>82.021</v>
      </c>
      <c r="N9" s="8">
        <v>33.93328735456</v>
      </c>
      <c r="O9" s="8">
        <v>-118.397314560453</v>
      </c>
      <c r="P9" s="8">
        <v>6.0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ht="21.0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429.79004</v>
      </c>
      <c r="M10" s="8">
        <f>12*AB2</f>
        <v>39.37008</v>
      </c>
      <c r="N10" s="8">
        <v>33.93328735456</v>
      </c>
      <c r="O10" s="8">
        <v>-118.397314560453</v>
      </c>
      <c r="P10" s="8">
        <v>6.0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</v>
      </c>
      <c r="O11" s="8">
        <v>-118.397314560453</v>
      </c>
      <c r="P11" s="8">
        <v>6.0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8" t="s">
        <v>382</v>
      </c>
      <c r="L12" s="8">
        <v>430.0</v>
      </c>
      <c r="M12" s="8">
        <v>82.0</v>
      </c>
      <c r="N12" s="8">
        <v>33.93328735456</v>
      </c>
      <c r="O12" s="8">
        <v>-118.397314560453</v>
      </c>
      <c r="P12" s="8">
        <v>6.0</v>
      </c>
      <c r="Q12" s="5"/>
      <c r="R12" s="5"/>
      <c r="S12" s="5"/>
      <c r="T12" s="5"/>
      <c r="U12" s="5"/>
      <c r="V12" s="5"/>
      <c r="W12" s="4" t="s">
        <v>17</v>
      </c>
      <c r="X12" s="4" t="s">
        <v>382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8" t="s">
        <v>383</v>
      </c>
      <c r="L13" s="8">
        <v>430.1</v>
      </c>
      <c r="M13" s="8">
        <v>81.9</v>
      </c>
      <c r="N13" s="8">
        <v>33.93328735456</v>
      </c>
      <c r="O13" s="8">
        <v>-118.397314560453</v>
      </c>
      <c r="P13" s="8">
        <v>6.0</v>
      </c>
      <c r="Q13" s="5"/>
      <c r="R13" s="5"/>
      <c r="S13" s="5"/>
      <c r="T13" s="5"/>
      <c r="U13" s="5"/>
      <c r="V13" s="5"/>
      <c r="W13" s="4" t="s">
        <v>17</v>
      </c>
      <c r="X13" s="4" t="s">
        <v>383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8" t="s">
        <v>384</v>
      </c>
      <c r="L14" s="8">
        <v>430.2</v>
      </c>
      <c r="M14" s="8">
        <v>81.8</v>
      </c>
      <c r="N14" s="8">
        <v>33.93328735456</v>
      </c>
      <c r="O14" s="8">
        <v>-118.397314560453</v>
      </c>
      <c r="P14" s="8">
        <v>6.0</v>
      </c>
      <c r="Q14" s="5"/>
      <c r="R14" s="5"/>
      <c r="S14" s="5"/>
      <c r="T14" s="5"/>
      <c r="U14" s="5"/>
      <c r="V14" s="5"/>
      <c r="W14" s="4" t="s">
        <v>17</v>
      </c>
      <c r="X14" s="4" t="s">
        <v>384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8" t="s">
        <v>385</v>
      </c>
      <c r="L15" s="8">
        <v>430.3</v>
      </c>
      <c r="M15" s="8">
        <v>81.7</v>
      </c>
      <c r="N15" s="8">
        <v>33.93328735456</v>
      </c>
      <c r="O15" s="8">
        <v>-118.397314560453</v>
      </c>
      <c r="P15" s="8">
        <v>6.0</v>
      </c>
      <c r="Q15" s="5"/>
      <c r="R15" s="5"/>
      <c r="S15" s="5"/>
      <c r="T15" s="5"/>
      <c r="U15" s="5"/>
      <c r="V15" s="5"/>
      <c r="W15" s="4" t="s">
        <v>17</v>
      </c>
      <c r="X15" s="4" t="s">
        <v>385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7"/>
      <c r="X16" s="7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ht="21.0" customHeight="1">
      <c r="G24" s="5"/>
    </row>
    <row r="25" ht="21.0" customHeight="1">
      <c r="G25" s="5"/>
    </row>
    <row r="26" ht="21.0" customHeight="1">
      <c r="G26" s="5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0"/>
    <col customWidth="1" min="6" max="6" width="20.11"/>
    <col customWidth="1" min="7" max="7" width="19.67"/>
    <col customWidth="1" min="8" max="10" width="10.0"/>
    <col customWidth="1" min="11" max="11" width="22.67"/>
    <col customWidth="1" min="12" max="13" width="17.33"/>
    <col customWidth="1" min="14" max="14" width="19.0"/>
    <col customWidth="1" min="15" max="22" width="10.0"/>
    <col customWidth="1" min="23" max="23" width="17.67"/>
    <col customWidth="1" min="24" max="24" width="20.78"/>
    <col customWidth="1" min="25" max="50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ht="21.0" customHeight="1">
      <c r="A2" s="4" t="s">
        <v>17</v>
      </c>
      <c r="B2" s="6">
        <f>99*AB2</f>
        <v>324.80316</v>
      </c>
      <c r="C2" s="4">
        <f>12*AB2</f>
        <v>39.37008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65*AB2</f>
        <v>213.2546</v>
      </c>
      <c r="M2" s="4">
        <f>12*AB2</f>
        <v>39.37008</v>
      </c>
      <c r="N2" s="4">
        <v>33.932572903665</v>
      </c>
      <c r="O2" s="4">
        <v>-118.397303742617</v>
      </c>
      <c r="P2" s="4">
        <f t="shared" ref="P2:P6" si="1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223.09712</v>
      </c>
      <c r="M3" s="4">
        <f>25*AB2</f>
        <v>82.021</v>
      </c>
      <c r="N3" s="4">
        <v>33.9327147175152</v>
      </c>
      <c r="O3" s="4">
        <v>-118.397691023831</v>
      </c>
      <c r="P3" s="4">
        <f t="shared" si="1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246.063</v>
      </c>
      <c r="M4" s="4">
        <f>36*AB2</f>
        <v>118.11024</v>
      </c>
      <c r="N4" s="4">
        <v>33.9329750081447</v>
      </c>
      <c r="O4" s="4">
        <v>-118.397859783243</v>
      </c>
      <c r="P4" s="4">
        <f t="shared" si="1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</v>
      </c>
      <c r="M5" s="4">
        <f>43*AB2</f>
        <v>141.07612</v>
      </c>
      <c r="N5" s="4">
        <v>33.9332119616812</v>
      </c>
      <c r="O5" s="4">
        <v>-118.397691023831</v>
      </c>
      <c r="P5" s="4">
        <f t="shared" si="1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324.80316</v>
      </c>
      <c r="M6" s="4">
        <f>46*AB2</f>
        <v>150.91864</v>
      </c>
      <c r="N6" s="4">
        <v>33.93328735585</v>
      </c>
      <c r="O6" s="4">
        <v>-118.397314560528</v>
      </c>
      <c r="P6" s="4">
        <f t="shared" si="1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367.45408</v>
      </c>
      <c r="M7" s="8">
        <f>43*AB2</f>
        <v>141.07612</v>
      </c>
      <c r="N7" s="8">
        <v>33.9332873556</v>
      </c>
      <c r="O7" s="8">
        <v>-118.397314560343</v>
      </c>
      <c r="P7" s="8">
        <v>6.0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ht="21.0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</v>
      </c>
      <c r="M8" s="8">
        <f>36*AB2</f>
        <v>118.11024</v>
      </c>
      <c r="N8" s="8">
        <v>33.93328735456</v>
      </c>
      <c r="O8" s="8">
        <v>-118.397314560453</v>
      </c>
      <c r="P8" s="8">
        <v>6.0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429.79004</v>
      </c>
      <c r="M9" s="8">
        <f>25*AB2</f>
        <v>82.021</v>
      </c>
      <c r="N9" s="8">
        <v>33.93328735456</v>
      </c>
      <c r="O9" s="8">
        <v>-118.397314560453</v>
      </c>
      <c r="P9" s="8">
        <v>6.0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ht="21.0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429.79004</v>
      </c>
      <c r="M10" s="8">
        <f>12*AB2</f>
        <v>39.37008</v>
      </c>
      <c r="N10" s="8">
        <v>33.93328735456</v>
      </c>
      <c r="O10" s="8">
        <v>-118.397314560453</v>
      </c>
      <c r="P10" s="8">
        <v>6.0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</v>
      </c>
      <c r="O11" s="8">
        <v>-118.397314560453</v>
      </c>
      <c r="P11" s="8">
        <v>6.0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8" t="s">
        <v>382</v>
      </c>
      <c r="L12" s="8">
        <v>430.0</v>
      </c>
      <c r="M12" s="8">
        <v>82.0</v>
      </c>
      <c r="N12" s="8">
        <v>33.93328735456</v>
      </c>
      <c r="O12" s="8">
        <v>-118.397314560453</v>
      </c>
      <c r="P12" s="8">
        <v>6.0</v>
      </c>
      <c r="Q12" s="5"/>
      <c r="R12" s="5"/>
      <c r="S12" s="5"/>
      <c r="T12" s="5"/>
      <c r="U12" s="5"/>
      <c r="V12" s="5"/>
      <c r="W12" s="4" t="s">
        <v>17</v>
      </c>
      <c r="X12" s="4" t="s">
        <v>382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8" t="s">
        <v>383</v>
      </c>
      <c r="L13" s="8">
        <v>430.1</v>
      </c>
      <c r="M13" s="8">
        <v>81.9</v>
      </c>
      <c r="N13" s="8">
        <v>33.93328735456</v>
      </c>
      <c r="O13" s="8">
        <v>-118.397314560453</v>
      </c>
      <c r="P13" s="8">
        <v>6.0</v>
      </c>
      <c r="Q13" s="5"/>
      <c r="R13" s="5"/>
      <c r="S13" s="5"/>
      <c r="T13" s="5"/>
      <c r="U13" s="5"/>
      <c r="V13" s="5"/>
      <c r="W13" s="4" t="s">
        <v>17</v>
      </c>
      <c r="X13" s="4" t="s">
        <v>383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8" t="s">
        <v>384</v>
      </c>
      <c r="L14" s="8">
        <v>430.2</v>
      </c>
      <c r="M14" s="8">
        <v>81.8</v>
      </c>
      <c r="N14" s="8">
        <v>33.93328735456</v>
      </c>
      <c r="O14" s="8">
        <v>-118.397314560453</v>
      </c>
      <c r="P14" s="8">
        <v>6.0</v>
      </c>
      <c r="Q14" s="5"/>
      <c r="R14" s="5"/>
      <c r="S14" s="5"/>
      <c r="T14" s="5"/>
      <c r="U14" s="5"/>
      <c r="V14" s="5"/>
      <c r="W14" s="4" t="s">
        <v>17</v>
      </c>
      <c r="X14" s="4" t="s">
        <v>384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8" t="s">
        <v>385</v>
      </c>
      <c r="L15" s="8">
        <v>430.3</v>
      </c>
      <c r="M15" s="8">
        <v>81.7</v>
      </c>
      <c r="N15" s="8">
        <v>33.93328735456</v>
      </c>
      <c r="O15" s="8">
        <v>-118.397314560453</v>
      </c>
      <c r="P15" s="8">
        <v>6.0</v>
      </c>
      <c r="Q15" s="5"/>
      <c r="R15" s="5"/>
      <c r="S15" s="5"/>
      <c r="T15" s="5"/>
      <c r="U15" s="5"/>
      <c r="V15" s="5"/>
      <c r="W15" s="4" t="s">
        <v>17</v>
      </c>
      <c r="X15" s="4" t="s">
        <v>385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8" t="s">
        <v>386</v>
      </c>
      <c r="L16" s="8">
        <v>430.4</v>
      </c>
      <c r="M16" s="8">
        <v>81.6</v>
      </c>
      <c r="N16" s="8">
        <v>33.93328735456</v>
      </c>
      <c r="O16" s="8">
        <v>-118.397314560453</v>
      </c>
      <c r="P16" s="8">
        <v>6.0</v>
      </c>
      <c r="Q16" s="5"/>
      <c r="R16" s="5"/>
      <c r="S16" s="5"/>
      <c r="T16" s="5"/>
      <c r="U16" s="5"/>
      <c r="V16" s="5"/>
      <c r="W16" s="4" t="s">
        <v>17</v>
      </c>
      <c r="X16" s="4" t="s">
        <v>386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7"/>
      <c r="X17" s="4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ht="21.0" customHeight="1">
      <c r="G24" s="5"/>
    </row>
    <row r="25" ht="21.0" customHeight="1">
      <c r="G25" s="5"/>
    </row>
    <row r="26" ht="21.0" customHeight="1">
      <c r="G26" s="5"/>
    </row>
    <row r="27" ht="21.0" customHeight="1">
      <c r="G27" s="5"/>
    </row>
    <row r="28" ht="21.0" customHeight="1">
      <c r="G28" s="5"/>
    </row>
    <row r="29" ht="21.0" customHeight="1">
      <c r="G29" s="5"/>
    </row>
    <row r="30" ht="21.0" customHeight="1">
      <c r="G30" s="5"/>
    </row>
    <row r="31" ht="21.0" customHeight="1">
      <c r="G31" s="5"/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0"/>
    <col customWidth="1" min="6" max="6" width="20.11"/>
    <col customWidth="1" min="7" max="7" width="19.67"/>
    <col customWidth="1" min="8" max="10" width="10.0"/>
    <col customWidth="1" min="11" max="11" width="22.67"/>
    <col customWidth="1" min="12" max="13" width="17.33"/>
    <col customWidth="1" min="14" max="14" width="19.0"/>
    <col customWidth="1" min="15" max="22" width="10.0"/>
    <col customWidth="1" min="23" max="23" width="17.67"/>
    <col customWidth="1" min="24" max="24" width="20.78"/>
    <col customWidth="1" min="25" max="50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ht="21.0" customHeight="1">
      <c r="A2" s="4" t="s">
        <v>17</v>
      </c>
      <c r="B2" s="6">
        <f>99*AB2</f>
        <v>324.80316</v>
      </c>
      <c r="C2" s="4">
        <f>12*AB2</f>
        <v>39.37008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65*AB2</f>
        <v>213.2546</v>
      </c>
      <c r="M2" s="4">
        <f>12*AB2</f>
        <v>39.37008</v>
      </c>
      <c r="N2" s="4">
        <v>33.932572903665</v>
      </c>
      <c r="O2" s="4">
        <v>-118.397303742617</v>
      </c>
      <c r="P2" s="4">
        <f t="shared" ref="P2:P6" si="1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223.09712</v>
      </c>
      <c r="M3" s="4">
        <f>25*AB2</f>
        <v>82.021</v>
      </c>
      <c r="N3" s="4">
        <v>33.9327147175152</v>
      </c>
      <c r="O3" s="4">
        <v>-118.397691023831</v>
      </c>
      <c r="P3" s="4">
        <f t="shared" si="1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246.063</v>
      </c>
      <c r="M4" s="4">
        <f>36*AB2</f>
        <v>118.11024</v>
      </c>
      <c r="N4" s="4">
        <v>33.9329750081447</v>
      </c>
      <c r="O4" s="4">
        <v>-118.397859783243</v>
      </c>
      <c r="P4" s="4">
        <f t="shared" si="1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</v>
      </c>
      <c r="M5" s="4">
        <f>43*AB2</f>
        <v>141.07612</v>
      </c>
      <c r="N5" s="4">
        <v>33.9332119616812</v>
      </c>
      <c r="O5" s="4">
        <v>-118.397691023831</v>
      </c>
      <c r="P5" s="4">
        <f t="shared" si="1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324.80316</v>
      </c>
      <c r="M6" s="4">
        <f>46*AB2</f>
        <v>150.91864</v>
      </c>
      <c r="N6" s="4">
        <v>33.93328735585</v>
      </c>
      <c r="O6" s="4">
        <v>-118.397314560528</v>
      </c>
      <c r="P6" s="4">
        <f t="shared" si="1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367.45408</v>
      </c>
      <c r="M7" s="8">
        <f>43*AB2</f>
        <v>141.07612</v>
      </c>
      <c r="N7" s="8">
        <v>33.9332873556</v>
      </c>
      <c r="O7" s="8">
        <v>-118.397314560343</v>
      </c>
      <c r="P7" s="8">
        <v>6.0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ht="21.0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</v>
      </c>
      <c r="M8" s="8">
        <f>36*AB2</f>
        <v>118.11024</v>
      </c>
      <c r="N8" s="8">
        <v>33.93328735456</v>
      </c>
      <c r="O8" s="8">
        <v>-118.397314560453</v>
      </c>
      <c r="P8" s="8">
        <v>6.0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429.79004</v>
      </c>
      <c r="M9" s="8">
        <f>25*AB2</f>
        <v>82.021</v>
      </c>
      <c r="N9" s="8">
        <v>33.93328735456</v>
      </c>
      <c r="O9" s="8">
        <v>-118.397314560453</v>
      </c>
      <c r="P9" s="8">
        <v>6.0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ht="21.0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429.79004</v>
      </c>
      <c r="M10" s="8">
        <f>12*AB2</f>
        <v>39.37008</v>
      </c>
      <c r="N10" s="8">
        <v>33.93328735456</v>
      </c>
      <c r="O10" s="8">
        <v>-118.397314560453</v>
      </c>
      <c r="P10" s="8">
        <v>6.0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</v>
      </c>
      <c r="O11" s="8">
        <v>-118.397314560453</v>
      </c>
      <c r="P11" s="8">
        <v>6.0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8" t="s">
        <v>382</v>
      </c>
      <c r="L12" s="8">
        <v>430.0</v>
      </c>
      <c r="M12" s="8">
        <v>82.0</v>
      </c>
      <c r="N12" s="8">
        <v>33.93328735456</v>
      </c>
      <c r="O12" s="8">
        <v>-118.397314560453</v>
      </c>
      <c r="P12" s="8">
        <v>6.0</v>
      </c>
      <c r="Q12" s="5"/>
      <c r="R12" s="5"/>
      <c r="S12" s="5"/>
      <c r="T12" s="5"/>
      <c r="U12" s="5"/>
      <c r="V12" s="5"/>
      <c r="W12" s="4" t="s">
        <v>17</v>
      </c>
      <c r="X12" s="4" t="s">
        <v>382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8" t="s">
        <v>383</v>
      </c>
      <c r="L13" s="8">
        <v>430.1</v>
      </c>
      <c r="M13" s="8">
        <v>81.9</v>
      </c>
      <c r="N13" s="8">
        <v>33.93328735456</v>
      </c>
      <c r="O13" s="8">
        <v>-118.397314560453</v>
      </c>
      <c r="P13" s="8">
        <v>6.0</v>
      </c>
      <c r="Q13" s="5"/>
      <c r="R13" s="5"/>
      <c r="S13" s="5"/>
      <c r="T13" s="5"/>
      <c r="U13" s="5"/>
      <c r="V13" s="5"/>
      <c r="W13" s="4" t="s">
        <v>17</v>
      </c>
      <c r="X13" s="4" t="s">
        <v>383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8" t="s">
        <v>384</v>
      </c>
      <c r="L14" s="8">
        <v>430.2</v>
      </c>
      <c r="M14" s="8">
        <v>81.8</v>
      </c>
      <c r="N14" s="8">
        <v>33.93328735456</v>
      </c>
      <c r="O14" s="8">
        <v>-118.397314560453</v>
      </c>
      <c r="P14" s="8">
        <v>6.0</v>
      </c>
      <c r="Q14" s="5"/>
      <c r="R14" s="5"/>
      <c r="S14" s="5"/>
      <c r="T14" s="5"/>
      <c r="U14" s="5"/>
      <c r="V14" s="5"/>
      <c r="W14" s="4" t="s">
        <v>17</v>
      </c>
      <c r="X14" s="4" t="s">
        <v>384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8" t="s">
        <v>385</v>
      </c>
      <c r="L15" s="8">
        <v>430.3</v>
      </c>
      <c r="M15" s="8">
        <v>81.7</v>
      </c>
      <c r="N15" s="8">
        <v>33.93328735456</v>
      </c>
      <c r="O15" s="8">
        <v>-118.397314560453</v>
      </c>
      <c r="P15" s="8">
        <v>6.0</v>
      </c>
      <c r="Q15" s="5"/>
      <c r="R15" s="5"/>
      <c r="S15" s="5"/>
      <c r="T15" s="5"/>
      <c r="U15" s="5"/>
      <c r="V15" s="5"/>
      <c r="W15" s="4" t="s">
        <v>17</v>
      </c>
      <c r="X15" s="4" t="s">
        <v>385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8" t="s">
        <v>386</v>
      </c>
      <c r="L16" s="8">
        <v>430.4</v>
      </c>
      <c r="M16" s="8">
        <v>81.6</v>
      </c>
      <c r="N16" s="8">
        <v>33.93328735456</v>
      </c>
      <c r="O16" s="8">
        <v>-118.397314560453</v>
      </c>
      <c r="P16" s="8">
        <v>6.0</v>
      </c>
      <c r="Q16" s="5"/>
      <c r="R16" s="5"/>
      <c r="S16" s="5"/>
      <c r="T16" s="5"/>
      <c r="U16" s="5"/>
      <c r="V16" s="5"/>
      <c r="W16" s="4" t="s">
        <v>17</v>
      </c>
      <c r="X16" s="4" t="s">
        <v>386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8" t="s">
        <v>387</v>
      </c>
      <c r="L17" s="8">
        <v>430.5</v>
      </c>
      <c r="M17" s="8">
        <v>81.5</v>
      </c>
      <c r="N17" s="8">
        <v>33.93328735456</v>
      </c>
      <c r="O17" s="8">
        <v>-118.397314560453</v>
      </c>
      <c r="P17" s="8">
        <v>6.0</v>
      </c>
      <c r="Q17" s="5"/>
      <c r="R17" s="5"/>
      <c r="S17" s="5"/>
      <c r="T17" s="5"/>
      <c r="U17" s="5"/>
      <c r="V17" s="5"/>
      <c r="W17" s="4" t="s">
        <v>17</v>
      </c>
      <c r="X17" s="4" t="s">
        <v>387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7"/>
      <c r="X18" s="7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ht="21.0" customHeight="1">
      <c r="G24" s="5"/>
    </row>
    <row r="25" ht="21.0" customHeight="1">
      <c r="G25" s="5"/>
    </row>
    <row r="26" ht="21.0" customHeight="1">
      <c r="G26" s="5"/>
    </row>
    <row r="27" ht="21.0" customHeight="1">
      <c r="G27" s="5"/>
    </row>
    <row r="28" ht="21.0" customHeight="1">
      <c r="G28" s="5"/>
    </row>
    <row r="29" ht="21.0" customHeight="1">
      <c r="G29" s="5"/>
    </row>
    <row r="30" ht="21.0" customHeight="1">
      <c r="G30" s="5"/>
    </row>
    <row r="31" ht="21.0" customHeight="1">
      <c r="G31" s="5"/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0"/>
    <col customWidth="1" min="6" max="6" width="20.11"/>
    <col customWidth="1" min="7" max="7" width="19.67"/>
    <col customWidth="1" min="8" max="10" width="10.0"/>
    <col customWidth="1" min="11" max="11" width="22.67"/>
    <col customWidth="1" min="12" max="13" width="17.33"/>
    <col customWidth="1" min="14" max="14" width="19.0"/>
    <col customWidth="1" min="15" max="22" width="10.0"/>
    <col customWidth="1" min="23" max="23" width="17.67"/>
    <col customWidth="1" min="24" max="24" width="20.78"/>
    <col customWidth="1" min="25" max="50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ht="21.0" customHeight="1">
      <c r="A2" s="4" t="s">
        <v>17</v>
      </c>
      <c r="B2" s="6">
        <f>99*AB2</f>
        <v>324.80316</v>
      </c>
      <c r="C2" s="4">
        <f>12*AB2</f>
        <v>39.37008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65*AB2</f>
        <v>213.2546</v>
      </c>
      <c r="M2" s="4">
        <f>12*AB2</f>
        <v>39.37008</v>
      </c>
      <c r="N2" s="4">
        <v>33.932572903665</v>
      </c>
      <c r="O2" s="4">
        <v>-118.397303742617</v>
      </c>
      <c r="P2" s="4">
        <f t="shared" ref="P2:P6" si="1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223.09712</v>
      </c>
      <c r="M3" s="4">
        <f>25*AB2</f>
        <v>82.021</v>
      </c>
      <c r="N3" s="4">
        <v>33.9327147175152</v>
      </c>
      <c r="O3" s="4">
        <v>-118.397691023831</v>
      </c>
      <c r="P3" s="4">
        <f t="shared" si="1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246.063</v>
      </c>
      <c r="M4" s="4">
        <f>36*AB2</f>
        <v>118.11024</v>
      </c>
      <c r="N4" s="4">
        <v>33.9329750081447</v>
      </c>
      <c r="O4" s="4">
        <v>-118.397859783243</v>
      </c>
      <c r="P4" s="4">
        <f t="shared" si="1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</v>
      </c>
      <c r="M5" s="4">
        <f>43*AB2</f>
        <v>141.07612</v>
      </c>
      <c r="N5" s="4">
        <v>33.9332119616812</v>
      </c>
      <c r="O5" s="4">
        <v>-118.397691023831</v>
      </c>
      <c r="P5" s="4">
        <f t="shared" si="1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324.80316</v>
      </c>
      <c r="M6" s="4">
        <f>46*AB2</f>
        <v>150.91864</v>
      </c>
      <c r="N6" s="4">
        <v>33.93328735585</v>
      </c>
      <c r="O6" s="4">
        <v>-118.397314560528</v>
      </c>
      <c r="P6" s="4">
        <f t="shared" si="1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367.45408</v>
      </c>
      <c r="M7" s="8">
        <f>43*AB2</f>
        <v>141.07612</v>
      </c>
      <c r="N7" s="8">
        <v>33.9332873556</v>
      </c>
      <c r="O7" s="8">
        <v>-118.397314560343</v>
      </c>
      <c r="P7" s="8">
        <v>6.0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ht="21.0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</v>
      </c>
      <c r="M8" s="8">
        <f>36*AB2</f>
        <v>118.11024</v>
      </c>
      <c r="N8" s="8">
        <v>33.93328735456</v>
      </c>
      <c r="O8" s="8">
        <v>-118.397314560453</v>
      </c>
      <c r="P8" s="8">
        <v>6.0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429.79004</v>
      </c>
      <c r="M9" s="8">
        <f>25*AB2</f>
        <v>82.021</v>
      </c>
      <c r="N9" s="8">
        <v>33.93328735456</v>
      </c>
      <c r="O9" s="8">
        <v>-118.397314560453</v>
      </c>
      <c r="P9" s="8">
        <v>6.0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ht="21.0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429.79004</v>
      </c>
      <c r="M10" s="8">
        <f>12*AB2</f>
        <v>39.37008</v>
      </c>
      <c r="N10" s="8">
        <v>33.93328735456</v>
      </c>
      <c r="O10" s="8">
        <v>-118.397314560453</v>
      </c>
      <c r="P10" s="8">
        <v>6.0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</v>
      </c>
      <c r="O11" s="8">
        <v>-118.397314560453</v>
      </c>
      <c r="P11" s="8">
        <v>6.0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8" t="s">
        <v>382</v>
      </c>
      <c r="L12" s="8">
        <v>430.0</v>
      </c>
      <c r="M12" s="8">
        <v>82.0</v>
      </c>
      <c r="N12" s="8">
        <v>33.93328735456</v>
      </c>
      <c r="O12" s="8">
        <v>-118.397314560453</v>
      </c>
      <c r="P12" s="8">
        <v>6.0</v>
      </c>
      <c r="Q12" s="5"/>
      <c r="R12" s="5"/>
      <c r="S12" s="5"/>
      <c r="T12" s="5"/>
      <c r="U12" s="5"/>
      <c r="V12" s="5"/>
      <c r="W12" s="4" t="s">
        <v>17</v>
      </c>
      <c r="X12" s="4" t="s">
        <v>382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8" t="s">
        <v>383</v>
      </c>
      <c r="L13" s="8">
        <v>430.1</v>
      </c>
      <c r="M13" s="8">
        <v>81.9</v>
      </c>
      <c r="N13" s="8">
        <v>33.93328735456</v>
      </c>
      <c r="O13" s="8">
        <v>-118.397314560453</v>
      </c>
      <c r="P13" s="8">
        <v>6.0</v>
      </c>
      <c r="Q13" s="5"/>
      <c r="R13" s="5"/>
      <c r="S13" s="5"/>
      <c r="T13" s="5"/>
      <c r="U13" s="5"/>
      <c r="V13" s="5"/>
      <c r="W13" s="4" t="s">
        <v>17</v>
      </c>
      <c r="X13" s="4" t="s">
        <v>383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8" t="s">
        <v>384</v>
      </c>
      <c r="L14" s="8">
        <v>430.2</v>
      </c>
      <c r="M14" s="8">
        <v>81.8</v>
      </c>
      <c r="N14" s="8">
        <v>33.93328735456</v>
      </c>
      <c r="O14" s="8">
        <v>-118.397314560453</v>
      </c>
      <c r="P14" s="8">
        <v>6.0</v>
      </c>
      <c r="Q14" s="5"/>
      <c r="R14" s="5"/>
      <c r="S14" s="5"/>
      <c r="T14" s="5"/>
      <c r="U14" s="5"/>
      <c r="V14" s="5"/>
      <c r="W14" s="4" t="s">
        <v>17</v>
      </c>
      <c r="X14" s="4" t="s">
        <v>384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8" t="s">
        <v>385</v>
      </c>
      <c r="L15" s="8">
        <v>430.3</v>
      </c>
      <c r="M15" s="8">
        <v>81.7</v>
      </c>
      <c r="N15" s="8">
        <v>33.93328735456</v>
      </c>
      <c r="O15" s="8">
        <v>-118.397314560453</v>
      </c>
      <c r="P15" s="8">
        <v>6.0</v>
      </c>
      <c r="Q15" s="5"/>
      <c r="R15" s="5"/>
      <c r="S15" s="5"/>
      <c r="T15" s="5"/>
      <c r="U15" s="5"/>
      <c r="V15" s="5"/>
      <c r="W15" s="4" t="s">
        <v>17</v>
      </c>
      <c r="X15" s="4" t="s">
        <v>385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8" t="s">
        <v>386</v>
      </c>
      <c r="L16" s="8">
        <v>430.4</v>
      </c>
      <c r="M16" s="8">
        <v>81.6</v>
      </c>
      <c r="N16" s="8">
        <v>33.93328735456</v>
      </c>
      <c r="O16" s="8">
        <v>-118.397314560453</v>
      </c>
      <c r="P16" s="8">
        <v>6.0</v>
      </c>
      <c r="Q16" s="5"/>
      <c r="R16" s="5"/>
      <c r="S16" s="5"/>
      <c r="T16" s="5"/>
      <c r="U16" s="5"/>
      <c r="V16" s="5"/>
      <c r="W16" s="4" t="s">
        <v>17</v>
      </c>
      <c r="X16" s="4" t="s">
        <v>386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8" t="s">
        <v>387</v>
      </c>
      <c r="L17" s="8">
        <v>430.5</v>
      </c>
      <c r="M17" s="8">
        <v>81.5</v>
      </c>
      <c r="N17" s="8">
        <v>33.93328735456</v>
      </c>
      <c r="O17" s="8">
        <v>-118.397314560453</v>
      </c>
      <c r="P17" s="8">
        <v>6.0</v>
      </c>
      <c r="Q17" s="5"/>
      <c r="R17" s="5"/>
      <c r="S17" s="5"/>
      <c r="T17" s="5"/>
      <c r="U17" s="5"/>
      <c r="V17" s="5"/>
      <c r="W17" s="4" t="s">
        <v>17</v>
      </c>
      <c r="X17" s="4" t="s">
        <v>387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8" t="s">
        <v>388</v>
      </c>
      <c r="L18" s="8">
        <v>430.6</v>
      </c>
      <c r="M18" s="8">
        <v>81.4</v>
      </c>
      <c r="N18" s="8">
        <v>33.93328735456</v>
      </c>
      <c r="O18" s="8">
        <v>-118.397314560453</v>
      </c>
      <c r="P18" s="8">
        <v>6.0</v>
      </c>
      <c r="Q18" s="5"/>
      <c r="R18" s="5"/>
      <c r="S18" s="5"/>
      <c r="T18" s="5"/>
      <c r="U18" s="5"/>
      <c r="V18" s="5"/>
      <c r="W18" s="4" t="s">
        <v>17</v>
      </c>
      <c r="X18" s="4" t="s">
        <v>388</v>
      </c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7"/>
      <c r="X19" s="4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ht="21.0" customHeight="1">
      <c r="G24" s="5"/>
    </row>
    <row r="25" ht="21.0" customHeight="1">
      <c r="G25" s="5"/>
    </row>
    <row r="26" ht="21.0" customHeight="1">
      <c r="G26" s="5"/>
    </row>
    <row r="27" ht="21.0" customHeight="1">
      <c r="G27" s="5"/>
    </row>
    <row r="28" ht="21.0" customHeight="1">
      <c r="G28" s="5"/>
    </row>
    <row r="29" ht="21.0" customHeight="1">
      <c r="G29" s="5"/>
    </row>
    <row r="30" ht="21.0" customHeight="1">
      <c r="G30" s="5"/>
    </row>
    <row r="31" ht="21.0" customHeight="1">
      <c r="G31" s="5"/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0"/>
    <col customWidth="1" min="6" max="6" width="20.11"/>
    <col customWidth="1" min="7" max="7" width="19.67"/>
    <col customWidth="1" min="8" max="10" width="10.0"/>
    <col customWidth="1" min="11" max="11" width="22.67"/>
    <col customWidth="1" min="12" max="13" width="17.33"/>
    <col customWidth="1" min="14" max="14" width="19.0"/>
    <col customWidth="1" min="15" max="22" width="10.0"/>
    <col customWidth="1" min="23" max="23" width="17.67"/>
    <col customWidth="1" min="24" max="24" width="20.78"/>
    <col customWidth="1" min="25" max="50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ht="21.0" customHeight="1">
      <c r="A2" s="4" t="s">
        <v>17</v>
      </c>
      <c r="B2" s="6">
        <f>99*AB2</f>
        <v>324.80316</v>
      </c>
      <c r="C2" s="4">
        <f>12*AB2</f>
        <v>39.37008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65*AB2</f>
        <v>213.2546</v>
      </c>
      <c r="M2" s="4">
        <f>12*AB2</f>
        <v>39.37008</v>
      </c>
      <c r="N2" s="4">
        <v>33.932572903665</v>
      </c>
      <c r="O2" s="4">
        <v>-118.397303742617</v>
      </c>
      <c r="P2" s="4">
        <f t="shared" ref="P2:P6" si="1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223.09712</v>
      </c>
      <c r="M3" s="4">
        <f>25*AB2</f>
        <v>82.021</v>
      </c>
      <c r="N3" s="4">
        <v>33.9327147175152</v>
      </c>
      <c r="O3" s="4">
        <v>-118.397691023831</v>
      </c>
      <c r="P3" s="4">
        <f t="shared" si="1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246.063</v>
      </c>
      <c r="M4" s="4">
        <f>36*AB2</f>
        <v>118.11024</v>
      </c>
      <c r="N4" s="4">
        <v>33.9329750081447</v>
      </c>
      <c r="O4" s="4">
        <v>-118.397859783243</v>
      </c>
      <c r="P4" s="4">
        <f t="shared" si="1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</v>
      </c>
      <c r="M5" s="4">
        <f>43*AB2</f>
        <v>141.07612</v>
      </c>
      <c r="N5" s="4">
        <v>33.9332119616812</v>
      </c>
      <c r="O5" s="4">
        <v>-118.397691023831</v>
      </c>
      <c r="P5" s="4">
        <f t="shared" si="1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324.80316</v>
      </c>
      <c r="M6" s="4">
        <f>46*AB2</f>
        <v>150.91864</v>
      </c>
      <c r="N6" s="4">
        <v>33.93328735585</v>
      </c>
      <c r="O6" s="4">
        <v>-118.397314560528</v>
      </c>
      <c r="P6" s="4">
        <f t="shared" si="1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367.45408</v>
      </c>
      <c r="M7" s="8">
        <f>43*AB2</f>
        <v>141.07612</v>
      </c>
      <c r="N7" s="8">
        <v>33.9332873556</v>
      </c>
      <c r="O7" s="8">
        <v>-118.397314560343</v>
      </c>
      <c r="P7" s="8">
        <v>6.0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ht="21.0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</v>
      </c>
      <c r="M8" s="8">
        <f>36*AB2</f>
        <v>118.11024</v>
      </c>
      <c r="N8" s="8">
        <v>33.93328735456</v>
      </c>
      <c r="O8" s="8">
        <v>-118.397314560453</v>
      </c>
      <c r="P8" s="8">
        <v>6.0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429.79004</v>
      </c>
      <c r="M9" s="8">
        <f>25*AB2</f>
        <v>82.021</v>
      </c>
      <c r="N9" s="8">
        <v>33.93328735456</v>
      </c>
      <c r="O9" s="8">
        <v>-118.397314560453</v>
      </c>
      <c r="P9" s="8">
        <v>6.0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ht="21.0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429.79004</v>
      </c>
      <c r="M10" s="8">
        <f>12*AB2</f>
        <v>39.37008</v>
      </c>
      <c r="N10" s="8">
        <v>33.93328735456</v>
      </c>
      <c r="O10" s="8">
        <v>-118.397314560453</v>
      </c>
      <c r="P10" s="8">
        <v>6.0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</v>
      </c>
      <c r="O11" s="8">
        <v>-118.397314560453</v>
      </c>
      <c r="P11" s="8">
        <v>6.0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8" t="s">
        <v>382</v>
      </c>
      <c r="L12" s="8">
        <v>430.0</v>
      </c>
      <c r="M12" s="8">
        <v>82.0</v>
      </c>
      <c r="N12" s="8">
        <v>33.93328735456</v>
      </c>
      <c r="O12" s="8">
        <v>-118.397314560453</v>
      </c>
      <c r="P12" s="8">
        <v>6.0</v>
      </c>
      <c r="Q12" s="5"/>
      <c r="R12" s="5"/>
      <c r="S12" s="5"/>
      <c r="T12" s="5"/>
      <c r="U12" s="5"/>
      <c r="V12" s="5"/>
      <c r="W12" s="4" t="s">
        <v>17</v>
      </c>
      <c r="X12" s="4" t="s">
        <v>382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8" t="s">
        <v>383</v>
      </c>
      <c r="L13" s="8">
        <v>430.1</v>
      </c>
      <c r="M13" s="8">
        <v>81.9</v>
      </c>
      <c r="N13" s="8">
        <v>33.93328735456</v>
      </c>
      <c r="O13" s="8">
        <v>-118.397314560453</v>
      </c>
      <c r="P13" s="8">
        <v>6.0</v>
      </c>
      <c r="Q13" s="5"/>
      <c r="R13" s="5"/>
      <c r="S13" s="5"/>
      <c r="T13" s="5"/>
      <c r="U13" s="5"/>
      <c r="V13" s="5"/>
      <c r="W13" s="4" t="s">
        <v>17</v>
      </c>
      <c r="X13" s="4" t="s">
        <v>383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8" t="s">
        <v>384</v>
      </c>
      <c r="L14" s="8">
        <v>430.2</v>
      </c>
      <c r="M14" s="8">
        <v>81.8</v>
      </c>
      <c r="N14" s="8">
        <v>33.93328735456</v>
      </c>
      <c r="O14" s="8">
        <v>-118.397314560453</v>
      </c>
      <c r="P14" s="8">
        <v>6.0</v>
      </c>
      <c r="Q14" s="5"/>
      <c r="R14" s="5"/>
      <c r="S14" s="5"/>
      <c r="T14" s="5"/>
      <c r="U14" s="5"/>
      <c r="V14" s="5"/>
      <c r="W14" s="4" t="s">
        <v>17</v>
      </c>
      <c r="X14" s="4" t="s">
        <v>384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8" t="s">
        <v>385</v>
      </c>
      <c r="L15" s="8">
        <v>430.3</v>
      </c>
      <c r="M15" s="8">
        <v>81.7</v>
      </c>
      <c r="N15" s="8">
        <v>33.93328735456</v>
      </c>
      <c r="O15" s="8">
        <v>-118.397314560453</v>
      </c>
      <c r="P15" s="8">
        <v>6.0</v>
      </c>
      <c r="Q15" s="5"/>
      <c r="R15" s="5"/>
      <c r="S15" s="5"/>
      <c r="T15" s="5"/>
      <c r="U15" s="5"/>
      <c r="V15" s="5"/>
      <c r="W15" s="4" t="s">
        <v>17</v>
      </c>
      <c r="X15" s="4" t="s">
        <v>385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8" t="s">
        <v>386</v>
      </c>
      <c r="L16" s="8">
        <v>430.4</v>
      </c>
      <c r="M16" s="8">
        <v>81.6</v>
      </c>
      <c r="N16" s="8">
        <v>33.93328735456</v>
      </c>
      <c r="O16" s="8">
        <v>-118.397314560453</v>
      </c>
      <c r="P16" s="8">
        <v>6.0</v>
      </c>
      <c r="Q16" s="5"/>
      <c r="R16" s="5"/>
      <c r="S16" s="5"/>
      <c r="T16" s="5"/>
      <c r="U16" s="5"/>
      <c r="V16" s="5"/>
      <c r="W16" s="4" t="s">
        <v>17</v>
      </c>
      <c r="X16" s="4" t="s">
        <v>386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8" t="s">
        <v>387</v>
      </c>
      <c r="L17" s="8">
        <v>430.5</v>
      </c>
      <c r="M17" s="8">
        <v>81.5</v>
      </c>
      <c r="N17" s="8">
        <v>33.93328735456</v>
      </c>
      <c r="O17" s="8">
        <v>-118.397314560453</v>
      </c>
      <c r="P17" s="8">
        <v>6.0</v>
      </c>
      <c r="Q17" s="5"/>
      <c r="R17" s="5"/>
      <c r="S17" s="5"/>
      <c r="T17" s="5"/>
      <c r="U17" s="5"/>
      <c r="V17" s="5"/>
      <c r="W17" s="4" t="s">
        <v>17</v>
      </c>
      <c r="X17" s="4" t="s">
        <v>387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8" t="s">
        <v>388</v>
      </c>
      <c r="L18" s="8">
        <v>430.6</v>
      </c>
      <c r="M18" s="8">
        <v>81.4</v>
      </c>
      <c r="N18" s="8">
        <v>33.93328735456</v>
      </c>
      <c r="O18" s="8">
        <v>-118.397314560453</v>
      </c>
      <c r="P18" s="8">
        <v>6.0</v>
      </c>
      <c r="Q18" s="5"/>
      <c r="R18" s="5"/>
      <c r="S18" s="5"/>
      <c r="T18" s="5"/>
      <c r="U18" s="5"/>
      <c r="V18" s="5"/>
      <c r="W18" s="4" t="s">
        <v>17</v>
      </c>
      <c r="X18" s="4" t="s">
        <v>388</v>
      </c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8" t="s">
        <v>389</v>
      </c>
      <c r="L19" s="8">
        <v>430.7</v>
      </c>
      <c r="M19" s="8">
        <v>81.3</v>
      </c>
      <c r="N19" s="8">
        <v>33.93328735456</v>
      </c>
      <c r="O19" s="8">
        <v>-118.397314560453</v>
      </c>
      <c r="P19" s="8">
        <v>6.0</v>
      </c>
      <c r="Q19" s="5"/>
      <c r="R19" s="5"/>
      <c r="S19" s="5"/>
      <c r="T19" s="5"/>
      <c r="U19" s="5"/>
      <c r="V19" s="5"/>
      <c r="W19" s="4" t="s">
        <v>17</v>
      </c>
      <c r="X19" s="4" t="s">
        <v>389</v>
      </c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ht="21.0" customHeight="1">
      <c r="G24" s="5"/>
    </row>
    <row r="25" ht="21.0" customHeight="1">
      <c r="G25" s="5"/>
    </row>
    <row r="26" ht="21.0" customHeight="1">
      <c r="G26" s="5"/>
    </row>
    <row r="27" ht="21.0" customHeight="1">
      <c r="G27" s="5"/>
    </row>
    <row r="28" ht="21.0" customHeight="1">
      <c r="G28" s="5"/>
    </row>
    <row r="29" ht="21.0" customHeight="1">
      <c r="G29" s="5"/>
    </row>
    <row r="30" ht="21.0" customHeight="1">
      <c r="G30" s="5"/>
    </row>
    <row r="31" ht="21.0" customHeight="1">
      <c r="G31" s="5"/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0"/>
    <col customWidth="1" min="6" max="6" width="20.11"/>
    <col customWidth="1" min="7" max="7" width="19.67"/>
    <col customWidth="1" min="8" max="10" width="10.0"/>
    <col customWidth="1" min="11" max="11" width="22.67"/>
    <col customWidth="1" min="12" max="13" width="17.33"/>
    <col customWidth="1" min="14" max="14" width="19.0"/>
    <col customWidth="1" min="15" max="22" width="10.0"/>
    <col customWidth="1" min="23" max="23" width="17.67"/>
    <col customWidth="1" min="24" max="24" width="20.78"/>
    <col customWidth="1" min="25" max="50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ht="21.0" customHeight="1">
      <c r="A2" s="4" t="s">
        <v>17</v>
      </c>
      <c r="B2" s="6">
        <f>99*AB2</f>
        <v>324.80316</v>
      </c>
      <c r="C2" s="4">
        <f>12*AB2</f>
        <v>39.37008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65*AB2</f>
        <v>213.2546</v>
      </c>
      <c r="M2" s="4">
        <f>12*AB2</f>
        <v>39.37008</v>
      </c>
      <c r="N2" s="4">
        <v>33.932572903665</v>
      </c>
      <c r="O2" s="4">
        <v>-118.397303742617</v>
      </c>
      <c r="P2" s="4">
        <f t="shared" ref="P2:P6" si="1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223.09712</v>
      </c>
      <c r="M3" s="4">
        <f>25*AB2</f>
        <v>82.021</v>
      </c>
      <c r="N3" s="4">
        <v>33.9327147175152</v>
      </c>
      <c r="O3" s="4">
        <v>-118.397691023831</v>
      </c>
      <c r="P3" s="4">
        <f t="shared" si="1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246.063</v>
      </c>
      <c r="M4" s="4">
        <f>36*AB2</f>
        <v>118.11024</v>
      </c>
      <c r="N4" s="4">
        <v>33.9329750081447</v>
      </c>
      <c r="O4" s="4">
        <v>-118.397859783243</v>
      </c>
      <c r="P4" s="4">
        <f t="shared" si="1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</v>
      </c>
      <c r="M5" s="4">
        <f>43*AB2</f>
        <v>141.07612</v>
      </c>
      <c r="N5" s="4">
        <v>33.9332119616812</v>
      </c>
      <c r="O5" s="4">
        <v>-118.397691023831</v>
      </c>
      <c r="P5" s="4">
        <f t="shared" si="1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324.80316</v>
      </c>
      <c r="M6" s="4">
        <f>46*AB2</f>
        <v>150.91864</v>
      </c>
      <c r="N6" s="4">
        <v>33.93328735585</v>
      </c>
      <c r="O6" s="4">
        <v>-118.397314560528</v>
      </c>
      <c r="P6" s="4">
        <f t="shared" si="1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367.45408</v>
      </c>
      <c r="M7" s="8">
        <f>43*AB2</f>
        <v>141.07612</v>
      </c>
      <c r="N7" s="8">
        <v>33.9332873556</v>
      </c>
      <c r="O7" s="8">
        <v>-118.397314560343</v>
      </c>
      <c r="P7" s="8">
        <v>6.0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ht="21.0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</v>
      </c>
      <c r="M8" s="8">
        <f>36*AB2</f>
        <v>118.11024</v>
      </c>
      <c r="N8" s="8">
        <v>33.93328735456</v>
      </c>
      <c r="O8" s="8">
        <v>-118.397314560453</v>
      </c>
      <c r="P8" s="8">
        <v>6.0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429.79004</v>
      </c>
      <c r="M9" s="8">
        <f>25*AB2</f>
        <v>82.021</v>
      </c>
      <c r="N9" s="8">
        <v>33.93328735456</v>
      </c>
      <c r="O9" s="8">
        <v>-118.397314560453</v>
      </c>
      <c r="P9" s="8">
        <v>6.0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ht="21.0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429.79004</v>
      </c>
      <c r="M10" s="8">
        <f>12*AB2</f>
        <v>39.37008</v>
      </c>
      <c r="N10" s="8">
        <v>33.93328735456</v>
      </c>
      <c r="O10" s="8">
        <v>-118.397314560453</v>
      </c>
      <c r="P10" s="8">
        <v>6.0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</v>
      </c>
      <c r="O11" s="8">
        <v>-118.397314560453</v>
      </c>
      <c r="P11" s="8">
        <v>6.0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8" t="s">
        <v>382</v>
      </c>
      <c r="L12" s="8">
        <v>430.0</v>
      </c>
      <c r="M12" s="8">
        <v>82.0</v>
      </c>
      <c r="N12" s="8">
        <v>33.93328735456</v>
      </c>
      <c r="O12" s="8">
        <v>-118.397314560453</v>
      </c>
      <c r="P12" s="8">
        <v>6.0</v>
      </c>
      <c r="Q12" s="5"/>
      <c r="R12" s="5"/>
      <c r="S12" s="5"/>
      <c r="T12" s="5"/>
      <c r="U12" s="5"/>
      <c r="V12" s="5"/>
      <c r="W12" s="4" t="s">
        <v>17</v>
      </c>
      <c r="X12" s="4" t="s">
        <v>382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8" t="s">
        <v>383</v>
      </c>
      <c r="L13" s="8">
        <v>430.1</v>
      </c>
      <c r="M13" s="8">
        <v>81.9</v>
      </c>
      <c r="N13" s="8">
        <v>33.93328735456</v>
      </c>
      <c r="O13" s="8">
        <v>-118.397314560453</v>
      </c>
      <c r="P13" s="8">
        <v>6.0</v>
      </c>
      <c r="Q13" s="5"/>
      <c r="R13" s="5"/>
      <c r="S13" s="5"/>
      <c r="T13" s="5"/>
      <c r="U13" s="5"/>
      <c r="V13" s="5"/>
      <c r="W13" s="4" t="s">
        <v>17</v>
      </c>
      <c r="X13" s="4" t="s">
        <v>383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8" t="s">
        <v>384</v>
      </c>
      <c r="L14" s="8">
        <v>430.2</v>
      </c>
      <c r="M14" s="8">
        <v>81.8</v>
      </c>
      <c r="N14" s="8">
        <v>33.93328735456</v>
      </c>
      <c r="O14" s="8">
        <v>-118.397314560453</v>
      </c>
      <c r="P14" s="8">
        <v>6.0</v>
      </c>
      <c r="Q14" s="5"/>
      <c r="R14" s="5"/>
      <c r="S14" s="5"/>
      <c r="T14" s="5"/>
      <c r="U14" s="5"/>
      <c r="V14" s="5"/>
      <c r="W14" s="4" t="s">
        <v>17</v>
      </c>
      <c r="X14" s="4" t="s">
        <v>384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8" t="s">
        <v>385</v>
      </c>
      <c r="L15" s="8">
        <v>430.3</v>
      </c>
      <c r="M15" s="8">
        <v>81.7</v>
      </c>
      <c r="N15" s="8">
        <v>33.93328735456</v>
      </c>
      <c r="O15" s="8">
        <v>-118.397314560453</v>
      </c>
      <c r="P15" s="8">
        <v>6.0</v>
      </c>
      <c r="Q15" s="5"/>
      <c r="R15" s="5"/>
      <c r="S15" s="5"/>
      <c r="T15" s="5"/>
      <c r="U15" s="5"/>
      <c r="V15" s="5"/>
      <c r="W15" s="4" t="s">
        <v>17</v>
      </c>
      <c r="X15" s="4" t="s">
        <v>385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8" t="s">
        <v>386</v>
      </c>
      <c r="L16" s="8">
        <v>430.4</v>
      </c>
      <c r="M16" s="8">
        <v>81.6</v>
      </c>
      <c r="N16" s="8">
        <v>33.93328735456</v>
      </c>
      <c r="O16" s="8">
        <v>-118.397314560453</v>
      </c>
      <c r="P16" s="8">
        <v>6.0</v>
      </c>
      <c r="Q16" s="5"/>
      <c r="R16" s="5"/>
      <c r="S16" s="5"/>
      <c r="T16" s="5"/>
      <c r="U16" s="5"/>
      <c r="V16" s="5"/>
      <c r="W16" s="4" t="s">
        <v>17</v>
      </c>
      <c r="X16" s="4" t="s">
        <v>386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8" t="s">
        <v>387</v>
      </c>
      <c r="L17" s="8">
        <v>430.5</v>
      </c>
      <c r="M17" s="8">
        <v>81.5</v>
      </c>
      <c r="N17" s="8">
        <v>33.93328735456</v>
      </c>
      <c r="O17" s="8">
        <v>-118.397314560453</v>
      </c>
      <c r="P17" s="8">
        <v>6.0</v>
      </c>
      <c r="Q17" s="5"/>
      <c r="R17" s="5"/>
      <c r="S17" s="5"/>
      <c r="T17" s="5"/>
      <c r="U17" s="5"/>
      <c r="V17" s="5"/>
      <c r="W17" s="4" t="s">
        <v>17</v>
      </c>
      <c r="X17" s="4" t="s">
        <v>387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8" t="s">
        <v>388</v>
      </c>
      <c r="L18" s="8">
        <v>430.6</v>
      </c>
      <c r="M18" s="8">
        <v>81.4</v>
      </c>
      <c r="N18" s="8">
        <v>33.93328735456</v>
      </c>
      <c r="O18" s="8">
        <v>-118.397314560453</v>
      </c>
      <c r="P18" s="8">
        <v>6.0</v>
      </c>
      <c r="Q18" s="5"/>
      <c r="R18" s="5"/>
      <c r="S18" s="5"/>
      <c r="T18" s="5"/>
      <c r="U18" s="5"/>
      <c r="V18" s="5"/>
      <c r="W18" s="4" t="s">
        <v>17</v>
      </c>
      <c r="X18" s="4" t="s">
        <v>388</v>
      </c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8" t="s">
        <v>389</v>
      </c>
      <c r="L19" s="8">
        <v>430.7</v>
      </c>
      <c r="M19" s="8">
        <v>81.3</v>
      </c>
      <c r="N19" s="8">
        <v>33.93328735456</v>
      </c>
      <c r="O19" s="8">
        <v>-118.397314560453</v>
      </c>
      <c r="P19" s="8">
        <v>6.0</v>
      </c>
      <c r="Q19" s="5"/>
      <c r="R19" s="5"/>
      <c r="S19" s="5"/>
      <c r="T19" s="5"/>
      <c r="U19" s="5"/>
      <c r="V19" s="5"/>
      <c r="W19" s="4" t="s">
        <v>17</v>
      </c>
      <c r="X19" s="4" t="s">
        <v>389</v>
      </c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8" t="s">
        <v>390</v>
      </c>
      <c r="L20" s="8">
        <v>430.8</v>
      </c>
      <c r="M20" s="8">
        <v>81.2</v>
      </c>
      <c r="N20" s="8">
        <v>33.93328735456</v>
      </c>
      <c r="O20" s="8">
        <v>-118.397314560453</v>
      </c>
      <c r="P20" s="8">
        <v>6.0</v>
      </c>
      <c r="Q20" s="5"/>
      <c r="R20" s="5"/>
      <c r="S20" s="5"/>
      <c r="T20" s="5"/>
      <c r="U20" s="5"/>
      <c r="V20" s="5"/>
      <c r="W20" s="12" t="s">
        <v>17</v>
      </c>
      <c r="X20" s="12" t="s">
        <v>390</v>
      </c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ht="21.0" customHeight="1">
      <c r="G24" s="5"/>
    </row>
    <row r="25" ht="21.0" customHeight="1">
      <c r="G25" s="5"/>
    </row>
    <row r="26" ht="21.0" customHeight="1">
      <c r="G26" s="5"/>
    </row>
    <row r="27" ht="21.0" customHeight="1">
      <c r="G27" s="5"/>
    </row>
    <row r="28" ht="21.0" customHeight="1">
      <c r="G28" s="5"/>
    </row>
    <row r="29" ht="21.0" customHeight="1">
      <c r="G29" s="5"/>
    </row>
    <row r="30" ht="21.0" customHeight="1">
      <c r="G30" s="5"/>
    </row>
    <row r="31" ht="21.0" customHeight="1">
      <c r="G31" s="5"/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5" width="10.0"/>
    <col customWidth="1" min="6" max="6" width="20.11"/>
    <col customWidth="1" min="7" max="7" width="19.67"/>
    <col customWidth="1" min="8" max="10" width="10.0"/>
    <col customWidth="1" min="11" max="11" width="22.67"/>
    <col customWidth="1" min="12" max="13" width="17.33"/>
    <col customWidth="1" min="14" max="14" width="19.0"/>
    <col customWidth="1" min="15" max="22" width="10.0"/>
    <col customWidth="1" min="23" max="23" width="17.67"/>
    <col customWidth="1" min="24" max="24" width="20.78"/>
    <col customWidth="1" min="25" max="50" width="10.0"/>
  </cols>
  <sheetData>
    <row r="1" ht="21.0" customHeight="1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11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12</v>
      </c>
      <c r="X1" s="3" t="s">
        <v>13</v>
      </c>
      <c r="Y1" s="4"/>
      <c r="Z1" s="5"/>
      <c r="AA1" s="5" t="s">
        <v>43</v>
      </c>
      <c r="AB1" s="5">
        <v>10.0</v>
      </c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 ht="21.0" customHeight="1">
      <c r="A2" s="4" t="s">
        <v>17</v>
      </c>
      <c r="B2" s="6">
        <f>99*AB2</f>
        <v>324.80316</v>
      </c>
      <c r="C2" s="4">
        <f>12*AB2</f>
        <v>39.37008</v>
      </c>
      <c r="D2" s="4">
        <v>33.932939</v>
      </c>
      <c r="E2" s="4">
        <v>-118.397308</v>
      </c>
      <c r="F2" s="4">
        <f>75/AB1</f>
        <v>7.5</v>
      </c>
      <c r="G2" s="4">
        <v>33.9335698839769</v>
      </c>
      <c r="H2" s="4">
        <v>-118.396476514979</v>
      </c>
      <c r="I2" s="4">
        <v>33.9330692115112</v>
      </c>
      <c r="J2" s="4">
        <v>-118.399417631852</v>
      </c>
      <c r="K2" s="4" t="s">
        <v>18</v>
      </c>
      <c r="L2" s="4">
        <f>65*AB2</f>
        <v>213.2546</v>
      </c>
      <c r="M2" s="4">
        <f>12*AB2</f>
        <v>39.37008</v>
      </c>
      <c r="N2" s="4">
        <v>33.932572903665</v>
      </c>
      <c r="O2" s="4">
        <v>-118.397303742617</v>
      </c>
      <c r="P2" s="4">
        <f t="shared" ref="P2:P6" si="1">60/$AB$1</f>
        <v>6</v>
      </c>
      <c r="Q2" s="4"/>
      <c r="R2" s="4"/>
      <c r="S2" s="4"/>
      <c r="T2" s="4"/>
      <c r="U2" s="4"/>
      <c r="V2" s="4"/>
      <c r="W2" s="4" t="s">
        <v>17</v>
      </c>
      <c r="X2" s="4" t="s">
        <v>18</v>
      </c>
      <c r="Y2" s="4"/>
      <c r="Z2" s="5"/>
      <c r="AA2" s="5" t="s">
        <v>53</v>
      </c>
      <c r="AB2" s="8">
        <v>3.28084</v>
      </c>
      <c r="AC2" s="5"/>
      <c r="AD2" s="5" t="s">
        <v>379</v>
      </c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ht="21.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4" t="s">
        <v>19</v>
      </c>
      <c r="L3" s="4">
        <f>68*AB2</f>
        <v>223.09712</v>
      </c>
      <c r="M3" s="4">
        <f>25*AB2</f>
        <v>82.021</v>
      </c>
      <c r="N3" s="4">
        <v>33.9327147175152</v>
      </c>
      <c r="O3" s="4">
        <v>-118.397691023831</v>
      </c>
      <c r="P3" s="4">
        <f t="shared" si="1"/>
        <v>6</v>
      </c>
      <c r="Q3" s="4"/>
      <c r="R3" s="4"/>
      <c r="S3" s="4"/>
      <c r="T3" s="4"/>
      <c r="U3" s="4"/>
      <c r="V3" s="4"/>
      <c r="W3" s="4" t="s">
        <v>17</v>
      </c>
      <c r="X3" s="4" t="s">
        <v>19</v>
      </c>
      <c r="Y3" s="4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ht="21.0" customHeight="1">
      <c r="A4" s="8"/>
      <c r="B4" s="8"/>
      <c r="C4" s="8"/>
      <c r="D4" s="8"/>
      <c r="E4" s="8"/>
      <c r="F4" s="8"/>
      <c r="G4" s="8"/>
      <c r="H4" s="8"/>
      <c r="I4" s="8"/>
      <c r="J4" s="8"/>
      <c r="K4" s="4" t="s">
        <v>20</v>
      </c>
      <c r="L4" s="4">
        <f>75*AB2</f>
        <v>246.063</v>
      </c>
      <c r="M4" s="4">
        <f>36*AB2</f>
        <v>118.11024</v>
      </c>
      <c r="N4" s="4">
        <v>33.9329750081447</v>
      </c>
      <c r="O4" s="4">
        <v>-118.397859783243</v>
      </c>
      <c r="P4" s="4">
        <f t="shared" si="1"/>
        <v>6</v>
      </c>
      <c r="Q4" s="4"/>
      <c r="R4" s="4"/>
      <c r="S4" s="4"/>
      <c r="T4" s="4"/>
      <c r="U4" s="4"/>
      <c r="V4" s="4"/>
      <c r="W4" s="4" t="s">
        <v>17</v>
      </c>
      <c r="X4" s="4" t="s">
        <v>20</v>
      </c>
      <c r="Y4" s="4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ht="21.0" customHeight="1">
      <c r="A5" s="8"/>
      <c r="B5" s="8"/>
      <c r="C5" s="8"/>
      <c r="D5" s="8"/>
      <c r="E5" s="8"/>
      <c r="F5" s="8"/>
      <c r="G5" s="8"/>
      <c r="H5" s="8"/>
      <c r="I5" s="8"/>
      <c r="J5" s="8"/>
      <c r="K5" s="4" t="s">
        <v>21</v>
      </c>
      <c r="L5" s="4">
        <f>86*AB2</f>
        <v>282.15224</v>
      </c>
      <c r="M5" s="4">
        <f>43*AB2</f>
        <v>141.07612</v>
      </c>
      <c r="N5" s="4">
        <v>33.9332119616812</v>
      </c>
      <c r="O5" s="4">
        <v>-118.397691023831</v>
      </c>
      <c r="P5" s="4">
        <f t="shared" si="1"/>
        <v>6</v>
      </c>
      <c r="Q5" s="4"/>
      <c r="R5" s="4"/>
      <c r="S5" s="4"/>
      <c r="T5" s="4"/>
      <c r="U5" s="4"/>
      <c r="V5" s="4"/>
      <c r="W5" s="4" t="s">
        <v>17</v>
      </c>
      <c r="X5" s="4" t="s">
        <v>21</v>
      </c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ht="21.0" customHeight="1">
      <c r="A6" s="8"/>
      <c r="B6" s="8"/>
      <c r="C6" s="8"/>
      <c r="D6" s="8"/>
      <c r="E6" s="8"/>
      <c r="F6" s="8"/>
      <c r="G6" s="8"/>
      <c r="H6" s="8"/>
      <c r="I6" s="8"/>
      <c r="J6" s="8"/>
      <c r="K6" s="4" t="s">
        <v>48</v>
      </c>
      <c r="L6" s="4">
        <f>99*AB2</f>
        <v>324.80316</v>
      </c>
      <c r="M6" s="4">
        <f>46*AB2</f>
        <v>150.91864</v>
      </c>
      <c r="N6" s="4">
        <v>33.93328735585</v>
      </c>
      <c r="O6" s="4">
        <v>-118.397314560528</v>
      </c>
      <c r="P6" s="4">
        <f t="shared" si="1"/>
        <v>6</v>
      </c>
      <c r="Q6" s="8"/>
      <c r="R6" s="8"/>
      <c r="S6" s="8"/>
      <c r="T6" s="8"/>
      <c r="U6" s="8"/>
      <c r="V6" s="8"/>
      <c r="W6" s="4" t="s">
        <v>17</v>
      </c>
      <c r="X6" s="4" t="s">
        <v>48</v>
      </c>
      <c r="Y6" s="4"/>
      <c r="Z6" s="4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ht="21.0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 t="s">
        <v>52</v>
      </c>
      <c r="L7" s="8">
        <f>(99+13)*AB2</f>
        <v>367.45408</v>
      </c>
      <c r="M7" s="8">
        <f>43*AB2</f>
        <v>141.07612</v>
      </c>
      <c r="N7" s="8">
        <v>33.9332873556</v>
      </c>
      <c r="O7" s="8">
        <v>-118.397314560343</v>
      </c>
      <c r="P7" s="8">
        <v>6.0</v>
      </c>
      <c r="Q7" s="8"/>
      <c r="R7" s="8"/>
      <c r="S7" s="8"/>
      <c r="T7" s="8"/>
      <c r="U7" s="8"/>
      <c r="V7" s="8"/>
      <c r="W7" s="4" t="s">
        <v>17</v>
      </c>
      <c r="X7" s="4" t="s">
        <v>52</v>
      </c>
      <c r="Y7" s="4"/>
      <c r="Z7" s="4"/>
      <c r="AA7" s="4"/>
      <c r="AB7" s="4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ht="21.0" customHeight="1">
      <c r="A8" s="8"/>
      <c r="B8" s="8"/>
      <c r="C8" s="8"/>
      <c r="D8" s="8"/>
      <c r="E8" s="8"/>
      <c r="F8" s="10"/>
      <c r="G8" s="8"/>
      <c r="H8" s="8"/>
      <c r="I8" s="8"/>
      <c r="J8" s="8"/>
      <c r="K8" s="8" t="s">
        <v>51</v>
      </c>
      <c r="L8" s="8">
        <f>(99+13+13)*AB2</f>
        <v>410.105</v>
      </c>
      <c r="M8" s="8">
        <f>36*AB2</f>
        <v>118.11024</v>
      </c>
      <c r="N8" s="8">
        <v>33.93328735456</v>
      </c>
      <c r="O8" s="8">
        <v>-118.397314560453</v>
      </c>
      <c r="P8" s="8">
        <v>6.0</v>
      </c>
      <c r="Q8" s="8"/>
      <c r="R8" s="8"/>
      <c r="S8" s="8"/>
      <c r="T8" s="8"/>
      <c r="U8" s="8"/>
      <c r="V8" s="8"/>
      <c r="W8" s="4" t="s">
        <v>17</v>
      </c>
      <c r="X8" s="4" t="s">
        <v>51</v>
      </c>
      <c r="Y8" s="4"/>
      <c r="Z8" s="4"/>
      <c r="AA8" s="4"/>
      <c r="AB8" s="4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ht="21.0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 t="s">
        <v>50</v>
      </c>
      <c r="L9" s="8">
        <f>(99+32)*AB2</f>
        <v>429.79004</v>
      </c>
      <c r="M9" s="8">
        <f>25*AB2</f>
        <v>82.021</v>
      </c>
      <c r="N9" s="8">
        <v>33.93328735456</v>
      </c>
      <c r="O9" s="8">
        <v>-118.397314560453</v>
      </c>
      <c r="P9" s="8">
        <v>6.0</v>
      </c>
      <c r="Q9" s="8"/>
      <c r="R9" s="8"/>
      <c r="S9" s="8"/>
      <c r="T9" s="8"/>
      <c r="U9" s="8"/>
      <c r="V9" s="8"/>
      <c r="W9" s="4" t="s">
        <v>17</v>
      </c>
      <c r="X9" s="4" t="s">
        <v>50</v>
      </c>
      <c r="Y9" s="5"/>
      <c r="Z9" s="5"/>
      <c r="AA9" s="4"/>
      <c r="AB9" s="4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ht="21.0" customHeight="1">
      <c r="A10" s="8"/>
      <c r="C10" s="8"/>
      <c r="D10" s="8"/>
      <c r="E10" s="8"/>
      <c r="F10" s="10"/>
      <c r="G10" s="8"/>
      <c r="H10" s="8"/>
      <c r="I10" s="8"/>
      <c r="J10" s="8"/>
      <c r="K10" s="8" t="s">
        <v>380</v>
      </c>
      <c r="L10" s="8">
        <f>(99+32)*AB2</f>
        <v>429.79004</v>
      </c>
      <c r="M10" s="8">
        <f>12*AB2</f>
        <v>39.37008</v>
      </c>
      <c r="N10" s="8">
        <v>33.93328735456</v>
      </c>
      <c r="O10" s="8">
        <v>-118.397314560453</v>
      </c>
      <c r="P10" s="8">
        <v>6.0</v>
      </c>
      <c r="Q10" s="8"/>
      <c r="R10" s="8"/>
      <c r="S10" s="8"/>
      <c r="T10" s="8"/>
      <c r="U10" s="8"/>
      <c r="V10" s="8"/>
      <c r="W10" s="4" t="s">
        <v>17</v>
      </c>
      <c r="X10" s="4" t="s">
        <v>380</v>
      </c>
      <c r="Y10" s="5"/>
      <c r="Z10" s="5"/>
      <c r="AA10" s="4"/>
      <c r="AB10" s="4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ht="21.0" customHeight="1">
      <c r="A11" s="5"/>
      <c r="B11" s="9"/>
      <c r="C11" s="5"/>
      <c r="D11" s="5"/>
      <c r="E11" s="5"/>
      <c r="F11" s="5"/>
      <c r="G11" s="5"/>
      <c r="H11" s="5"/>
      <c r="I11" s="5"/>
      <c r="J11" s="5"/>
      <c r="K11" s="8" t="s">
        <v>381</v>
      </c>
      <c r="L11" s="8">
        <f>(99+34)*AB2</f>
        <v>436.35172</v>
      </c>
      <c r="M11" s="8">
        <f>-AB2</f>
        <v>-3.28084</v>
      </c>
      <c r="N11" s="8">
        <v>33.93328735456</v>
      </c>
      <c r="O11" s="8">
        <v>-118.397314560453</v>
      </c>
      <c r="P11" s="8">
        <v>6.0</v>
      </c>
      <c r="Q11" s="5"/>
      <c r="R11" s="5"/>
      <c r="S11" s="5"/>
      <c r="T11" s="5"/>
      <c r="U11" s="5"/>
      <c r="V11" s="5"/>
      <c r="W11" s="4" t="s">
        <v>17</v>
      </c>
      <c r="X11" s="4" t="s">
        <v>381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ht="21.0" customHeight="1">
      <c r="A12" s="5"/>
      <c r="B12" s="9"/>
      <c r="C12" s="5"/>
      <c r="D12" s="5"/>
      <c r="E12" s="5"/>
      <c r="F12" s="5"/>
      <c r="G12" s="5"/>
      <c r="H12" s="5"/>
      <c r="I12" s="5"/>
      <c r="J12" s="5"/>
      <c r="K12" s="8" t="s">
        <v>382</v>
      </c>
      <c r="L12" s="8">
        <v>430.0</v>
      </c>
      <c r="M12" s="8">
        <v>82.0</v>
      </c>
      <c r="N12" s="8">
        <v>33.93328735456</v>
      </c>
      <c r="O12" s="8">
        <v>-118.397314560453</v>
      </c>
      <c r="P12" s="8">
        <v>6.0</v>
      </c>
      <c r="Q12" s="5"/>
      <c r="R12" s="5"/>
      <c r="S12" s="5"/>
      <c r="T12" s="5"/>
      <c r="U12" s="5"/>
      <c r="V12" s="5"/>
      <c r="W12" s="4" t="s">
        <v>17</v>
      </c>
      <c r="X12" s="4" t="s">
        <v>382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ht="21.0" customHeight="1">
      <c r="A13" s="5"/>
      <c r="B13" s="9"/>
      <c r="C13" s="5"/>
      <c r="D13" s="5"/>
      <c r="E13" s="5"/>
      <c r="F13" s="5"/>
      <c r="G13" s="5"/>
      <c r="H13" s="5"/>
      <c r="I13" s="5"/>
      <c r="J13" s="5"/>
      <c r="K13" s="8" t="s">
        <v>383</v>
      </c>
      <c r="L13" s="8">
        <v>430.1</v>
      </c>
      <c r="M13" s="8">
        <v>81.9</v>
      </c>
      <c r="N13" s="8">
        <v>33.93328735456</v>
      </c>
      <c r="O13" s="8">
        <v>-118.397314560453</v>
      </c>
      <c r="P13" s="8">
        <v>6.0</v>
      </c>
      <c r="Q13" s="5"/>
      <c r="R13" s="5"/>
      <c r="S13" s="5"/>
      <c r="T13" s="5"/>
      <c r="U13" s="5"/>
      <c r="V13" s="5"/>
      <c r="W13" s="4" t="s">
        <v>17</v>
      </c>
      <c r="X13" s="4" t="s">
        <v>383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ht="21.0" customHeight="1">
      <c r="A14" s="5"/>
      <c r="B14" s="9"/>
      <c r="C14" s="5"/>
      <c r="D14" s="5"/>
      <c r="E14" s="5"/>
      <c r="F14" s="5"/>
      <c r="G14" s="5"/>
      <c r="H14" s="5"/>
      <c r="I14" s="5"/>
      <c r="J14" s="5"/>
      <c r="K14" s="8" t="s">
        <v>384</v>
      </c>
      <c r="L14" s="8">
        <v>430.2</v>
      </c>
      <c r="M14" s="8">
        <v>81.8</v>
      </c>
      <c r="N14" s="8">
        <v>33.93328735456</v>
      </c>
      <c r="O14" s="8">
        <v>-118.397314560453</v>
      </c>
      <c r="P14" s="8">
        <v>6.0</v>
      </c>
      <c r="Q14" s="5"/>
      <c r="R14" s="5"/>
      <c r="S14" s="5"/>
      <c r="T14" s="5"/>
      <c r="U14" s="5"/>
      <c r="V14" s="5"/>
      <c r="W14" s="4" t="s">
        <v>17</v>
      </c>
      <c r="X14" s="4" t="s">
        <v>384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ht="21.0" customHeight="1">
      <c r="A15" s="5"/>
      <c r="B15" s="9"/>
      <c r="C15" s="5"/>
      <c r="D15" s="5"/>
      <c r="E15" s="5"/>
      <c r="F15" s="5"/>
      <c r="G15" s="5"/>
      <c r="H15" s="5"/>
      <c r="I15" s="5"/>
      <c r="J15" s="5"/>
      <c r="K15" s="8" t="s">
        <v>385</v>
      </c>
      <c r="L15" s="8">
        <v>430.3</v>
      </c>
      <c r="M15" s="8">
        <v>81.7</v>
      </c>
      <c r="N15" s="8">
        <v>33.93328735456</v>
      </c>
      <c r="O15" s="8">
        <v>-118.397314560453</v>
      </c>
      <c r="P15" s="8">
        <v>6.0</v>
      </c>
      <c r="Q15" s="5"/>
      <c r="R15" s="5"/>
      <c r="S15" s="5"/>
      <c r="T15" s="5"/>
      <c r="U15" s="5"/>
      <c r="V15" s="5"/>
      <c r="W15" s="4" t="s">
        <v>17</v>
      </c>
      <c r="X15" s="4" t="s">
        <v>385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ht="21.0" customHeight="1">
      <c r="A16" s="5"/>
      <c r="B16" s="9"/>
      <c r="C16" s="5"/>
      <c r="D16" s="5"/>
      <c r="E16" s="5"/>
      <c r="F16" s="5"/>
      <c r="G16" s="5"/>
      <c r="H16" s="5"/>
      <c r="I16" s="5"/>
      <c r="J16" s="5"/>
      <c r="K16" s="8" t="s">
        <v>386</v>
      </c>
      <c r="L16" s="8">
        <v>430.4</v>
      </c>
      <c r="M16" s="8">
        <v>81.6</v>
      </c>
      <c r="N16" s="8">
        <v>33.93328735456</v>
      </c>
      <c r="O16" s="8">
        <v>-118.397314560453</v>
      </c>
      <c r="P16" s="8">
        <v>6.0</v>
      </c>
      <c r="Q16" s="5"/>
      <c r="R16" s="5"/>
      <c r="S16" s="5"/>
      <c r="T16" s="5"/>
      <c r="U16" s="5"/>
      <c r="V16" s="5"/>
      <c r="W16" s="4" t="s">
        <v>17</v>
      </c>
      <c r="X16" s="4" t="s">
        <v>386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ht="21.0" customHeight="1">
      <c r="A17" s="5"/>
      <c r="B17" s="9"/>
      <c r="C17" s="5"/>
      <c r="D17" s="5"/>
      <c r="E17" s="5"/>
      <c r="F17" s="5"/>
      <c r="G17" s="5"/>
      <c r="H17" s="5"/>
      <c r="I17" s="5"/>
      <c r="J17" s="5"/>
      <c r="K17" s="8" t="s">
        <v>387</v>
      </c>
      <c r="L17" s="8">
        <v>430.5</v>
      </c>
      <c r="M17" s="8">
        <v>81.5</v>
      </c>
      <c r="N17" s="8">
        <v>33.93328735456</v>
      </c>
      <c r="O17" s="8">
        <v>-118.397314560453</v>
      </c>
      <c r="P17" s="8">
        <v>6.0</v>
      </c>
      <c r="Q17" s="5"/>
      <c r="R17" s="5"/>
      <c r="S17" s="5"/>
      <c r="T17" s="5"/>
      <c r="U17" s="5"/>
      <c r="V17" s="5"/>
      <c r="W17" s="4" t="s">
        <v>17</v>
      </c>
      <c r="X17" s="4" t="s">
        <v>387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ht="21.0" customHeight="1">
      <c r="A18" s="5"/>
      <c r="B18" s="9"/>
      <c r="C18" s="5"/>
      <c r="D18" s="5"/>
      <c r="E18" s="5"/>
      <c r="F18" s="5"/>
      <c r="G18" s="5"/>
      <c r="H18" s="5"/>
      <c r="I18" s="5"/>
      <c r="J18" s="5"/>
      <c r="K18" s="8" t="s">
        <v>388</v>
      </c>
      <c r="L18" s="8">
        <v>430.6</v>
      </c>
      <c r="M18" s="8">
        <v>81.4</v>
      </c>
      <c r="N18" s="8">
        <v>33.93328735456</v>
      </c>
      <c r="O18" s="8">
        <v>-118.397314560453</v>
      </c>
      <c r="P18" s="8">
        <v>6.0</v>
      </c>
      <c r="Q18" s="5"/>
      <c r="R18" s="5"/>
      <c r="S18" s="5"/>
      <c r="T18" s="5"/>
      <c r="U18" s="5"/>
      <c r="V18" s="5"/>
      <c r="W18" s="4" t="s">
        <v>17</v>
      </c>
      <c r="X18" s="4" t="s">
        <v>388</v>
      </c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ht="21.0" customHeight="1">
      <c r="A19" s="5"/>
      <c r="B19" s="9"/>
      <c r="C19" s="5"/>
      <c r="D19" s="5"/>
      <c r="E19" s="5"/>
      <c r="F19" s="5"/>
      <c r="G19" s="5"/>
      <c r="H19" s="5"/>
      <c r="I19" s="5"/>
      <c r="J19" s="5"/>
      <c r="K19" s="8" t="s">
        <v>389</v>
      </c>
      <c r="L19" s="8">
        <v>430.7</v>
      </c>
      <c r="M19" s="8">
        <v>81.3</v>
      </c>
      <c r="N19" s="8">
        <v>33.93328735456</v>
      </c>
      <c r="O19" s="8">
        <v>-118.397314560453</v>
      </c>
      <c r="P19" s="8">
        <v>6.0</v>
      </c>
      <c r="Q19" s="5"/>
      <c r="R19" s="5"/>
      <c r="S19" s="5"/>
      <c r="T19" s="5"/>
      <c r="U19" s="5"/>
      <c r="V19" s="5"/>
      <c r="W19" s="4" t="s">
        <v>17</v>
      </c>
      <c r="X19" s="4" t="s">
        <v>389</v>
      </c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ht="21.0" customHeight="1">
      <c r="A20" s="5"/>
      <c r="B20" s="9"/>
      <c r="C20" s="5"/>
      <c r="D20" s="5"/>
      <c r="E20" s="5"/>
      <c r="F20" s="5"/>
      <c r="G20" s="5"/>
      <c r="H20" s="5"/>
      <c r="I20" s="5"/>
      <c r="J20" s="5"/>
      <c r="K20" s="8" t="s">
        <v>390</v>
      </c>
      <c r="L20" s="8">
        <v>430.8</v>
      </c>
      <c r="M20" s="8">
        <v>81.2</v>
      </c>
      <c r="N20" s="8">
        <v>33.93328735456</v>
      </c>
      <c r="O20" s="8">
        <v>-118.397314560453</v>
      </c>
      <c r="P20" s="8">
        <v>6.0</v>
      </c>
      <c r="Q20" s="5"/>
      <c r="R20" s="5"/>
      <c r="S20" s="5"/>
      <c r="T20" s="5"/>
      <c r="U20" s="5"/>
      <c r="V20" s="5"/>
      <c r="W20" s="12" t="s">
        <v>17</v>
      </c>
      <c r="X20" s="12" t="s">
        <v>390</v>
      </c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ht="21.0" customHeight="1">
      <c r="A21" s="5"/>
      <c r="B21" s="9"/>
      <c r="C21" s="5"/>
      <c r="D21" s="5"/>
      <c r="E21" s="5"/>
      <c r="F21" s="5"/>
      <c r="G21" s="5"/>
      <c r="H21" s="5"/>
      <c r="I21" s="5"/>
      <c r="J21" s="5"/>
      <c r="K21" s="8" t="s">
        <v>391</v>
      </c>
      <c r="L21" s="8">
        <v>430.9</v>
      </c>
      <c r="M21" s="8">
        <v>81.1</v>
      </c>
      <c r="N21" s="8">
        <v>33.93328735456</v>
      </c>
      <c r="O21" s="8">
        <v>-118.397314560453</v>
      </c>
      <c r="P21" s="8">
        <v>6.0</v>
      </c>
      <c r="Q21" s="5"/>
      <c r="R21" s="5"/>
      <c r="S21" s="5"/>
      <c r="T21" s="5"/>
      <c r="U21" s="5"/>
      <c r="V21" s="5"/>
      <c r="W21" s="12" t="s">
        <v>17</v>
      </c>
      <c r="X21" s="12" t="s">
        <v>391</v>
      </c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ht="21.0" customHeight="1">
      <c r="A22" s="5"/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ht="21.0" customHeight="1">
      <c r="A23" s="5"/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ht="21.0" customHeight="1">
      <c r="G24" s="5"/>
    </row>
    <row r="25" ht="21.0" customHeight="1">
      <c r="G25" s="5"/>
    </row>
    <row r="26" ht="21.0" customHeight="1">
      <c r="G26" s="5"/>
    </row>
    <row r="27" ht="21.0" customHeight="1">
      <c r="G27" s="5"/>
    </row>
    <row r="28" ht="21.0" customHeight="1">
      <c r="G28" s="5"/>
    </row>
    <row r="29" ht="21.0" customHeight="1">
      <c r="G29" s="5"/>
    </row>
    <row r="30" ht="21.0" customHeight="1">
      <c r="G30" s="5"/>
    </row>
    <row r="31" ht="21.0" customHeight="1">
      <c r="G31" s="5"/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2021-06-09T21:14:01Z</dcterms:created>
  <dc:creator>Microsoft Office User</dc:creator>
</cp:coreProperties>
</file>