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eminburakonat/Documents/workspace/UAM/cloud_github/RL-Vertisim/RL-UAM-Framework/vertisim/vertisim/input/supernal_input/"/>
    </mc:Choice>
  </mc:AlternateContent>
  <xr:revisionPtr revIDLastSave="0" documentId="13_ncr:1_{B44DEB6A-77AD-F545-8561-C0495242A510}" xr6:coauthVersionLast="47" xr6:coauthVersionMax="47" xr10:uidLastSave="{00000000-0000-0000-0000-000000000000}"/>
  <bookViews>
    <workbookView xWindow="0" yWindow="760" windowWidth="30240" windowHeight="17800" firstSheet="35" activeTab="41" xr2:uid="{00000000-000D-0000-FFFF-FFFF00000000}"/>
  </bookViews>
  <sheets>
    <sheet name="Spacing requirements" sheetId="1" r:id="rId1"/>
    <sheet name="linear_old" sheetId="2" r:id="rId2"/>
    <sheet name="linear_1_fato_1_park" sheetId="3" r:id="rId3"/>
    <sheet name="linear_1_fato_2_park" sheetId="4" r:id="rId4"/>
    <sheet name="linear_1_fato_3_park" sheetId="5" r:id="rId5"/>
    <sheet name="linear_1_fato_4_park" sheetId="6" r:id="rId6"/>
    <sheet name="linear_1_fato_5_park" sheetId="7" r:id="rId7"/>
    <sheet name="linear_1_fato_6_park" sheetId="8" r:id="rId8"/>
    <sheet name="linear_1_fato_8_park" sheetId="9" r:id="rId9"/>
    <sheet name="linear_2_fato_8_park" sheetId="10" r:id="rId10"/>
    <sheet name="helipad_1_fato" sheetId="11" r:id="rId11"/>
    <sheet name="clover_1_fato_1_park" sheetId="12" r:id="rId12"/>
    <sheet name="clover_1_fato_2_park" sheetId="13" r:id="rId13"/>
    <sheet name="clover_1_fato_3_park" sheetId="14" r:id="rId14"/>
    <sheet name="clover_1_fato_4_park (2)" sheetId="15" r:id="rId15"/>
    <sheet name="clover_1_fato_4_park_dtsf" sheetId="16" r:id="rId16"/>
    <sheet name="clover_1_fato_4_park_72_miles" sheetId="17" r:id="rId17"/>
    <sheet name="clover_1_fato_4_park_48_miles" sheetId="18" r:id="rId18"/>
    <sheet name="clover_1_fato_4_park_12_miles" sheetId="19" r:id="rId19"/>
    <sheet name="clover_1_fato_4_park_24_miles" sheetId="20" r:id="rId20"/>
    <sheet name="clover_1_fato_14_park_dtla" sheetId="21" r:id="rId21"/>
    <sheet name="clover_1_fato_13_park_dtla" sheetId="22" r:id="rId22"/>
    <sheet name="vertiplex_13_fato_dtla" sheetId="23" r:id="rId23"/>
    <sheet name="clover_1_fato_18_park_dtla" sheetId="24" r:id="rId24"/>
    <sheet name="clover_1_fato_12_park_dtla" sheetId="25" r:id="rId25"/>
    <sheet name="clover_1_fato_10_park_dtla" sheetId="26" r:id="rId26"/>
    <sheet name="clover_1_fato_7_park_dtla" sheetId="27" r:id="rId27"/>
    <sheet name="clover_1_fato_4_park_dtla" sheetId="28" r:id="rId28"/>
    <sheet name="clover_1_fato_4_park_anaheim" sheetId="29" r:id="rId29"/>
    <sheet name="clover_1_fato_4_park_sfo" sheetId="30" r:id="rId30"/>
    <sheet name="clover_1_fato_9_park_oak" sheetId="31" r:id="rId31"/>
    <sheet name="clover_1_fato_10_park_oak" sheetId="32" r:id="rId32"/>
    <sheet name="clover_1_fato_12_park_oak" sheetId="33" r:id="rId33"/>
    <sheet name="clover_1_fato_8_park_oak" sheetId="34" r:id="rId34"/>
    <sheet name="clover_1_fato_7_park_oak" sheetId="35" r:id="rId35"/>
    <sheet name="clover_1_fato_6_park_oak" sheetId="36" r:id="rId36"/>
    <sheet name="clover_1_fato_5_park_oak" sheetId="37" r:id="rId37"/>
    <sheet name="clover_1_fato_4_park_warner" sheetId="38" r:id="rId38"/>
    <sheet name="clover_1_fato_8_park_warner" sheetId="103" r:id="rId39"/>
    <sheet name="clover_1_fato_6_park_warner" sheetId="39" r:id="rId40"/>
    <sheet name="clover_1_fato_4_park_hhr" sheetId="40" r:id="rId41"/>
    <sheet name="clover_1_fato_8_park_hhr" sheetId="104" r:id="rId42"/>
    <sheet name="clover_1_fato_6_park_hhr" sheetId="41" r:id="rId43"/>
    <sheet name="clover_1_fato_4_park_oak" sheetId="42" r:id="rId44"/>
    <sheet name="clover_1_fato_6_park_sfo" sheetId="43" r:id="rId45"/>
    <sheet name="clover_1_fato_5_park_sfo" sheetId="44" r:id="rId46"/>
    <sheet name="clover_1_fato_10_park_sfo" sheetId="45" r:id="rId47"/>
    <sheet name="clover_1_fato_8_park_sfo" sheetId="46" r:id="rId48"/>
    <sheet name="clover_1_fato_7_park_sfo" sheetId="47" r:id="rId49"/>
    <sheet name="clover_1_fato_14_park_sfo" sheetId="48" r:id="rId50"/>
    <sheet name="clover_1_fato_9_park_sfo" sheetId="49" r:id="rId51"/>
    <sheet name="clover_1_fato_12_park_sfo" sheetId="50" r:id="rId52"/>
    <sheet name="clover_1_fato_7_park_lax" sheetId="51" r:id="rId53"/>
    <sheet name="clover_1_fato_8_park_lax" sheetId="52" r:id="rId54"/>
    <sheet name="clover_1_fato_12_park_lax" sheetId="53" r:id="rId55"/>
    <sheet name="clover_1_fato_10_park_lax" sheetId="54" r:id="rId56"/>
    <sheet name="clover_1_fato_5_park_lax" sheetId="55" r:id="rId57"/>
    <sheet name="clover_1_fato_4_park_lax" sheetId="56" r:id="rId58"/>
    <sheet name="clover_1_fato_4_park_sj" sheetId="57" r:id="rId59"/>
    <sheet name="clover_1_fato_5_park_sj" sheetId="58" r:id="rId60"/>
    <sheet name="clover_1_fato_6_park_sj" sheetId="59" r:id="rId61"/>
    <sheet name="clover_1_fato_7_park_sj" sheetId="60" r:id="rId62"/>
    <sheet name="clover_1_fato_8_park_sj" sheetId="61" r:id="rId63"/>
    <sheet name="clover_1_fato_9_park_sj" sheetId="62" r:id="rId64"/>
    <sheet name="clover_1_fato_10_park_sj" sheetId="63" r:id="rId65"/>
    <sheet name="clover_1_fato_20_park_sj" sheetId="64" r:id="rId66"/>
    <sheet name="clover_1_fato_18_park_sj" sheetId="65" r:id="rId67"/>
    <sheet name="clover_1_fato_16_park_sj" sheetId="66" r:id="rId68"/>
    <sheet name="clover_1_fato_14_park_sj" sheetId="67" r:id="rId69"/>
    <sheet name="clover_1_fato_12_park_sj" sheetId="68" r:id="rId70"/>
    <sheet name="clover_1_fato_4_park_santacruz" sheetId="69" r:id="rId71"/>
    <sheet name="clover_1_fato_6_park_santacruz" sheetId="70" r:id="rId72"/>
    <sheet name="clover_1_fato_8_park_santacruz" sheetId="71" r:id="rId73"/>
    <sheet name="clover_1_fato_10_park_santacruz" sheetId="72" r:id="rId74"/>
    <sheet name="clover_1_fato_12_park_santacruz" sheetId="73" r:id="rId75"/>
    <sheet name="clover_1_fato_4_park_stockton" sheetId="74" r:id="rId76"/>
    <sheet name="clover_1_fato_6_park_stockton" sheetId="75" r:id="rId77"/>
    <sheet name="clover_1_fato_8_park_stockton" sheetId="76" r:id="rId78"/>
    <sheet name="clover_1_fato_10_park_stockton" sheetId="77" r:id="rId79"/>
    <sheet name="clover_1_fato_12_park_stockton" sheetId="78" r:id="rId80"/>
    <sheet name="clover_1_fato_4_park_mv" sheetId="79" r:id="rId81"/>
    <sheet name="clover_1_fato_5_park_mv" sheetId="80" r:id="rId82"/>
    <sheet name="clover_1_fato_6_park_mv" sheetId="81" r:id="rId83"/>
    <sheet name="clover_1_fato_7_park_mv" sheetId="82" r:id="rId84"/>
    <sheet name="clover_1_fato_8_park_mv" sheetId="83" r:id="rId85"/>
    <sheet name="clover_1_fato_9_park_mv" sheetId="84" r:id="rId86"/>
    <sheet name="clover_1_fato_10_park_mv" sheetId="85" r:id="rId87"/>
    <sheet name="clover_1_fato_12_park_mv" sheetId="86" r:id="rId88"/>
    <sheet name="clover_1_fato_5_park" sheetId="87" r:id="rId89"/>
    <sheet name="clover_1_fato_6_park" sheetId="88" r:id="rId90"/>
    <sheet name="clover_1_fato_7_park" sheetId="89" r:id="rId91"/>
    <sheet name="clover_1_fato_8_park" sheetId="90" r:id="rId92"/>
    <sheet name="clover_1_fato_9_park" sheetId="91" r:id="rId93"/>
    <sheet name="clover_1_fato_10_park" sheetId="92" r:id="rId94"/>
    <sheet name="clover_1_fato_11_park" sheetId="93" r:id="rId95"/>
    <sheet name="clover_1_fato_12_park" sheetId="94" r:id="rId96"/>
    <sheet name="clover_1_fato_13_park" sheetId="95" r:id="rId97"/>
    <sheet name="clover_1_fato_14_park" sheetId="96" r:id="rId98"/>
    <sheet name="clover_1_fato_15_park" sheetId="97" r:id="rId99"/>
    <sheet name="clover_1_fato_16_park" sheetId="98" r:id="rId100"/>
    <sheet name="clover_1_fato_17_park" sheetId="99" r:id="rId101"/>
    <sheet name="clover_1_fato_18_park" sheetId="100" r:id="rId102"/>
    <sheet name="clover_1_fato_19_park" sheetId="101" r:id="rId103"/>
    <sheet name="clover_1_fato_20_park" sheetId="102" r:id="rId10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6" roundtripDataChecksum="wZfktgxkLNnMQlyYBDHADcMrwlb3acanYBc7bUsQRU8="/>
    </ext>
  </extLst>
</workbook>
</file>

<file path=xl/calcChain.xml><?xml version="1.0" encoding="utf-8"?>
<calcChain xmlns="http://schemas.openxmlformats.org/spreadsheetml/2006/main">
  <c r="R9" i="104" l="1"/>
  <c r="R8" i="104"/>
  <c r="R7" i="104"/>
  <c r="R6" i="104"/>
  <c r="R5" i="104"/>
  <c r="O5" i="104"/>
  <c r="N5" i="104"/>
  <c r="R4" i="104"/>
  <c r="O4" i="104"/>
  <c r="N4" i="104"/>
  <c r="R3" i="104"/>
  <c r="O3" i="104"/>
  <c r="N3" i="104"/>
  <c r="R2" i="104"/>
  <c r="O2" i="104"/>
  <c r="N2" i="104"/>
  <c r="C2" i="104"/>
  <c r="B2" i="104"/>
  <c r="R8" i="103"/>
  <c r="R9" i="103"/>
  <c r="R7" i="103"/>
  <c r="R6" i="103"/>
  <c r="R5" i="103"/>
  <c r="O5" i="103"/>
  <c r="N5" i="103"/>
  <c r="R4" i="103"/>
  <c r="O4" i="103"/>
  <c r="N4" i="103"/>
  <c r="R3" i="103"/>
  <c r="O3" i="103"/>
  <c r="N3" i="103"/>
  <c r="R2" i="103"/>
  <c r="O2" i="103"/>
  <c r="N2" i="103"/>
  <c r="C2" i="103"/>
  <c r="B2" i="103"/>
  <c r="M11" i="102"/>
  <c r="L11" i="102"/>
  <c r="M10" i="102"/>
  <c r="L10" i="102"/>
  <c r="M9" i="102"/>
  <c r="L9" i="102"/>
  <c r="M8" i="102"/>
  <c r="L8" i="102"/>
  <c r="M7" i="102"/>
  <c r="L7" i="102"/>
  <c r="P6" i="102"/>
  <c r="M6" i="102"/>
  <c r="L6" i="102"/>
  <c r="P5" i="102"/>
  <c r="M5" i="102"/>
  <c r="L5" i="102"/>
  <c r="P4" i="102"/>
  <c r="M4" i="102"/>
  <c r="L4" i="102"/>
  <c r="P3" i="102"/>
  <c r="M3" i="102"/>
  <c r="L3" i="102"/>
  <c r="P2" i="102"/>
  <c r="M2" i="102"/>
  <c r="L2" i="102"/>
  <c r="F2" i="102"/>
  <c r="C2" i="102"/>
  <c r="B2" i="102"/>
  <c r="M11" i="101"/>
  <c r="L11" i="101"/>
  <c r="M10" i="101"/>
  <c r="L10" i="101"/>
  <c r="M9" i="101"/>
  <c r="L9" i="101"/>
  <c r="M8" i="101"/>
  <c r="L8" i="101"/>
  <c r="M7" i="101"/>
  <c r="L7" i="101"/>
  <c r="P6" i="101"/>
  <c r="M6" i="101"/>
  <c r="L6" i="101"/>
  <c r="P5" i="101"/>
  <c r="M5" i="101"/>
  <c r="L5" i="101"/>
  <c r="P4" i="101"/>
  <c r="M4" i="101"/>
  <c r="L4" i="101"/>
  <c r="P3" i="101"/>
  <c r="M3" i="101"/>
  <c r="L3" i="101"/>
  <c r="P2" i="101"/>
  <c r="M2" i="101"/>
  <c r="L2" i="101"/>
  <c r="F2" i="101"/>
  <c r="C2" i="101"/>
  <c r="B2" i="101"/>
  <c r="M11" i="100"/>
  <c r="L11" i="100"/>
  <c r="M10" i="100"/>
  <c r="L10" i="100"/>
  <c r="M9" i="100"/>
  <c r="L9" i="100"/>
  <c r="M8" i="100"/>
  <c r="L8" i="100"/>
  <c r="M7" i="100"/>
  <c r="L7" i="100"/>
  <c r="P6" i="100"/>
  <c r="M6" i="100"/>
  <c r="L6" i="100"/>
  <c r="P5" i="100"/>
  <c r="M5" i="100"/>
  <c r="L5" i="100"/>
  <c r="P4" i="100"/>
  <c r="M4" i="100"/>
  <c r="L4" i="100"/>
  <c r="P3" i="100"/>
  <c r="M3" i="100"/>
  <c r="L3" i="100"/>
  <c r="P2" i="100"/>
  <c r="M2" i="100"/>
  <c r="L2" i="100"/>
  <c r="F2" i="100"/>
  <c r="C2" i="100"/>
  <c r="B2" i="100"/>
  <c r="M11" i="99"/>
  <c r="L11" i="99"/>
  <c r="M10" i="99"/>
  <c r="L10" i="99"/>
  <c r="M9" i="99"/>
  <c r="L9" i="99"/>
  <c r="M8" i="99"/>
  <c r="L8" i="99"/>
  <c r="M7" i="99"/>
  <c r="L7" i="99"/>
  <c r="P6" i="99"/>
  <c r="M6" i="99"/>
  <c r="L6" i="99"/>
  <c r="P5" i="99"/>
  <c r="M5" i="99"/>
  <c r="L5" i="99"/>
  <c r="P4" i="99"/>
  <c r="M4" i="99"/>
  <c r="L4" i="99"/>
  <c r="P3" i="99"/>
  <c r="M3" i="99"/>
  <c r="L3" i="99"/>
  <c r="P2" i="99"/>
  <c r="M2" i="99"/>
  <c r="L2" i="99"/>
  <c r="F2" i="99"/>
  <c r="C2" i="99"/>
  <c r="B2" i="99"/>
  <c r="M11" i="98"/>
  <c r="L11" i="98"/>
  <c r="M10" i="98"/>
  <c r="L10" i="98"/>
  <c r="M9" i="98"/>
  <c r="L9" i="98"/>
  <c r="M8" i="98"/>
  <c r="L8" i="98"/>
  <c r="M7" i="98"/>
  <c r="L7" i="98"/>
  <c r="P6" i="98"/>
  <c r="M6" i="98"/>
  <c r="L6" i="98"/>
  <c r="P5" i="98"/>
  <c r="M5" i="98"/>
  <c r="L5" i="98"/>
  <c r="P4" i="98"/>
  <c r="M4" i="98"/>
  <c r="L4" i="98"/>
  <c r="P3" i="98"/>
  <c r="M3" i="98"/>
  <c r="L3" i="98"/>
  <c r="P2" i="98"/>
  <c r="M2" i="98"/>
  <c r="L2" i="98"/>
  <c r="F2" i="98"/>
  <c r="C2" i="98"/>
  <c r="B2" i="98"/>
  <c r="M11" i="97"/>
  <c r="L11" i="97"/>
  <c r="M10" i="97"/>
  <c r="L10" i="97"/>
  <c r="M9" i="97"/>
  <c r="L9" i="97"/>
  <c r="M8" i="97"/>
  <c r="L8" i="97"/>
  <c r="M7" i="97"/>
  <c r="L7" i="97"/>
  <c r="P6" i="97"/>
  <c r="M6" i="97"/>
  <c r="L6" i="97"/>
  <c r="P5" i="97"/>
  <c r="M5" i="97"/>
  <c r="L5" i="97"/>
  <c r="P4" i="97"/>
  <c r="M4" i="97"/>
  <c r="L4" i="97"/>
  <c r="P3" i="97"/>
  <c r="M3" i="97"/>
  <c r="L3" i="97"/>
  <c r="P2" i="97"/>
  <c r="M2" i="97"/>
  <c r="L2" i="97"/>
  <c r="F2" i="97"/>
  <c r="C2" i="97"/>
  <c r="B2" i="97"/>
  <c r="M11" i="96"/>
  <c r="L11" i="96"/>
  <c r="M10" i="96"/>
  <c r="L10" i="96"/>
  <c r="M9" i="96"/>
  <c r="L9" i="96"/>
  <c r="M8" i="96"/>
  <c r="L8" i="96"/>
  <c r="M7" i="96"/>
  <c r="L7" i="96"/>
  <c r="P6" i="96"/>
  <c r="M6" i="96"/>
  <c r="L6" i="96"/>
  <c r="P5" i="96"/>
  <c r="M5" i="96"/>
  <c r="L5" i="96"/>
  <c r="P4" i="96"/>
  <c r="M4" i="96"/>
  <c r="L4" i="96"/>
  <c r="P3" i="96"/>
  <c r="M3" i="96"/>
  <c r="L3" i="96"/>
  <c r="P2" i="96"/>
  <c r="M2" i="96"/>
  <c r="L2" i="96"/>
  <c r="F2" i="96"/>
  <c r="C2" i="96"/>
  <c r="B2" i="96"/>
  <c r="M11" i="95"/>
  <c r="L11" i="95"/>
  <c r="M10" i="95"/>
  <c r="L10" i="95"/>
  <c r="M9" i="95"/>
  <c r="L9" i="95"/>
  <c r="M8" i="95"/>
  <c r="L8" i="95"/>
  <c r="M7" i="95"/>
  <c r="L7" i="95"/>
  <c r="P6" i="95"/>
  <c r="M6" i="95"/>
  <c r="L6" i="95"/>
  <c r="P5" i="95"/>
  <c r="M5" i="95"/>
  <c r="L5" i="95"/>
  <c r="P4" i="95"/>
  <c r="M4" i="95"/>
  <c r="L4" i="95"/>
  <c r="P3" i="95"/>
  <c r="M3" i="95"/>
  <c r="L3" i="95"/>
  <c r="P2" i="95"/>
  <c r="M2" i="95"/>
  <c r="L2" i="95"/>
  <c r="F2" i="95"/>
  <c r="C2" i="95"/>
  <c r="B2" i="95"/>
  <c r="M11" i="94"/>
  <c r="L11" i="94"/>
  <c r="M10" i="94"/>
  <c r="L10" i="94"/>
  <c r="M9" i="94"/>
  <c r="L9" i="94"/>
  <c r="M8" i="94"/>
  <c r="L8" i="94"/>
  <c r="M7" i="94"/>
  <c r="L7" i="94"/>
  <c r="P6" i="94"/>
  <c r="M6" i="94"/>
  <c r="L6" i="94"/>
  <c r="P5" i="94"/>
  <c r="M5" i="94"/>
  <c r="L5" i="94"/>
  <c r="P4" i="94"/>
  <c r="M4" i="94"/>
  <c r="L4" i="94"/>
  <c r="P3" i="94"/>
  <c r="M3" i="94"/>
  <c r="L3" i="94"/>
  <c r="P2" i="94"/>
  <c r="M2" i="94"/>
  <c r="L2" i="94"/>
  <c r="F2" i="94"/>
  <c r="C2" i="94"/>
  <c r="B2" i="94"/>
  <c r="M11" i="93"/>
  <c r="L11" i="93"/>
  <c r="M10" i="93"/>
  <c r="L10" i="93"/>
  <c r="M9" i="93"/>
  <c r="L9" i="93"/>
  <c r="M8" i="93"/>
  <c r="L8" i="93"/>
  <c r="M7" i="93"/>
  <c r="L7" i="93"/>
  <c r="P6" i="93"/>
  <c r="M6" i="93"/>
  <c r="L6" i="93"/>
  <c r="P5" i="93"/>
  <c r="M5" i="93"/>
  <c r="L5" i="93"/>
  <c r="P4" i="93"/>
  <c r="M4" i="93"/>
  <c r="L4" i="93"/>
  <c r="P3" i="93"/>
  <c r="M3" i="93"/>
  <c r="L3" i="93"/>
  <c r="P2" i="93"/>
  <c r="M2" i="93"/>
  <c r="L2" i="93"/>
  <c r="F2" i="93"/>
  <c r="C2" i="93"/>
  <c r="B2" i="93"/>
  <c r="M11" i="92"/>
  <c r="L11" i="92"/>
  <c r="M10" i="92"/>
  <c r="L10" i="92"/>
  <c r="M9" i="92"/>
  <c r="L9" i="92"/>
  <c r="M8" i="92"/>
  <c r="L8" i="92"/>
  <c r="M7" i="92"/>
  <c r="L7" i="92"/>
  <c r="P6" i="92"/>
  <c r="M6" i="92"/>
  <c r="L6" i="92"/>
  <c r="P5" i="92"/>
  <c r="M5" i="92"/>
  <c r="L5" i="92"/>
  <c r="P4" i="92"/>
  <c r="M4" i="92"/>
  <c r="L4" i="92"/>
  <c r="P3" i="92"/>
  <c r="M3" i="92"/>
  <c r="L3" i="92"/>
  <c r="P2" i="92"/>
  <c r="M2" i="92"/>
  <c r="L2" i="92"/>
  <c r="F2" i="92"/>
  <c r="C2" i="92"/>
  <c r="B2" i="92"/>
  <c r="M9" i="91"/>
  <c r="L9" i="91"/>
  <c r="M8" i="91"/>
  <c r="L8" i="91"/>
  <c r="M7" i="91"/>
  <c r="L7" i="91"/>
  <c r="P6" i="91"/>
  <c r="M6" i="91"/>
  <c r="L6" i="91"/>
  <c r="P5" i="91"/>
  <c r="M5" i="91"/>
  <c r="L5" i="91"/>
  <c r="P4" i="91"/>
  <c r="M4" i="91"/>
  <c r="L4" i="91"/>
  <c r="P3" i="91"/>
  <c r="M3" i="91"/>
  <c r="L3" i="91"/>
  <c r="P2" i="91"/>
  <c r="M2" i="91"/>
  <c r="L2" i="91"/>
  <c r="F2" i="91"/>
  <c r="C2" i="91"/>
  <c r="B2" i="91"/>
  <c r="M9" i="90"/>
  <c r="L9" i="90"/>
  <c r="M8" i="90"/>
  <c r="L8" i="90"/>
  <c r="M7" i="90"/>
  <c r="L7" i="90"/>
  <c r="P6" i="90"/>
  <c r="M6" i="90"/>
  <c r="L6" i="90"/>
  <c r="P5" i="90"/>
  <c r="M5" i="90"/>
  <c r="L5" i="90"/>
  <c r="P4" i="90"/>
  <c r="M4" i="90"/>
  <c r="L4" i="90"/>
  <c r="P3" i="90"/>
  <c r="M3" i="90"/>
  <c r="L3" i="90"/>
  <c r="P2" i="90"/>
  <c r="M2" i="90"/>
  <c r="L2" i="90"/>
  <c r="F2" i="90"/>
  <c r="C2" i="90"/>
  <c r="B2" i="90"/>
  <c r="M8" i="89"/>
  <c r="L8" i="89"/>
  <c r="M7" i="89"/>
  <c r="L7" i="89"/>
  <c r="P6" i="89"/>
  <c r="M6" i="89"/>
  <c r="L6" i="89"/>
  <c r="P5" i="89"/>
  <c r="M5" i="89"/>
  <c r="L5" i="89"/>
  <c r="P4" i="89"/>
  <c r="M4" i="89"/>
  <c r="L4" i="89"/>
  <c r="P3" i="89"/>
  <c r="M3" i="89"/>
  <c r="L3" i="89"/>
  <c r="P2" i="89"/>
  <c r="M2" i="89"/>
  <c r="L2" i="89"/>
  <c r="F2" i="89"/>
  <c r="C2" i="89"/>
  <c r="B2" i="89"/>
  <c r="M7" i="88"/>
  <c r="L7" i="88"/>
  <c r="P6" i="88"/>
  <c r="M6" i="88"/>
  <c r="L6" i="88"/>
  <c r="P5" i="88"/>
  <c r="M5" i="88"/>
  <c r="L5" i="88"/>
  <c r="P4" i="88"/>
  <c r="M4" i="88"/>
  <c r="L4" i="88"/>
  <c r="P3" i="88"/>
  <c r="M3" i="88"/>
  <c r="L3" i="88"/>
  <c r="P2" i="88"/>
  <c r="M2" i="88"/>
  <c r="L2" i="88"/>
  <c r="F2" i="88"/>
  <c r="C2" i="88"/>
  <c r="B2" i="88"/>
  <c r="P6" i="87"/>
  <c r="M6" i="87"/>
  <c r="L6" i="87"/>
  <c r="P5" i="87"/>
  <c r="M5" i="87"/>
  <c r="L5" i="87"/>
  <c r="P4" i="87"/>
  <c r="M4" i="87"/>
  <c r="L4" i="87"/>
  <c r="P3" i="87"/>
  <c r="M3" i="87"/>
  <c r="L3" i="87"/>
  <c r="P2" i="87"/>
  <c r="M2" i="87"/>
  <c r="L2" i="87"/>
  <c r="F2" i="87"/>
  <c r="C2" i="87"/>
  <c r="B2" i="87"/>
  <c r="R5" i="86"/>
  <c r="O5" i="86"/>
  <c r="N5" i="86"/>
  <c r="R4" i="86"/>
  <c r="O4" i="86"/>
  <c r="N4" i="86"/>
  <c r="R3" i="86"/>
  <c r="O3" i="86"/>
  <c r="N3" i="86"/>
  <c r="R2" i="86"/>
  <c r="O2" i="86"/>
  <c r="N2" i="86"/>
  <c r="C2" i="86"/>
  <c r="B2" i="86"/>
  <c r="R5" i="85"/>
  <c r="O5" i="85"/>
  <c r="N5" i="85"/>
  <c r="R4" i="85"/>
  <c r="O4" i="85"/>
  <c r="N4" i="85"/>
  <c r="R3" i="85"/>
  <c r="O3" i="85"/>
  <c r="N3" i="85"/>
  <c r="R2" i="85"/>
  <c r="O2" i="85"/>
  <c r="N2" i="85"/>
  <c r="C2" i="85"/>
  <c r="B2" i="85"/>
  <c r="R5" i="84"/>
  <c r="O5" i="84"/>
  <c r="N5" i="84"/>
  <c r="R4" i="84"/>
  <c r="O4" i="84"/>
  <c r="N4" i="84"/>
  <c r="R3" i="84"/>
  <c r="O3" i="84"/>
  <c r="N3" i="84"/>
  <c r="R2" i="84"/>
  <c r="O2" i="84"/>
  <c r="N2" i="84"/>
  <c r="C2" i="84"/>
  <c r="B2" i="84"/>
  <c r="R5" i="83"/>
  <c r="O5" i="83"/>
  <c r="N5" i="83"/>
  <c r="R4" i="83"/>
  <c r="O4" i="83"/>
  <c r="N4" i="83"/>
  <c r="R3" i="83"/>
  <c r="O3" i="83"/>
  <c r="N3" i="83"/>
  <c r="R2" i="83"/>
  <c r="O2" i="83"/>
  <c r="N2" i="83"/>
  <c r="C2" i="83"/>
  <c r="B2" i="83"/>
  <c r="R5" i="82"/>
  <c r="O5" i="82"/>
  <c r="N5" i="82"/>
  <c r="R4" i="82"/>
  <c r="O4" i="82"/>
  <c r="N4" i="82"/>
  <c r="R3" i="82"/>
  <c r="O3" i="82"/>
  <c r="N3" i="82"/>
  <c r="R2" i="82"/>
  <c r="O2" i="82"/>
  <c r="N2" i="82"/>
  <c r="C2" i="82"/>
  <c r="B2" i="82"/>
  <c r="R5" i="81"/>
  <c r="O5" i="81"/>
  <c r="N5" i="81"/>
  <c r="R4" i="81"/>
  <c r="O4" i="81"/>
  <c r="N4" i="81"/>
  <c r="R3" i="81"/>
  <c r="O3" i="81"/>
  <c r="N3" i="81"/>
  <c r="R2" i="81"/>
  <c r="O2" i="81"/>
  <c r="N2" i="81"/>
  <c r="C2" i="81"/>
  <c r="B2" i="81"/>
  <c r="R5" i="80"/>
  <c r="O5" i="80"/>
  <c r="N5" i="80"/>
  <c r="R4" i="80"/>
  <c r="O4" i="80"/>
  <c r="N4" i="80"/>
  <c r="R3" i="80"/>
  <c r="O3" i="80"/>
  <c r="N3" i="80"/>
  <c r="R2" i="80"/>
  <c r="O2" i="80"/>
  <c r="N2" i="80"/>
  <c r="C2" i="80"/>
  <c r="B2" i="80"/>
  <c r="R5" i="79"/>
  <c r="O5" i="79"/>
  <c r="N5" i="79"/>
  <c r="R4" i="79"/>
  <c r="O4" i="79"/>
  <c r="N4" i="79"/>
  <c r="R3" i="79"/>
  <c r="O3" i="79"/>
  <c r="N3" i="79"/>
  <c r="R2" i="79"/>
  <c r="O2" i="79"/>
  <c r="N2" i="79"/>
  <c r="C2" i="79"/>
  <c r="B2" i="79"/>
  <c r="R5" i="78"/>
  <c r="O5" i="78"/>
  <c r="N5" i="78"/>
  <c r="R4" i="78"/>
  <c r="O4" i="78"/>
  <c r="N4" i="78"/>
  <c r="R3" i="78"/>
  <c r="O3" i="78"/>
  <c r="N3" i="78"/>
  <c r="R2" i="78"/>
  <c r="O2" i="78"/>
  <c r="N2" i="78"/>
  <c r="C2" i="78"/>
  <c r="B2" i="78"/>
  <c r="R5" i="77"/>
  <c r="O5" i="77"/>
  <c r="N5" i="77"/>
  <c r="R4" i="77"/>
  <c r="O4" i="77"/>
  <c r="N4" i="77"/>
  <c r="R3" i="77"/>
  <c r="O3" i="77"/>
  <c r="N3" i="77"/>
  <c r="R2" i="77"/>
  <c r="O2" i="77"/>
  <c r="N2" i="77"/>
  <c r="C2" i="77"/>
  <c r="B2" i="77"/>
  <c r="R5" i="76"/>
  <c r="O5" i="76"/>
  <c r="N5" i="76"/>
  <c r="R4" i="76"/>
  <c r="O4" i="76"/>
  <c r="N4" i="76"/>
  <c r="R3" i="76"/>
  <c r="O3" i="76"/>
  <c r="N3" i="76"/>
  <c r="R2" i="76"/>
  <c r="O2" i="76"/>
  <c r="N2" i="76"/>
  <c r="C2" i="76"/>
  <c r="B2" i="76"/>
  <c r="R5" i="75"/>
  <c r="O5" i="75"/>
  <c r="N5" i="75"/>
  <c r="R4" i="75"/>
  <c r="O4" i="75"/>
  <c r="N4" i="75"/>
  <c r="R3" i="75"/>
  <c r="O3" i="75"/>
  <c r="N3" i="75"/>
  <c r="R2" i="75"/>
  <c r="O2" i="75"/>
  <c r="N2" i="75"/>
  <c r="C2" i="75"/>
  <c r="B2" i="75"/>
  <c r="R5" i="74"/>
  <c r="O5" i="74"/>
  <c r="N5" i="74"/>
  <c r="R4" i="74"/>
  <c r="O4" i="74"/>
  <c r="N4" i="74"/>
  <c r="R3" i="74"/>
  <c r="O3" i="74"/>
  <c r="N3" i="74"/>
  <c r="R2" i="74"/>
  <c r="O2" i="74"/>
  <c r="N2" i="74"/>
  <c r="C2" i="74"/>
  <c r="B2" i="74"/>
  <c r="R5" i="73"/>
  <c r="O5" i="73"/>
  <c r="N5" i="73"/>
  <c r="R4" i="73"/>
  <c r="O4" i="73"/>
  <c r="N4" i="73"/>
  <c r="R3" i="73"/>
  <c r="O3" i="73"/>
  <c r="N3" i="73"/>
  <c r="R2" i="73"/>
  <c r="O2" i="73"/>
  <c r="N2" i="73"/>
  <c r="C2" i="73"/>
  <c r="B2" i="73"/>
  <c r="R5" i="72"/>
  <c r="O5" i="72"/>
  <c r="N5" i="72"/>
  <c r="R4" i="72"/>
  <c r="O4" i="72"/>
  <c r="N4" i="72"/>
  <c r="R3" i="72"/>
  <c r="O3" i="72"/>
  <c r="N3" i="72"/>
  <c r="R2" i="72"/>
  <c r="O2" i="72"/>
  <c r="N2" i="72"/>
  <c r="C2" i="72"/>
  <c r="B2" i="72"/>
  <c r="R5" i="71"/>
  <c r="O5" i="71"/>
  <c r="N5" i="71"/>
  <c r="R4" i="71"/>
  <c r="O4" i="71"/>
  <c r="N4" i="71"/>
  <c r="R3" i="71"/>
  <c r="O3" i="71"/>
  <c r="N3" i="71"/>
  <c r="R2" i="71"/>
  <c r="O2" i="71"/>
  <c r="N2" i="71"/>
  <c r="C2" i="71"/>
  <c r="B2" i="71"/>
  <c r="R5" i="70"/>
  <c r="O5" i="70"/>
  <c r="N5" i="70"/>
  <c r="R4" i="70"/>
  <c r="O4" i="70"/>
  <c r="N4" i="70"/>
  <c r="R3" i="70"/>
  <c r="O3" i="70"/>
  <c r="N3" i="70"/>
  <c r="R2" i="70"/>
  <c r="O2" i="70"/>
  <c r="N2" i="70"/>
  <c r="C2" i="70"/>
  <c r="B2" i="70"/>
  <c r="R5" i="69"/>
  <c r="O5" i="69"/>
  <c r="N5" i="69"/>
  <c r="R4" i="69"/>
  <c r="O4" i="69"/>
  <c r="N4" i="69"/>
  <c r="R3" i="69"/>
  <c r="O3" i="69"/>
  <c r="N3" i="69"/>
  <c r="R2" i="69"/>
  <c r="O2" i="69"/>
  <c r="N2" i="69"/>
  <c r="C2" i="69"/>
  <c r="B2" i="69"/>
  <c r="R5" i="68"/>
  <c r="O5" i="68"/>
  <c r="N5" i="68"/>
  <c r="R4" i="68"/>
  <c r="O4" i="68"/>
  <c r="N4" i="68"/>
  <c r="R3" i="68"/>
  <c r="O3" i="68"/>
  <c r="N3" i="68"/>
  <c r="R2" i="68"/>
  <c r="O2" i="68"/>
  <c r="N2" i="68"/>
  <c r="C2" i="68"/>
  <c r="B2" i="68"/>
  <c r="R5" i="67"/>
  <c r="O5" i="67"/>
  <c r="N5" i="67"/>
  <c r="R4" i="67"/>
  <c r="O4" i="67"/>
  <c r="N4" i="67"/>
  <c r="R3" i="67"/>
  <c r="O3" i="67"/>
  <c r="N3" i="67"/>
  <c r="R2" i="67"/>
  <c r="O2" i="67"/>
  <c r="N2" i="67"/>
  <c r="C2" i="67"/>
  <c r="B2" i="67"/>
  <c r="R5" i="66"/>
  <c r="O5" i="66"/>
  <c r="N5" i="66"/>
  <c r="R4" i="66"/>
  <c r="O4" i="66"/>
  <c r="N4" i="66"/>
  <c r="R3" i="66"/>
  <c r="O3" i="66"/>
  <c r="N3" i="66"/>
  <c r="R2" i="66"/>
  <c r="O2" i="66"/>
  <c r="N2" i="66"/>
  <c r="C2" i="66"/>
  <c r="B2" i="66"/>
  <c r="R5" i="65"/>
  <c r="O5" i="65"/>
  <c r="N5" i="65"/>
  <c r="R4" i="65"/>
  <c r="O4" i="65"/>
  <c r="N4" i="65"/>
  <c r="R3" i="65"/>
  <c r="O3" i="65"/>
  <c r="N3" i="65"/>
  <c r="R2" i="65"/>
  <c r="O2" i="65"/>
  <c r="N2" i="65"/>
  <c r="C2" i="65"/>
  <c r="B2" i="65"/>
  <c r="R5" i="64"/>
  <c r="O5" i="64"/>
  <c r="N5" i="64"/>
  <c r="R4" i="64"/>
  <c r="O4" i="64"/>
  <c r="N4" i="64"/>
  <c r="R3" i="64"/>
  <c r="O3" i="64"/>
  <c r="N3" i="64"/>
  <c r="R2" i="64"/>
  <c r="O2" i="64"/>
  <c r="N2" i="64"/>
  <c r="C2" i="64"/>
  <c r="B2" i="64"/>
  <c r="R5" i="63"/>
  <c r="O5" i="63"/>
  <c r="N5" i="63"/>
  <c r="R4" i="63"/>
  <c r="O4" i="63"/>
  <c r="N4" i="63"/>
  <c r="R3" i="63"/>
  <c r="O3" i="63"/>
  <c r="N3" i="63"/>
  <c r="R2" i="63"/>
  <c r="O2" i="63"/>
  <c r="N2" i="63"/>
  <c r="C2" i="63"/>
  <c r="B2" i="63"/>
  <c r="R5" i="62"/>
  <c r="O5" i="62"/>
  <c r="N5" i="62"/>
  <c r="R4" i="62"/>
  <c r="O4" i="62"/>
  <c r="N4" i="62"/>
  <c r="R3" i="62"/>
  <c r="O3" i="62"/>
  <c r="N3" i="62"/>
  <c r="R2" i="62"/>
  <c r="O2" i="62"/>
  <c r="N2" i="62"/>
  <c r="C2" i="62"/>
  <c r="B2" i="62"/>
  <c r="R5" i="61"/>
  <c r="O5" i="61"/>
  <c r="N5" i="61"/>
  <c r="R4" i="61"/>
  <c r="O4" i="61"/>
  <c r="N4" i="61"/>
  <c r="R3" i="61"/>
  <c r="O3" i="61"/>
  <c r="N3" i="61"/>
  <c r="R2" i="61"/>
  <c r="O2" i="61"/>
  <c r="N2" i="61"/>
  <c r="C2" i="61"/>
  <c r="B2" i="61"/>
  <c r="R5" i="60"/>
  <c r="O5" i="60"/>
  <c r="N5" i="60"/>
  <c r="R4" i="60"/>
  <c r="O4" i="60"/>
  <c r="N4" i="60"/>
  <c r="R3" i="60"/>
  <c r="O3" i="60"/>
  <c r="N3" i="60"/>
  <c r="R2" i="60"/>
  <c r="O2" i="60"/>
  <c r="N2" i="60"/>
  <c r="C2" i="60"/>
  <c r="B2" i="60"/>
  <c r="R5" i="59"/>
  <c r="O5" i="59"/>
  <c r="N5" i="59"/>
  <c r="R4" i="59"/>
  <c r="O4" i="59"/>
  <c r="N4" i="59"/>
  <c r="R3" i="59"/>
  <c r="O3" i="59"/>
  <c r="N3" i="59"/>
  <c r="R2" i="59"/>
  <c r="O2" i="59"/>
  <c r="N2" i="59"/>
  <c r="C2" i="59"/>
  <c r="B2" i="59"/>
  <c r="R5" i="58"/>
  <c r="O5" i="58"/>
  <c r="N5" i="58"/>
  <c r="R4" i="58"/>
  <c r="O4" i="58"/>
  <c r="N4" i="58"/>
  <c r="R3" i="58"/>
  <c r="O3" i="58"/>
  <c r="N3" i="58"/>
  <c r="R2" i="58"/>
  <c r="O2" i="58"/>
  <c r="N2" i="58"/>
  <c r="C2" i="58"/>
  <c r="B2" i="58"/>
  <c r="R5" i="57"/>
  <c r="O5" i="57"/>
  <c r="N5" i="57"/>
  <c r="R4" i="57"/>
  <c r="O4" i="57"/>
  <c r="N4" i="57"/>
  <c r="R3" i="57"/>
  <c r="O3" i="57"/>
  <c r="N3" i="57"/>
  <c r="R2" i="57"/>
  <c r="O2" i="57"/>
  <c r="N2" i="57"/>
  <c r="C2" i="57"/>
  <c r="B2" i="57"/>
  <c r="R5" i="56"/>
  <c r="O5" i="56"/>
  <c r="N5" i="56"/>
  <c r="R4" i="56"/>
  <c r="O4" i="56"/>
  <c r="N4" i="56"/>
  <c r="R3" i="56"/>
  <c r="O3" i="56"/>
  <c r="N3" i="56"/>
  <c r="R2" i="56"/>
  <c r="O2" i="56"/>
  <c r="N2" i="56"/>
  <c r="F2" i="56"/>
  <c r="C2" i="56"/>
  <c r="B2" i="56"/>
  <c r="R5" i="55"/>
  <c r="O5" i="55"/>
  <c r="N5" i="55"/>
  <c r="R4" i="55"/>
  <c r="O4" i="55"/>
  <c r="N4" i="55"/>
  <c r="R3" i="55"/>
  <c r="O3" i="55"/>
  <c r="N3" i="55"/>
  <c r="R2" i="55"/>
  <c r="O2" i="55"/>
  <c r="N2" i="55"/>
  <c r="F2" i="55"/>
  <c r="C2" i="55"/>
  <c r="B2" i="55"/>
  <c r="R5" i="54"/>
  <c r="R4" i="54"/>
  <c r="R3" i="54"/>
  <c r="R2" i="54"/>
  <c r="O2" i="54"/>
  <c r="N2" i="54"/>
  <c r="C2" i="54"/>
  <c r="B2" i="54"/>
  <c r="R5" i="53"/>
  <c r="O5" i="53"/>
  <c r="N5" i="53"/>
  <c r="R4" i="53"/>
  <c r="O4" i="53"/>
  <c r="N4" i="53"/>
  <c r="R3" i="53"/>
  <c r="O3" i="53"/>
  <c r="N3" i="53"/>
  <c r="R2" i="53"/>
  <c r="O2" i="53"/>
  <c r="N2" i="53"/>
  <c r="C2" i="53"/>
  <c r="B2" i="53"/>
  <c r="R5" i="52"/>
  <c r="O5" i="52"/>
  <c r="N5" i="52"/>
  <c r="R4" i="52"/>
  <c r="O4" i="52"/>
  <c r="N4" i="52"/>
  <c r="R3" i="52"/>
  <c r="O3" i="52"/>
  <c r="N3" i="52"/>
  <c r="R2" i="52"/>
  <c r="O2" i="52"/>
  <c r="N2" i="52"/>
  <c r="C2" i="52"/>
  <c r="B2" i="52"/>
  <c r="R5" i="51"/>
  <c r="O5" i="51"/>
  <c r="N5" i="51"/>
  <c r="R4" i="51"/>
  <c r="O4" i="51"/>
  <c r="N4" i="51"/>
  <c r="R3" i="51"/>
  <c r="O3" i="51"/>
  <c r="N3" i="51"/>
  <c r="R2" i="51"/>
  <c r="O2" i="51"/>
  <c r="N2" i="51"/>
  <c r="C2" i="51"/>
  <c r="B2" i="51"/>
  <c r="R5" i="50"/>
  <c r="O5" i="50"/>
  <c r="N5" i="50"/>
  <c r="R4" i="50"/>
  <c r="O4" i="50"/>
  <c r="N4" i="50"/>
  <c r="R3" i="50"/>
  <c r="O3" i="50"/>
  <c r="N3" i="50"/>
  <c r="R2" i="50"/>
  <c r="O2" i="50"/>
  <c r="N2" i="50"/>
  <c r="C2" i="50"/>
  <c r="B2" i="50"/>
  <c r="R5" i="49"/>
  <c r="O5" i="49"/>
  <c r="N5" i="49"/>
  <c r="R4" i="49"/>
  <c r="O4" i="49"/>
  <c r="N4" i="49"/>
  <c r="R3" i="49"/>
  <c r="O3" i="49"/>
  <c r="N3" i="49"/>
  <c r="R2" i="49"/>
  <c r="O2" i="49"/>
  <c r="N2" i="49"/>
  <c r="C2" i="49"/>
  <c r="B2" i="49"/>
  <c r="R5" i="48"/>
  <c r="O5" i="48"/>
  <c r="N5" i="48"/>
  <c r="R4" i="48"/>
  <c r="O4" i="48"/>
  <c r="N4" i="48"/>
  <c r="R3" i="48"/>
  <c r="O3" i="48"/>
  <c r="N3" i="48"/>
  <c r="R2" i="48"/>
  <c r="O2" i="48"/>
  <c r="N2" i="48"/>
  <c r="C2" i="48"/>
  <c r="B2" i="48"/>
  <c r="R5" i="47"/>
  <c r="O5" i="47"/>
  <c r="N5" i="47"/>
  <c r="R4" i="47"/>
  <c r="O4" i="47"/>
  <c r="N4" i="47"/>
  <c r="R3" i="47"/>
  <c r="O3" i="47"/>
  <c r="N3" i="47"/>
  <c r="R2" i="47"/>
  <c r="O2" i="47"/>
  <c r="N2" i="47"/>
  <c r="C2" i="47"/>
  <c r="B2" i="47"/>
  <c r="R5" i="46"/>
  <c r="O5" i="46"/>
  <c r="N5" i="46"/>
  <c r="R4" i="46"/>
  <c r="O4" i="46"/>
  <c r="N4" i="46"/>
  <c r="R3" i="46"/>
  <c r="O3" i="46"/>
  <c r="N3" i="46"/>
  <c r="R2" i="46"/>
  <c r="O2" i="46"/>
  <c r="N2" i="46"/>
  <c r="C2" i="46"/>
  <c r="B2" i="46"/>
  <c r="R5" i="45"/>
  <c r="O5" i="45"/>
  <c r="N5" i="45"/>
  <c r="R4" i="45"/>
  <c r="O4" i="45"/>
  <c r="N4" i="45"/>
  <c r="R3" i="45"/>
  <c r="O3" i="45"/>
  <c r="N3" i="45"/>
  <c r="R2" i="45"/>
  <c r="O2" i="45"/>
  <c r="N2" i="45"/>
  <c r="C2" i="45"/>
  <c r="B2" i="45"/>
  <c r="O5" i="44"/>
  <c r="N5" i="44"/>
  <c r="O4" i="44"/>
  <c r="N4" i="44"/>
  <c r="O3" i="44"/>
  <c r="N3" i="44"/>
  <c r="O2" i="44"/>
  <c r="N2" i="44"/>
  <c r="C2" i="44"/>
  <c r="B2" i="44"/>
  <c r="R5" i="43"/>
  <c r="O5" i="43"/>
  <c r="N5" i="43"/>
  <c r="R4" i="43"/>
  <c r="O4" i="43"/>
  <c r="N4" i="43"/>
  <c r="R3" i="43"/>
  <c r="O3" i="43"/>
  <c r="N3" i="43"/>
  <c r="R2" i="43"/>
  <c r="O2" i="43"/>
  <c r="N2" i="43"/>
  <c r="C2" i="43"/>
  <c r="B2" i="43"/>
  <c r="R5" i="42"/>
  <c r="O5" i="42"/>
  <c r="N5" i="42"/>
  <c r="R4" i="42"/>
  <c r="O4" i="42"/>
  <c r="N4" i="42"/>
  <c r="R3" i="42"/>
  <c r="O3" i="42"/>
  <c r="N3" i="42"/>
  <c r="R2" i="42"/>
  <c r="O2" i="42"/>
  <c r="N2" i="42"/>
  <c r="C2" i="42"/>
  <c r="B2" i="42"/>
  <c r="R7" i="41"/>
  <c r="R6" i="41"/>
  <c r="R5" i="41"/>
  <c r="O5" i="41"/>
  <c r="N5" i="41"/>
  <c r="R4" i="41"/>
  <c r="O4" i="41"/>
  <c r="N4" i="41"/>
  <c r="R3" i="41"/>
  <c r="O3" i="41"/>
  <c r="N3" i="41"/>
  <c r="R2" i="41"/>
  <c r="O2" i="41"/>
  <c r="N2" i="41"/>
  <c r="C2" i="41"/>
  <c r="B2" i="41"/>
  <c r="R5" i="40"/>
  <c r="O5" i="40"/>
  <c r="N5" i="40"/>
  <c r="R4" i="40"/>
  <c r="O4" i="40"/>
  <c r="N4" i="40"/>
  <c r="R3" i="40"/>
  <c r="O3" i="40"/>
  <c r="N3" i="40"/>
  <c r="R2" i="40"/>
  <c r="O2" i="40"/>
  <c r="N2" i="40"/>
  <c r="C2" i="40"/>
  <c r="B2" i="40"/>
  <c r="R7" i="39"/>
  <c r="R6" i="39"/>
  <c r="R5" i="39"/>
  <c r="O5" i="39"/>
  <c r="N5" i="39"/>
  <c r="R4" i="39"/>
  <c r="O4" i="39"/>
  <c r="N4" i="39"/>
  <c r="R3" i="39"/>
  <c r="O3" i="39"/>
  <c r="N3" i="39"/>
  <c r="R2" i="39"/>
  <c r="O2" i="39"/>
  <c r="N2" i="39"/>
  <c r="C2" i="39"/>
  <c r="B2" i="39"/>
  <c r="R5" i="38"/>
  <c r="O5" i="38"/>
  <c r="N5" i="38"/>
  <c r="R4" i="38"/>
  <c r="O4" i="38"/>
  <c r="N4" i="38"/>
  <c r="R3" i="38"/>
  <c r="O3" i="38"/>
  <c r="N3" i="38"/>
  <c r="R2" i="38"/>
  <c r="O2" i="38"/>
  <c r="N2" i="38"/>
  <c r="C2" i="38"/>
  <c r="B2" i="38"/>
  <c r="O5" i="37"/>
  <c r="N5" i="37"/>
  <c r="O4" i="37"/>
  <c r="N4" i="37"/>
  <c r="O3" i="37"/>
  <c r="N3" i="37"/>
  <c r="O2" i="37"/>
  <c r="N2" i="37"/>
  <c r="C2" i="37"/>
  <c r="B2" i="37"/>
  <c r="R5" i="36"/>
  <c r="O5" i="36"/>
  <c r="N5" i="36"/>
  <c r="R4" i="36"/>
  <c r="O4" i="36"/>
  <c r="N4" i="36"/>
  <c r="R3" i="36"/>
  <c r="O3" i="36"/>
  <c r="N3" i="36"/>
  <c r="R2" i="36"/>
  <c r="O2" i="36"/>
  <c r="N2" i="36"/>
  <c r="C2" i="36"/>
  <c r="B2" i="36"/>
  <c r="R5" i="35"/>
  <c r="O5" i="35"/>
  <c r="N5" i="35"/>
  <c r="R4" i="35"/>
  <c r="O4" i="35"/>
  <c r="N4" i="35"/>
  <c r="R3" i="35"/>
  <c r="O3" i="35"/>
  <c r="N3" i="35"/>
  <c r="R2" i="35"/>
  <c r="O2" i="35"/>
  <c r="N2" i="35"/>
  <c r="C2" i="35"/>
  <c r="B2" i="35"/>
  <c r="R5" i="34"/>
  <c r="O5" i="34"/>
  <c r="N5" i="34"/>
  <c r="R4" i="34"/>
  <c r="O4" i="34"/>
  <c r="N4" i="34"/>
  <c r="R3" i="34"/>
  <c r="O3" i="34"/>
  <c r="N3" i="34"/>
  <c r="R2" i="34"/>
  <c r="O2" i="34"/>
  <c r="N2" i="34"/>
  <c r="C2" i="34"/>
  <c r="B2" i="34"/>
  <c r="R5" i="33"/>
  <c r="O5" i="33"/>
  <c r="N5" i="33"/>
  <c r="R4" i="33"/>
  <c r="O4" i="33"/>
  <c r="N4" i="33"/>
  <c r="R3" i="33"/>
  <c r="O3" i="33"/>
  <c r="N3" i="33"/>
  <c r="R2" i="33"/>
  <c r="O2" i="33"/>
  <c r="N2" i="33"/>
  <c r="C2" i="33"/>
  <c r="B2" i="33"/>
  <c r="R5" i="32"/>
  <c r="O5" i="32"/>
  <c r="N5" i="32"/>
  <c r="R4" i="32"/>
  <c r="O4" i="32"/>
  <c r="N4" i="32"/>
  <c r="R3" i="32"/>
  <c r="O3" i="32"/>
  <c r="N3" i="32"/>
  <c r="R2" i="32"/>
  <c r="O2" i="32"/>
  <c r="N2" i="32"/>
  <c r="C2" i="32"/>
  <c r="B2" i="32"/>
  <c r="R5" i="31"/>
  <c r="O5" i="31"/>
  <c r="N5" i="31"/>
  <c r="R4" i="31"/>
  <c r="O4" i="31"/>
  <c r="N4" i="31"/>
  <c r="R3" i="31"/>
  <c r="O3" i="31"/>
  <c r="N3" i="31"/>
  <c r="R2" i="31"/>
  <c r="O2" i="31"/>
  <c r="N2" i="31"/>
  <c r="C2" i="31"/>
  <c r="B2" i="31"/>
  <c r="R5" i="30"/>
  <c r="O5" i="30"/>
  <c r="N5" i="30"/>
  <c r="R4" i="30"/>
  <c r="O4" i="30"/>
  <c r="N4" i="30"/>
  <c r="R3" i="30"/>
  <c r="O3" i="30"/>
  <c r="N3" i="30"/>
  <c r="R2" i="30"/>
  <c r="O2" i="30"/>
  <c r="N2" i="30"/>
  <c r="C2" i="30"/>
  <c r="B2" i="30"/>
  <c r="R5" i="29"/>
  <c r="O5" i="29"/>
  <c r="N5" i="29"/>
  <c r="R4" i="29"/>
  <c r="O4" i="29"/>
  <c r="N4" i="29"/>
  <c r="R3" i="29"/>
  <c r="O3" i="29"/>
  <c r="N3" i="29"/>
  <c r="R2" i="29"/>
  <c r="O2" i="29"/>
  <c r="N2" i="29"/>
  <c r="F2" i="29"/>
  <c r="C2" i="29"/>
  <c r="B2" i="29"/>
  <c r="R5" i="28"/>
  <c r="O5" i="28"/>
  <c r="N5" i="28"/>
  <c r="R4" i="28"/>
  <c r="O4" i="28"/>
  <c r="N4" i="28"/>
  <c r="R3" i="28"/>
  <c r="O3" i="28"/>
  <c r="N3" i="28"/>
  <c r="R2" i="28"/>
  <c r="O2" i="28"/>
  <c r="N2" i="28"/>
  <c r="F2" i="28"/>
  <c r="C2" i="28"/>
  <c r="B2" i="28"/>
  <c r="R5" i="27"/>
  <c r="O5" i="27"/>
  <c r="N5" i="27"/>
  <c r="R4" i="27"/>
  <c r="O4" i="27"/>
  <c r="N4" i="27"/>
  <c r="R3" i="27"/>
  <c r="O3" i="27"/>
  <c r="N3" i="27"/>
  <c r="R2" i="27"/>
  <c r="O2" i="27"/>
  <c r="N2" i="27"/>
  <c r="F2" i="27"/>
  <c r="C2" i="27"/>
  <c r="B2" i="27"/>
  <c r="R5" i="26"/>
  <c r="O5" i="26"/>
  <c r="N5" i="26"/>
  <c r="R4" i="26"/>
  <c r="O4" i="26"/>
  <c r="N4" i="26"/>
  <c r="R3" i="26"/>
  <c r="O3" i="26"/>
  <c r="N3" i="26"/>
  <c r="R2" i="26"/>
  <c r="O2" i="26"/>
  <c r="N2" i="26"/>
  <c r="F2" i="26"/>
  <c r="C2" i="26"/>
  <c r="B2" i="26"/>
  <c r="R5" i="25"/>
  <c r="R4" i="25"/>
  <c r="R3" i="25"/>
  <c r="R2" i="25"/>
  <c r="O2" i="25"/>
  <c r="N2" i="25"/>
  <c r="F2" i="25"/>
  <c r="C2" i="25"/>
  <c r="B2" i="25"/>
  <c r="R5" i="24"/>
  <c r="R4" i="24"/>
  <c r="R3" i="24"/>
  <c r="R2" i="24"/>
  <c r="O2" i="24"/>
  <c r="N2" i="24"/>
  <c r="F2" i="24"/>
  <c r="C2" i="24"/>
  <c r="B2" i="24"/>
  <c r="F2" i="23"/>
  <c r="C2" i="23"/>
  <c r="B2" i="23"/>
  <c r="R5" i="22"/>
  <c r="O5" i="22"/>
  <c r="N5" i="22"/>
  <c r="R4" i="22"/>
  <c r="O4" i="22"/>
  <c r="N4" i="22"/>
  <c r="R3" i="22"/>
  <c r="O3" i="22"/>
  <c r="N3" i="22"/>
  <c r="R2" i="22"/>
  <c r="O2" i="22"/>
  <c r="N2" i="22"/>
  <c r="C2" i="22"/>
  <c r="B2" i="22"/>
  <c r="R5" i="21"/>
  <c r="O5" i="21"/>
  <c r="N5" i="21"/>
  <c r="R4" i="21"/>
  <c r="O4" i="21"/>
  <c r="N4" i="21"/>
  <c r="R3" i="21"/>
  <c r="O3" i="21"/>
  <c r="N3" i="21"/>
  <c r="R2" i="21"/>
  <c r="O2" i="21"/>
  <c r="N2" i="21"/>
  <c r="F2" i="21"/>
  <c r="C2" i="21"/>
  <c r="B2" i="21"/>
  <c r="R5" i="20"/>
  <c r="O5" i="20"/>
  <c r="N5" i="20"/>
  <c r="R4" i="20"/>
  <c r="O4" i="20"/>
  <c r="N4" i="20"/>
  <c r="R3" i="20"/>
  <c r="O3" i="20"/>
  <c r="N3" i="20"/>
  <c r="R2" i="20"/>
  <c r="O2" i="20"/>
  <c r="N2" i="20"/>
  <c r="F2" i="20"/>
  <c r="C2" i="20"/>
  <c r="B2" i="20"/>
  <c r="R5" i="19"/>
  <c r="O5" i="19"/>
  <c r="N5" i="19"/>
  <c r="R4" i="19"/>
  <c r="O4" i="19"/>
  <c r="N4" i="19"/>
  <c r="R3" i="19"/>
  <c r="O3" i="19"/>
  <c r="N3" i="19"/>
  <c r="R2" i="19"/>
  <c r="O2" i="19"/>
  <c r="N2" i="19"/>
  <c r="F2" i="19"/>
  <c r="C2" i="19"/>
  <c r="B2" i="19"/>
  <c r="R5" i="18"/>
  <c r="O5" i="18"/>
  <c r="N5" i="18"/>
  <c r="R4" i="18"/>
  <c r="O4" i="18"/>
  <c r="N4" i="18"/>
  <c r="R3" i="18"/>
  <c r="O3" i="18"/>
  <c r="N3" i="18"/>
  <c r="R2" i="18"/>
  <c r="O2" i="18"/>
  <c r="N2" i="18"/>
  <c r="F2" i="18"/>
  <c r="C2" i="18"/>
  <c r="B2" i="18"/>
  <c r="R5" i="17"/>
  <c r="O5" i="17"/>
  <c r="N5" i="17"/>
  <c r="R4" i="17"/>
  <c r="O4" i="17"/>
  <c r="N4" i="17"/>
  <c r="R3" i="17"/>
  <c r="O3" i="17"/>
  <c r="N3" i="17"/>
  <c r="R2" i="17"/>
  <c r="O2" i="17"/>
  <c r="N2" i="17"/>
  <c r="F2" i="17"/>
  <c r="C2" i="17"/>
  <c r="B2" i="17"/>
  <c r="R5" i="16"/>
  <c r="O5" i="16"/>
  <c r="N5" i="16"/>
  <c r="R4" i="16"/>
  <c r="O4" i="16"/>
  <c r="N4" i="16"/>
  <c r="R3" i="16"/>
  <c r="O3" i="16"/>
  <c r="N3" i="16"/>
  <c r="R2" i="16"/>
  <c r="O2" i="16"/>
  <c r="N2" i="16"/>
  <c r="F2" i="16"/>
  <c r="C2" i="16"/>
  <c r="B2" i="16"/>
  <c r="P5" i="15"/>
  <c r="M5" i="15"/>
  <c r="L5" i="15"/>
  <c r="P4" i="15"/>
  <c r="M4" i="15"/>
  <c r="L4" i="15"/>
  <c r="P3" i="15"/>
  <c r="M3" i="15"/>
  <c r="L3" i="15"/>
  <c r="P2" i="15"/>
  <c r="M2" i="15"/>
  <c r="L2" i="15"/>
  <c r="F2" i="15"/>
  <c r="C2" i="15"/>
  <c r="B2" i="15"/>
  <c r="P4" i="14"/>
  <c r="M4" i="14"/>
  <c r="L4" i="14"/>
  <c r="P3" i="14"/>
  <c r="M3" i="14"/>
  <c r="L3" i="14"/>
  <c r="P2" i="14"/>
  <c r="M2" i="14"/>
  <c r="L2" i="14"/>
  <c r="F2" i="14"/>
  <c r="C2" i="14"/>
  <c r="B2" i="14"/>
  <c r="P3" i="13"/>
  <c r="M3" i="13"/>
  <c r="L3" i="13"/>
  <c r="P2" i="13"/>
  <c r="M2" i="13"/>
  <c r="L2" i="13"/>
  <c r="F2" i="13"/>
  <c r="C2" i="13"/>
  <c r="B2" i="13"/>
  <c r="P2" i="12"/>
  <c r="F2" i="12"/>
  <c r="C2" i="12"/>
  <c r="B2" i="12"/>
  <c r="F2" i="11"/>
  <c r="C2" i="11"/>
  <c r="B2" i="11"/>
  <c r="P9" i="10"/>
  <c r="L9" i="10"/>
  <c r="R3" i="10" s="1"/>
  <c r="P8" i="10"/>
  <c r="L8" i="10"/>
  <c r="P7" i="10"/>
  <c r="L7" i="10"/>
  <c r="P6" i="10"/>
  <c r="L6" i="10"/>
  <c r="R4" i="10" s="1"/>
  <c r="S5" i="10"/>
  <c r="P5" i="10"/>
  <c r="S4" i="10"/>
  <c r="P4" i="10"/>
  <c r="L4" i="10"/>
  <c r="B3" i="10" s="1"/>
  <c r="S3" i="10"/>
  <c r="P3" i="10"/>
  <c r="F3" i="10"/>
  <c r="S2" i="10"/>
  <c r="R2" i="10"/>
  <c r="P2" i="10"/>
  <c r="L2" i="10"/>
  <c r="R5" i="10" s="1"/>
  <c r="F2" i="10"/>
  <c r="B2" i="10"/>
  <c r="P9" i="9"/>
  <c r="P8" i="9"/>
  <c r="P7" i="9"/>
  <c r="L7" i="9"/>
  <c r="P6" i="9"/>
  <c r="L6" i="9"/>
  <c r="S5" i="9"/>
  <c r="P5" i="9"/>
  <c r="L5" i="9"/>
  <c r="S4" i="9"/>
  <c r="R4" i="9"/>
  <c r="P4" i="9"/>
  <c r="L4" i="9"/>
  <c r="S3" i="9"/>
  <c r="R3" i="9"/>
  <c r="P3" i="9"/>
  <c r="L3" i="9"/>
  <c r="S2" i="9"/>
  <c r="R2" i="9"/>
  <c r="P2" i="9"/>
  <c r="L2" i="9"/>
  <c r="R5" i="9" s="1"/>
  <c r="F2" i="9"/>
  <c r="P7" i="8"/>
  <c r="L7" i="8"/>
  <c r="P6" i="8"/>
  <c r="L6" i="8"/>
  <c r="P5" i="8"/>
  <c r="L5" i="8"/>
  <c r="S4" i="8"/>
  <c r="P4" i="8"/>
  <c r="L4" i="8"/>
  <c r="S3" i="8"/>
  <c r="R3" i="8"/>
  <c r="P3" i="8"/>
  <c r="L3" i="8"/>
  <c r="S2" i="8"/>
  <c r="R2" i="8"/>
  <c r="P2" i="8"/>
  <c r="L2" i="8"/>
  <c r="R4" i="8" s="1"/>
  <c r="F2" i="8"/>
  <c r="S6" i="7"/>
  <c r="P6" i="7"/>
  <c r="L6" i="7"/>
  <c r="R6" i="7" s="1"/>
  <c r="S5" i="7"/>
  <c r="P5" i="7"/>
  <c r="L5" i="7"/>
  <c r="R5" i="7" s="1"/>
  <c r="S4" i="7"/>
  <c r="P4" i="7"/>
  <c r="L4" i="7"/>
  <c r="R4" i="7" s="1"/>
  <c r="S3" i="7"/>
  <c r="P3" i="7"/>
  <c r="L3" i="7"/>
  <c r="R3" i="7" s="1"/>
  <c r="S2" i="7"/>
  <c r="R2" i="7"/>
  <c r="P2" i="7"/>
  <c r="L2" i="7"/>
  <c r="F2" i="7"/>
  <c r="S5" i="6"/>
  <c r="R5" i="6"/>
  <c r="P5" i="6"/>
  <c r="S4" i="6"/>
  <c r="P4" i="6"/>
  <c r="L4" i="6"/>
  <c r="R4" i="6" s="1"/>
  <c r="S3" i="6"/>
  <c r="P3" i="6"/>
  <c r="L3" i="6"/>
  <c r="R3" i="6" s="1"/>
  <c r="S2" i="6"/>
  <c r="P2" i="6"/>
  <c r="L2" i="6"/>
  <c r="R2" i="6" s="1"/>
  <c r="F2" i="6"/>
  <c r="B2" i="6"/>
  <c r="S4" i="5"/>
  <c r="P4" i="5"/>
  <c r="L4" i="5"/>
  <c r="R4" i="5" s="1"/>
  <c r="S3" i="5"/>
  <c r="P3" i="5"/>
  <c r="L3" i="5"/>
  <c r="R3" i="5" s="1"/>
  <c r="S2" i="5"/>
  <c r="R2" i="5"/>
  <c r="P2" i="5"/>
  <c r="L2" i="5"/>
  <c r="F2" i="5"/>
  <c r="B2" i="5"/>
  <c r="S3" i="4"/>
  <c r="P3" i="4"/>
  <c r="L3" i="4"/>
  <c r="R3" i="4" s="1"/>
  <c r="S2" i="4"/>
  <c r="R2" i="4"/>
  <c r="P2" i="4"/>
  <c r="L2" i="4"/>
  <c r="F2" i="4"/>
  <c r="B2" i="4"/>
  <c r="S2" i="3"/>
  <c r="P2" i="3"/>
  <c r="L2" i="3"/>
  <c r="R2" i="3" s="1"/>
  <c r="F2" i="3"/>
  <c r="B2" i="3"/>
  <c r="H5" i="2"/>
  <c r="I5" i="2" s="1"/>
  <c r="I4" i="2"/>
  <c r="H4" i="2"/>
  <c r="H3" i="2"/>
  <c r="I3" i="2" s="1"/>
  <c r="H2" i="2"/>
  <c r="I2" i="2" s="1"/>
  <c r="B2" i="8" l="1"/>
  <c r="B2" i="9"/>
</calcChain>
</file>

<file path=xl/sharedStrings.xml><?xml version="1.0" encoding="utf-8"?>
<sst xmlns="http://schemas.openxmlformats.org/spreadsheetml/2006/main" count="6824" uniqueCount="396">
  <si>
    <t>Surface feature spacing requirements</t>
  </si>
  <si>
    <t>Length (ft)</t>
  </si>
  <si>
    <t>TLOF diameter</t>
  </si>
  <si>
    <t>FATO diameter</t>
  </si>
  <si>
    <t>FSA diameter</t>
  </si>
  <si>
    <t>Parking pad diameter</t>
  </si>
  <si>
    <t>Parking pad - parking pad separation</t>
  </si>
  <si>
    <t>Parking pad - FSA separation</t>
  </si>
  <si>
    <t>FATO_nodes</t>
  </si>
  <si>
    <t>FATO_diameter_ft</t>
  </si>
  <si>
    <t>parking_nodes</t>
  </si>
  <si>
    <t>parking_pad_diameter_ft</t>
  </si>
  <si>
    <t>origin_node</t>
  </si>
  <si>
    <t>destination_node</t>
  </si>
  <si>
    <t>distance_ft</t>
  </si>
  <si>
    <t>distance_ft_2</t>
  </si>
  <si>
    <t>taxi_time</t>
  </si>
  <si>
    <t>FATO1</t>
  </si>
  <si>
    <t>PARK11</t>
  </si>
  <si>
    <t>PARK12</t>
  </si>
  <si>
    <t>PARK13</t>
  </si>
  <si>
    <t>PARK14</t>
  </si>
  <si>
    <t>fato_nodes</t>
  </si>
  <si>
    <t>fato_x</t>
  </si>
  <si>
    <t>fato_y</t>
  </si>
  <si>
    <t>fato_lat</t>
  </si>
  <si>
    <t>fato_lng</t>
  </si>
  <si>
    <t>fato_diameter_ft</t>
  </si>
  <si>
    <t>approach_fix_lat</t>
  </si>
  <si>
    <t>approach_fix_lng</t>
  </si>
  <si>
    <t>departure_fix_lat</t>
  </si>
  <si>
    <t>departure_fix_lng</t>
  </si>
  <si>
    <t>parking_pad_nodes</t>
  </si>
  <si>
    <t>parking_pad_x</t>
  </si>
  <si>
    <t>parking_pad_y</t>
  </si>
  <si>
    <t>parking_pad_lat</t>
  </si>
  <si>
    <t>parking_pad_lng</t>
  </si>
  <si>
    <t>taxi_ramp_intersection_nodes</t>
  </si>
  <si>
    <t>inters_x</t>
  </si>
  <si>
    <t>inters_y</t>
  </si>
  <si>
    <t>inters_lat</t>
  </si>
  <si>
    <t>inters_lng</t>
  </si>
  <si>
    <t>inters_diameter_ft</t>
  </si>
  <si>
    <t>scale_factor</t>
  </si>
  <si>
    <t>TAXI1_PARK11</t>
  </si>
  <si>
    <t>TAXI1_PARK12</t>
  </si>
  <si>
    <t>TAXI1_PARK13</t>
  </si>
  <si>
    <t>TAXI1_PARK14</t>
  </si>
  <si>
    <t>PARK15</t>
  </si>
  <si>
    <t>TAXI1_PARK15</t>
  </si>
  <si>
    <t>PARK18</t>
  </si>
  <si>
    <t>PARK17</t>
  </si>
  <si>
    <t>PARK16</t>
  </si>
  <si>
    <t>meters to feet</t>
  </si>
  <si>
    <t>FATO2</t>
  </si>
  <si>
    <t>vert_door_nodes</t>
  </si>
  <si>
    <t>vert_door_lat</t>
  </si>
  <si>
    <t>vert_door_lng</t>
  </si>
  <si>
    <t>waiting_room_nodes</t>
  </si>
  <si>
    <t>waiting_room_lat</t>
  </si>
  <si>
    <t>waiting_room_lng</t>
  </si>
  <si>
    <t>boarding_gate_nodes</t>
  </si>
  <si>
    <t>boarding_gate_lat</t>
  </si>
  <si>
    <t>boarding_gate_lng</t>
  </si>
  <si>
    <t>height_m</t>
  </si>
  <si>
    <t>ENTRANCE</t>
  </si>
  <si>
    <t>ROOM</t>
  </si>
  <si>
    <t>GATE</t>
  </si>
  <si>
    <t>EXIT</t>
  </si>
  <si>
    <t>voa_nodes</t>
  </si>
  <si>
    <t>voa_lat</t>
  </si>
  <si>
    <t>voa_lng</t>
  </si>
  <si>
    <t>VOA_APPROACH</t>
  </si>
  <si>
    <t>VOA_DEPARTURE</t>
  </si>
  <si>
    <t>fato_lon</t>
  </si>
  <si>
    <t>approach_fix_nodes</t>
  </si>
  <si>
    <t>approach_fix_lon</t>
  </si>
  <si>
    <t>departure_fix_nodes</t>
  </si>
  <si>
    <t>departure_fix_lon</t>
  </si>
  <si>
    <t>parking_pad_lon</t>
  </si>
  <si>
    <t>inters_lon</t>
  </si>
  <si>
    <t>vert_door_lon</t>
  </si>
  <si>
    <t>waiting_room_lon</t>
  </si>
  <si>
    <t>boarding_gate_lon</t>
  </si>
  <si>
    <t>DTSF_FATO1</t>
  </si>
  <si>
    <t>DTSF_APPROACH_FIX</t>
  </si>
  <si>
    <t>DTSF_DEPARTURE_FIX</t>
  </si>
  <si>
    <t>DTSF_PARK11</t>
  </si>
  <si>
    <t>DTSF_ENTRANCE</t>
  </si>
  <si>
    <t>DTSF_ROOM</t>
  </si>
  <si>
    <t>DTSF_GATE</t>
  </si>
  <si>
    <t>DTSF_PARK12</t>
  </si>
  <si>
    <t>DTSF_EXIT</t>
  </si>
  <si>
    <t>DTSF_PARK13</t>
  </si>
  <si>
    <t>DTSF_PARK14</t>
  </si>
  <si>
    <t>LAX72_FATO1</t>
  </si>
  <si>
    <t>LAX72_APPROACH_FIX</t>
  </si>
  <si>
    <t>LAX72_DEPARTURE_FIX</t>
  </si>
  <si>
    <t>LAX72_PARK11</t>
  </si>
  <si>
    <t>LAX72_ENTRANCE</t>
  </si>
  <si>
    <t>LAX72_ROOM</t>
  </si>
  <si>
    <t>LAX72_GATE</t>
  </si>
  <si>
    <t>LAX72_PARK12</t>
  </si>
  <si>
    <t>LAX72_EXIT</t>
  </si>
  <si>
    <t>LAX72_PARK13</t>
  </si>
  <si>
    <t>LAX72_PARK14</t>
  </si>
  <si>
    <t>LAX48_FATO1</t>
  </si>
  <si>
    <t>LAX48_APPROACH_FIX</t>
  </si>
  <si>
    <t>LAX48_DEPARTURE_FIX</t>
  </si>
  <si>
    <t>LAX48_PARK11</t>
  </si>
  <si>
    <t>LAX48_ENTRANCE</t>
  </si>
  <si>
    <t>LAX48_ROOM</t>
  </si>
  <si>
    <t>LAX48_GATE</t>
  </si>
  <si>
    <t>LAX48_PARK12</t>
  </si>
  <si>
    <t>LAX48_EXIT</t>
  </si>
  <si>
    <t>LAX48_PARK13</t>
  </si>
  <si>
    <t>LAX48_PARK14</t>
  </si>
  <si>
    <t>LAX12_FATO1</t>
  </si>
  <si>
    <t>LAX12_APPROACH_FIX</t>
  </si>
  <si>
    <t>LAX12_DEPARTURE_FIX</t>
  </si>
  <si>
    <t>LAX12_PARK11</t>
  </si>
  <si>
    <t>LAX12_ENTRANCE</t>
  </si>
  <si>
    <t>LAX12_ROOM</t>
  </si>
  <si>
    <t>LAX12_GATE</t>
  </si>
  <si>
    <t>LAX12_PARK12</t>
  </si>
  <si>
    <t>LAX12_EXIT</t>
  </si>
  <si>
    <t>LAX12_PARK13</t>
  </si>
  <si>
    <t>LAX12_PARK14</t>
  </si>
  <si>
    <t>LAX24_FATO1</t>
  </si>
  <si>
    <t>LAX24_APPROACH_FIX</t>
  </si>
  <si>
    <t>LAX24_DEPARTURE_FIX</t>
  </si>
  <si>
    <t>LAX24_PARK11</t>
  </si>
  <si>
    <t>LAX24_ENTRANCE</t>
  </si>
  <si>
    <t>LAX24_ROOM</t>
  </si>
  <si>
    <t>LAX24_GATE</t>
  </si>
  <si>
    <t>LAX24_PARK12</t>
  </si>
  <si>
    <t>LAX24_EXIT</t>
  </si>
  <si>
    <t>LAX24_PARK13</t>
  </si>
  <si>
    <t>LAX24_PARK14</t>
  </si>
  <si>
    <t>DTLA_FATO1</t>
  </si>
  <si>
    <t>DTLA_APPROACH_FIX</t>
  </si>
  <si>
    <t>DTLA_DEPARTURE_FIX</t>
  </si>
  <si>
    <t>DTLA_PARK11</t>
  </si>
  <si>
    <t>34.04611967703426</t>
  </si>
  <si>
    <t xml:space="preserve"> -118.2666656758404</t>
  </si>
  <si>
    <t>DTLA_ENTRANCE</t>
  </si>
  <si>
    <t>DTLA_ROOM</t>
  </si>
  <si>
    <t>DTLA_GATE</t>
  </si>
  <si>
    <t>DTLA_PARK12</t>
  </si>
  <si>
    <t>34.045918613776536</t>
  </si>
  <si>
    <t xml:space="preserve"> -118.26644752907357</t>
  </si>
  <si>
    <t>DTLA_EXIT</t>
  </si>
  <si>
    <t>DTLA_PARK13</t>
  </si>
  <si>
    <t>DTLA_PARK14</t>
  </si>
  <si>
    <t>34.045616002520234</t>
  </si>
  <si>
    <t xml:space="preserve"> -118.26622938230675</t>
  </si>
  <si>
    <t>DTLA_PARK15</t>
  </si>
  <si>
    <t>34.04552460964661</t>
  </si>
  <si>
    <t xml:space="preserve"> -118.26619016491045</t>
  </si>
  <si>
    <t>DTLA_PARK16</t>
  </si>
  <si>
    <t>34.04541087615522</t>
  </si>
  <si>
    <t xml:space="preserve"> -118.26624408883035</t>
  </si>
  <si>
    <t>DTLA_PARK17</t>
  </si>
  <si>
    <t>34.04529308059259</t>
  </si>
  <si>
    <t xml:space="preserve"> -118.26625389317941</t>
  </si>
  <si>
    <t>DTLA_PARK18</t>
  </si>
  <si>
    <t>34.04514278946481</t>
  </si>
  <si>
    <t xml:space="preserve"> -118.2664279203754</t>
  </si>
  <si>
    <t>DTLA_PARK19</t>
  </si>
  <si>
    <t>34.04501890063214</t>
  </si>
  <si>
    <t xml:space="preserve"> -118.2666215562696</t>
  </si>
  <si>
    <t>DTLA_PARK110</t>
  </si>
  <si>
    <t>34.04503108642698</t>
  </si>
  <si>
    <t xml:space="preserve"> -118.26682989868736</t>
  </si>
  <si>
    <t>DTLA_PARK111</t>
  </si>
  <si>
    <t>34.044953909696744</t>
  </si>
  <si>
    <t xml:space="preserve"> -118.26697451283614</t>
  </si>
  <si>
    <t>DTLA_PARK112</t>
  </si>
  <si>
    <t>34.045035148358224</t>
  </si>
  <si>
    <t xml:space="preserve"> -118.26717305090484</t>
  </si>
  <si>
    <t>DTLA_PARK113</t>
  </si>
  <si>
    <t>DTLA_PARK114</t>
  </si>
  <si>
    <t>DTLA_FATO2</t>
  </si>
  <si>
    <t>DTLA_FATO3</t>
  </si>
  <si>
    <t>DTLA_FATO4</t>
  </si>
  <si>
    <t>DTLA_FATO5</t>
  </si>
  <si>
    <t>DTLA_FATO6</t>
  </si>
  <si>
    <t>DTLA_FATO7</t>
  </si>
  <si>
    <t>DTLA_FATO8</t>
  </si>
  <si>
    <t>DTLA_FATO9</t>
  </si>
  <si>
    <t>DTLA_FATO10</t>
  </si>
  <si>
    <t>DTLA_FATO11</t>
  </si>
  <si>
    <t>DTLA_FATO12</t>
  </si>
  <si>
    <t>DTLA_FATO13</t>
  </si>
  <si>
    <t>DTLA_PARK115</t>
  </si>
  <si>
    <t>DTLA_PARK116</t>
  </si>
  <si>
    <t>DTLA_PARK117</t>
  </si>
  <si>
    <t>DTLA_PARK118</t>
  </si>
  <si>
    <t>ANAHEIM_FATO1</t>
  </si>
  <si>
    <t>ANAHEIM_APPROACH_FIX</t>
  </si>
  <si>
    <t>ANAHEIM_DEPARTURE_FIX</t>
  </si>
  <si>
    <t>ANAHEIM_PARK11</t>
  </si>
  <si>
    <t>ANAHEIM_ENTRANCE</t>
  </si>
  <si>
    <t>ANAHEIM_ROOM</t>
  </si>
  <si>
    <t>ANAHEIM_GATE</t>
  </si>
  <si>
    <t>ANAHEIM_PARK12</t>
  </si>
  <si>
    <t>ANAHEIM_EXIT</t>
  </si>
  <si>
    <t>ANAHEIM_PARK13</t>
  </si>
  <si>
    <t>ANAHEIM_PARK14</t>
  </si>
  <si>
    <t>SFO_FATO1</t>
  </si>
  <si>
    <t>SFO_APPROACH_FIX</t>
  </si>
  <si>
    <t>SFO_DEPARTURE_FIX</t>
  </si>
  <si>
    <t>SFO_PARK11</t>
  </si>
  <si>
    <t>SFO_ENTRANCE</t>
  </si>
  <si>
    <t>SFO_ROOM</t>
  </si>
  <si>
    <t>SFO_GATE</t>
  </si>
  <si>
    <t>SFO_PARK12</t>
  </si>
  <si>
    <t>SFO_EXIT</t>
  </si>
  <si>
    <t>SFO_PARK13</t>
  </si>
  <si>
    <t>SFO_PARK14</t>
  </si>
  <si>
    <t>OAK_FATO1</t>
  </si>
  <si>
    <t>OAK_APPROACH_FIX</t>
  </si>
  <si>
    <t>OAK_DEPARTURE_FIX</t>
  </si>
  <si>
    <t>OAK_PARK11</t>
  </si>
  <si>
    <t>OAK_ENTRANCE</t>
  </si>
  <si>
    <t>OAK_ROOM</t>
  </si>
  <si>
    <t>OAK_GATE</t>
  </si>
  <si>
    <t>OAK_PARK12</t>
  </si>
  <si>
    <t>OAK_EXIT</t>
  </si>
  <si>
    <t>OAK_PARK13</t>
  </si>
  <si>
    <t>OAK_PARK14</t>
  </si>
  <si>
    <t>OAK_PARK15</t>
  </si>
  <si>
    <t>OAK_PARK16</t>
  </si>
  <si>
    <t>OAK_PARK17</t>
  </si>
  <si>
    <t>OAK_PARK18</t>
  </si>
  <si>
    <t>OAK_PARK19</t>
  </si>
  <si>
    <t>OAK_PARK110</t>
  </si>
  <si>
    <t>OAK_PARK111</t>
  </si>
  <si>
    <t>OAK_PARK112</t>
  </si>
  <si>
    <t>WARNER_FATO1</t>
  </si>
  <si>
    <t>CNOGA_FAF</t>
  </si>
  <si>
    <t>MLIGN</t>
  </si>
  <si>
    <t>WARNER_PARK11</t>
  </si>
  <si>
    <t>WARNER_ENTRANCE</t>
  </si>
  <si>
    <t>WARNER_ROOM</t>
  </si>
  <si>
    <t>WARNER_GATE</t>
  </si>
  <si>
    <t>WARNER_PARK12</t>
  </si>
  <si>
    <t>WARNER_EXIT</t>
  </si>
  <si>
    <t>WARNER_PARK13</t>
  </si>
  <si>
    <t>WARNER_PARK14</t>
  </si>
  <si>
    <t>WARNER_PARK15</t>
  </si>
  <si>
    <t>WARNER_PARK16</t>
  </si>
  <si>
    <t>HHR_FATO1</t>
  </si>
  <si>
    <t>TIEGE_DH</t>
  </si>
  <si>
    <t>DIACN</t>
  </si>
  <si>
    <t>HHR_PARK11</t>
  </si>
  <si>
    <t>HHR_ENTRANCE</t>
  </si>
  <si>
    <t>HHR_ROOM</t>
  </si>
  <si>
    <t>HHR_GATE</t>
  </si>
  <si>
    <t>HHR_PARK12</t>
  </si>
  <si>
    <t>HHR_EXIT</t>
  </si>
  <si>
    <t>HHR_PARK13</t>
  </si>
  <si>
    <t>HHR_PARK14</t>
  </si>
  <si>
    <t>HHR_PARK15</t>
  </si>
  <si>
    <t>HHR_PARK16</t>
  </si>
  <si>
    <t>SFO_PARK15</t>
  </si>
  <si>
    <t>SFO_PARK16</t>
  </si>
  <si>
    <t>SFO_PARK17</t>
  </si>
  <si>
    <t>SFO_PARK18</t>
  </si>
  <si>
    <t>SFO_PARK19</t>
  </si>
  <si>
    <t>SFO_PARK110</t>
  </si>
  <si>
    <t>SFO_PARK111</t>
  </si>
  <si>
    <t>SFO_PARK112</t>
  </si>
  <si>
    <t>SFO_PARK113</t>
  </si>
  <si>
    <t>SFO_PARK114</t>
  </si>
  <si>
    <t>LAX_FATO1</t>
  </si>
  <si>
    <t>LAX_APPROACH_FIX</t>
  </si>
  <si>
    <t>LAX_DEPARTURE_FIX</t>
  </si>
  <si>
    <t>LAX_PARK11</t>
  </si>
  <si>
    <t>LAX_ENTRANCE</t>
  </si>
  <si>
    <t>LAX_ROOM</t>
  </si>
  <si>
    <t>LAX_GATE</t>
  </si>
  <si>
    <t>LAX_PARK12</t>
  </si>
  <si>
    <t>LAX_EXIT</t>
  </si>
  <si>
    <t>LAX_PARK13</t>
  </si>
  <si>
    <t>LAX_PARK14</t>
  </si>
  <si>
    <t>LAX_PARK15</t>
  </si>
  <si>
    <t>LAX_PARK16</t>
  </si>
  <si>
    <t>LAX_PARK17</t>
  </si>
  <si>
    <t>LAX_PARK18</t>
  </si>
  <si>
    <t>LAX_PARK19</t>
  </si>
  <si>
    <t>LAX_PARK110</t>
  </si>
  <si>
    <t>LAX_PARK111</t>
  </si>
  <si>
    <t>LAX_PARK112</t>
  </si>
  <si>
    <t>SJ_FATO1</t>
  </si>
  <si>
    <t>SJ_APPROACH_FIX</t>
  </si>
  <si>
    <t>SJ_DEPARTURE_FIX</t>
  </si>
  <si>
    <t>SJ_PARK11</t>
  </si>
  <si>
    <t>SJ_ENTRANCE</t>
  </si>
  <si>
    <t>SJ_ROOM</t>
  </si>
  <si>
    <t>SJ_GATE</t>
  </si>
  <si>
    <t>SJ_PARK12</t>
  </si>
  <si>
    <t>SJ_EXIT</t>
  </si>
  <si>
    <t>SJ_PARK13</t>
  </si>
  <si>
    <t>SJ_PARK14</t>
  </si>
  <si>
    <t>SJ_PARK15</t>
  </si>
  <si>
    <t>SJ_PARK16</t>
  </si>
  <si>
    <t>SJ_PARK17</t>
  </si>
  <si>
    <t>SJ_PARK18</t>
  </si>
  <si>
    <t>SJ_PARK19</t>
  </si>
  <si>
    <t>SJ_PARK110</t>
  </si>
  <si>
    <t>SJ_PARK111</t>
  </si>
  <si>
    <t>SJ_PARK112</t>
  </si>
  <si>
    <t>SJ_PARK113</t>
  </si>
  <si>
    <t>SJ_PARK114</t>
  </si>
  <si>
    <t>SJ_PARK115</t>
  </si>
  <si>
    <t>SJ_PARK116</t>
  </si>
  <si>
    <t>SJ_PARK117</t>
  </si>
  <si>
    <t>SJ_PARK118</t>
  </si>
  <si>
    <t>SJ_PARK119</t>
  </si>
  <si>
    <t>SJ_PARK120</t>
  </si>
  <si>
    <t>SANTACRUZ_FATO1</t>
  </si>
  <si>
    <t>SANTACRUZ_APPROACH_FIX</t>
  </si>
  <si>
    <t>SANTACRUZ_DEPARTURE_FIX</t>
  </si>
  <si>
    <t>SANTACRUZ_PARK11</t>
  </si>
  <si>
    <t>SANTACRUZ_ENTRANCE</t>
  </si>
  <si>
    <t>SANTACRUZ_ROOM</t>
  </si>
  <si>
    <t>SANTACRUZ_GATE</t>
  </si>
  <si>
    <t>SANTACRUZ_PARK12</t>
  </si>
  <si>
    <t>SANTACRUZ_EXIT</t>
  </si>
  <si>
    <t>SANTACRUZ_PARK13</t>
  </si>
  <si>
    <t>SANTACRUZ_PARK14</t>
  </si>
  <si>
    <t>SANTACRUZ_PARK15</t>
  </si>
  <si>
    <t>SANTACRUZ_PARK16</t>
  </si>
  <si>
    <t>SANTACRUZ_PARK17</t>
  </si>
  <si>
    <t>SANTACRUZ_PARK18</t>
  </si>
  <si>
    <t>SANTACRUZ_PARK19</t>
  </si>
  <si>
    <t>SANTACRUZ_PARK110</t>
  </si>
  <si>
    <t>SANTACRUZ_PARK111</t>
  </si>
  <si>
    <t>SANTACRUZ_PARK112</t>
  </si>
  <si>
    <t>STOCKTON_FATO1</t>
  </si>
  <si>
    <t>STOCKTON_APPROACH_FIX</t>
  </si>
  <si>
    <t>STOCKTON_DEPARTURE_FIX</t>
  </si>
  <si>
    <t>STOCKTON_PARK11</t>
  </si>
  <si>
    <t>STOCKTON_ENTRANCE</t>
  </si>
  <si>
    <t>STOCKTON_ROOM</t>
  </si>
  <si>
    <t>STOCKTON_GATE</t>
  </si>
  <si>
    <t>STOCKTON_PARK12</t>
  </si>
  <si>
    <t>STOCKTON_EXIT</t>
  </si>
  <si>
    <t>STOCKTON_PARK13</t>
  </si>
  <si>
    <t>STOCKTON_PARK14</t>
  </si>
  <si>
    <t>STOCKTON_PARK15</t>
  </si>
  <si>
    <t>STOCKTON_PARK16</t>
  </si>
  <si>
    <t>STOCKTON_PARK17</t>
  </si>
  <si>
    <t>STOCKTON_PARK18</t>
  </si>
  <si>
    <t>STOCKTON_PARK19</t>
  </si>
  <si>
    <t>STOCKTON_PARK110</t>
  </si>
  <si>
    <t>STOCKTON_PARK111</t>
  </si>
  <si>
    <t>STOCKTON_PARK112</t>
  </si>
  <si>
    <t>MV_FATO1</t>
  </si>
  <si>
    <t>MV_APPROACH_FIX</t>
  </si>
  <si>
    <t>MV_DEPARTURE_FIX</t>
  </si>
  <si>
    <t>MV_PARK11</t>
  </si>
  <si>
    <t>MV_ENTRANCE</t>
  </si>
  <si>
    <t>MV_ROOM</t>
  </si>
  <si>
    <t>MV_GATE</t>
  </si>
  <si>
    <t>MV_PARK12</t>
  </si>
  <si>
    <t>MV_EXIT</t>
  </si>
  <si>
    <t>MV_PARK13</t>
  </si>
  <si>
    <t>MV_PARK14</t>
  </si>
  <si>
    <t>MV_PARK15</t>
  </si>
  <si>
    <t>MV_PARK16</t>
  </si>
  <si>
    <t>MV_PARK17</t>
  </si>
  <si>
    <t>MV_PARK18</t>
  </si>
  <si>
    <t>MV_PARK19</t>
  </si>
  <si>
    <t>MV_PARK110</t>
  </si>
  <si>
    <t>MV_PARK111</t>
  </si>
  <si>
    <t>MV_PARK112</t>
  </si>
  <si>
    <t>Lat-lngs need to be fixed</t>
  </si>
  <si>
    <t>THIS file is not correct</t>
  </si>
  <si>
    <t>PARK19</t>
  </si>
  <si>
    <t>PARK110</t>
  </si>
  <si>
    <t>PARK111</t>
  </si>
  <si>
    <t>PARK112</t>
  </si>
  <si>
    <t>PARK113</t>
  </si>
  <si>
    <t>PARK114</t>
  </si>
  <si>
    <t>PARK115</t>
  </si>
  <si>
    <t>PARK116</t>
  </si>
  <si>
    <t>PARK117</t>
  </si>
  <si>
    <t>PARK118</t>
  </si>
  <si>
    <t>PARK119</t>
  </si>
  <si>
    <t>PARK120</t>
  </si>
  <si>
    <t>WARNER_PARK17</t>
  </si>
  <si>
    <t>WARNER_PARK18</t>
  </si>
  <si>
    <t>HHR_PARK17</t>
  </si>
  <si>
    <t>HHR_PARK18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</si>
</sst>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6"/>
      <color theme="1"/>
      <name val="Calibri"/>
      <family val="2"/>
    </font>
    <font>
      <sz val="16"/>
      <color rgb="FF000000"/>
      <name val="Calibri"/>
      <family val="2"/>
    </font>
    <font>
      <b/>
      <sz val="11"/>
      <color rgb="FF808080"/>
      <name val="Arial"/>
      <family val="2"/>
    </font>
    <font>
      <sz val="11"/>
      <color rgb="FF000000"/>
      <name val="Arial"/>
      <family val="2"/>
    </font>
    <font>
      <sz val="8"/>
      <color rgb="FF000000"/>
      <name val="&quot;Helvetica Neue&quot;"/>
    </font>
    <font>
      <sz val="11"/>
      <color rgb="FF000000"/>
      <name val="Calibri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BD4B4"/>
        <bgColor rgb="FFFBD4B4"/>
      </patternFill>
    </fill>
    <fill>
      <patternFill patternType="solid">
        <fgColor rgb="FFFFFFCC"/>
        <bgColor rgb="FFFFFFCC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/>
    <xf numFmtId="2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2" fontId="3" fillId="0" borderId="0" xfId="0" applyNumberFormat="1" applyFont="1"/>
    <xf numFmtId="2" fontId="3" fillId="0" borderId="0" xfId="0" applyNumberFormat="1" applyFont="1" applyAlignment="1">
      <alignment vertical="center"/>
    </xf>
    <xf numFmtId="0" fontId="5" fillId="0" borderId="0" xfId="0" applyFont="1"/>
    <xf numFmtId="0" fontId="4" fillId="3" borderId="1" xfId="0" applyFont="1" applyFill="1" applyBorder="1" applyAlignment="1">
      <alignment horizontal="center" vertical="center"/>
    </xf>
    <xf numFmtId="0" fontId="6" fillId="0" borderId="0" xfId="0" applyFont="1"/>
    <xf numFmtId="0" fontId="7" fillId="0" borderId="2" xfId="0" applyFont="1" applyBorder="1" applyAlignment="1">
      <alignment vertical="top"/>
    </xf>
    <xf numFmtId="0" fontId="8" fillId="0" borderId="2" xfId="0" applyFont="1" applyBorder="1" applyAlignment="1">
      <alignment horizontal="left"/>
    </xf>
    <xf numFmtId="0" fontId="8" fillId="0" borderId="3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/>
  </sheetViews>
  <sheetFormatPr baseColWidth="10" defaultColWidth="11.1640625" defaultRowHeight="15" customHeight="1"/>
  <cols>
    <col min="1" max="1" width="32.6640625" customWidth="1"/>
    <col min="2" max="26" width="10" customWidth="1"/>
  </cols>
  <sheetData>
    <row r="1" spans="1:2" ht="15.75" customHeight="1">
      <c r="A1" s="1" t="s">
        <v>0</v>
      </c>
      <c r="B1" s="1" t="s">
        <v>1</v>
      </c>
    </row>
    <row r="2" spans="1:2" ht="15.75" customHeight="1">
      <c r="A2" s="1" t="s">
        <v>2</v>
      </c>
      <c r="B2" s="1">
        <v>47</v>
      </c>
    </row>
    <row r="3" spans="1:2" ht="15.75" customHeight="1">
      <c r="A3" s="1" t="s">
        <v>3</v>
      </c>
      <c r="B3" s="1">
        <v>70</v>
      </c>
    </row>
    <row r="4" spans="1:2" ht="15.75" customHeight="1">
      <c r="A4" s="1" t="s">
        <v>4</v>
      </c>
      <c r="B4" s="1">
        <v>102</v>
      </c>
    </row>
    <row r="5" spans="1:2" ht="15.75" customHeight="1">
      <c r="A5" s="1" t="s">
        <v>5</v>
      </c>
      <c r="B5" s="1">
        <v>60</v>
      </c>
    </row>
    <row r="6" spans="1:2" ht="15.75" customHeight="1">
      <c r="A6" s="1" t="s">
        <v>6</v>
      </c>
      <c r="B6" s="1">
        <v>16.670000000000002</v>
      </c>
    </row>
    <row r="7" spans="1:2" ht="15.75" customHeight="1">
      <c r="A7" s="1" t="s">
        <v>7</v>
      </c>
      <c r="B7" s="1">
        <v>16.670000000000002</v>
      </c>
    </row>
    <row r="8" spans="1:2" ht="15.75" customHeight="1"/>
    <row r="9" spans="1:2" ht="15.75" customHeight="1"/>
    <row r="10" spans="1:2" ht="15.75" customHeight="1"/>
    <row r="11" spans="1:2" ht="15.75" customHeight="1"/>
    <row r="12" spans="1:2" ht="15.75" customHeight="1"/>
    <row r="13" spans="1:2" ht="15.75" customHeight="1"/>
    <row r="14" spans="1:2" ht="15.75" customHeight="1"/>
    <row r="15" spans="1:2" ht="15.75" customHeight="1"/>
    <row r="16" spans="1:2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baseColWidth="10" defaultColWidth="11.1640625" defaultRowHeight="15" customHeight="1"/>
  <cols>
    <col min="1" max="1" width="11.5" customWidth="1"/>
    <col min="2" max="2" width="16.6640625" customWidth="1"/>
    <col min="3" max="3" width="13.33203125" customWidth="1"/>
    <col min="4" max="4" width="22.33203125" customWidth="1"/>
    <col min="5" max="5" width="18.83203125" customWidth="1"/>
    <col min="6" max="6" width="15.33203125" customWidth="1"/>
    <col min="7" max="26" width="10" customWidth="1"/>
  </cols>
  <sheetData>
    <row r="1" spans="1:9" ht="15.75" customHeight="1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</row>
    <row r="2" spans="1:9" ht="15.75" customHeight="1">
      <c r="A2" s="1" t="s">
        <v>17</v>
      </c>
      <c r="B2" s="1">
        <v>70</v>
      </c>
      <c r="C2" s="1" t="s">
        <v>18</v>
      </c>
      <c r="D2" s="1">
        <v>60</v>
      </c>
      <c r="E2" s="1" t="s">
        <v>17</v>
      </c>
      <c r="F2" s="1" t="s">
        <v>18</v>
      </c>
      <c r="G2" s="2">
        <v>151.02000000000001</v>
      </c>
      <c r="H2" s="1">
        <f>ROUND('Spacing requirements'!$B$5/2+'Spacing requirements'!$B$7+'Spacing requirements'!$B$4/2+'Spacing requirements'!$B$4/2+'Spacing requirements'!$B$7+'Spacing requirements'!$B$5/2,2)</f>
        <v>195.34</v>
      </c>
      <c r="I2" s="2">
        <f t="shared" ref="I2:I5" si="0">H2/5</f>
        <v>39.067999999999998</v>
      </c>
    </row>
    <row r="3" spans="1:9" ht="15.75" customHeight="1">
      <c r="A3" s="1"/>
      <c r="B3" s="1"/>
      <c r="C3" s="1" t="s">
        <v>19</v>
      </c>
      <c r="D3" s="1">
        <v>60</v>
      </c>
      <c r="E3" s="1" t="s">
        <v>17</v>
      </c>
      <c r="F3" s="1" t="s">
        <v>19</v>
      </c>
      <c r="G3" s="2">
        <v>213.23</v>
      </c>
      <c r="H3" s="1">
        <f>ROUND('Spacing requirements'!$B$5/2+'Spacing requirements'!$B$7+'Spacing requirements'!$B$4/2+'Spacing requirements'!$B$4/2+'Spacing requirements'!$B$7+'Spacing requirements'!$B$5/2+'Spacing requirements'!$B$5+'Spacing requirements'!$B$6,2)</f>
        <v>272.01</v>
      </c>
      <c r="I3" s="2">
        <f t="shared" si="0"/>
        <v>54.402000000000001</v>
      </c>
    </row>
    <row r="4" spans="1:9" ht="15.75" customHeight="1">
      <c r="A4" s="1"/>
      <c r="B4" s="1"/>
      <c r="C4" s="1" t="s">
        <v>20</v>
      </c>
      <c r="D4" s="1">
        <v>60</v>
      </c>
      <c r="E4" s="1" t="s">
        <v>17</v>
      </c>
      <c r="F4" s="1" t="s">
        <v>20</v>
      </c>
      <c r="G4" s="2">
        <v>275.43</v>
      </c>
      <c r="H4" s="1">
        <f>ROUND('Spacing requirements'!$B$5/2+'Spacing requirements'!$B$7+'Spacing requirements'!$B$4/2+'Spacing requirements'!$B$4/2+'Spacing requirements'!$B$7+'Spacing requirements'!$B$5/2+('Spacing requirements'!$B$5+'Spacing requirements'!$B$6)*2,2)</f>
        <v>348.68</v>
      </c>
      <c r="I4" s="2">
        <f t="shared" si="0"/>
        <v>69.736000000000004</v>
      </c>
    </row>
    <row r="5" spans="1:9" ht="15.75" customHeight="1">
      <c r="A5" s="1"/>
      <c r="B5" s="1"/>
      <c r="C5" s="1" t="s">
        <v>21</v>
      </c>
      <c r="D5" s="1">
        <v>60</v>
      </c>
      <c r="E5" s="1" t="s">
        <v>17</v>
      </c>
      <c r="F5" s="1" t="s">
        <v>21</v>
      </c>
      <c r="G5" s="2">
        <v>337.64</v>
      </c>
      <c r="H5" s="1">
        <f>ROUND('Spacing requirements'!$B$5/2+'Spacing requirements'!$B$7+'Spacing requirements'!$B$4/2+'Spacing requirements'!$B$4/2+'Spacing requirements'!$B$7+'Spacing requirements'!$B$5/2+('Spacing requirements'!$B$5+'Spacing requirements'!$B$6)*3,2)</f>
        <v>425.35</v>
      </c>
      <c r="I5" s="2">
        <f t="shared" si="0"/>
        <v>85.070000000000007</v>
      </c>
    </row>
    <row r="6" spans="1:9" ht="15.75" customHeight="1">
      <c r="A6" s="1"/>
      <c r="B6" s="1"/>
      <c r="C6" s="1"/>
      <c r="D6" s="1"/>
      <c r="E6" s="1"/>
      <c r="F6" s="1"/>
      <c r="G6" s="1"/>
      <c r="H6" s="1"/>
    </row>
    <row r="7" spans="1:9" ht="15.75" customHeight="1">
      <c r="A7" s="1"/>
      <c r="B7" s="1"/>
      <c r="C7" s="1"/>
      <c r="D7" s="1"/>
      <c r="E7" s="1"/>
      <c r="F7" s="1"/>
      <c r="G7" s="1"/>
      <c r="H7" s="1"/>
    </row>
    <row r="8" spans="1:9" ht="15.75" customHeight="1">
      <c r="A8" s="1"/>
      <c r="B8" s="1"/>
      <c r="C8" s="1"/>
      <c r="D8" s="1"/>
      <c r="E8" s="1"/>
      <c r="F8" s="1"/>
      <c r="G8" s="1"/>
      <c r="H8" s="1"/>
    </row>
    <row r="9" spans="1:9" ht="15.75" customHeight="1"/>
    <row r="10" spans="1:9" ht="15.75" customHeight="1"/>
    <row r="11" spans="1:9" ht="15.75" customHeight="1"/>
    <row r="12" spans="1:9" ht="15.75" customHeight="1"/>
    <row r="13" spans="1:9" ht="15.75" customHeight="1"/>
    <row r="14" spans="1:9" ht="15.75" customHeight="1"/>
    <row r="15" spans="1:9" ht="15.75" customHeight="1"/>
    <row r="16" spans="1:9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00"/>
  <sheetViews>
    <sheetView workbookViewId="0"/>
  </sheetViews>
  <sheetFormatPr baseColWidth="10" defaultColWidth="11.1640625" defaultRowHeight="15" customHeight="1"/>
  <cols>
    <col min="1" max="1" width="14" customWidth="1"/>
    <col min="2" max="2" width="8.6640625" customWidth="1"/>
    <col min="3" max="3" width="8.33203125" customWidth="1"/>
    <col min="4" max="4" width="13.1640625" customWidth="1"/>
    <col min="5" max="5" width="15.33203125" customWidth="1"/>
    <col min="6" max="10" width="20.5" customWidth="1"/>
    <col min="11" max="11" width="23.6640625" customWidth="1"/>
    <col min="12" max="14" width="18" customWidth="1"/>
    <col min="15" max="15" width="19.83203125" customWidth="1"/>
    <col min="16" max="16" width="30.33203125" customWidth="1"/>
    <col min="17" max="17" width="36.1640625" customWidth="1"/>
    <col min="18" max="19" width="10.1640625" customWidth="1"/>
    <col min="20" max="20" width="16.33203125" customWidth="1"/>
    <col min="21" max="21" width="17.5" customWidth="1"/>
    <col min="22" max="22" width="25.33203125" customWidth="1"/>
    <col min="23" max="23" width="17.5" customWidth="1"/>
    <col min="24" max="24" width="21.33203125" customWidth="1"/>
    <col min="25" max="28" width="10.83203125" customWidth="1"/>
  </cols>
  <sheetData>
    <row r="1" spans="1:28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</row>
    <row r="2" spans="1:28" ht="21" customHeight="1">
      <c r="A2" s="4" t="s">
        <v>17</v>
      </c>
      <c r="B2" s="6">
        <f>L2+90.02</f>
        <v>276.64</v>
      </c>
      <c r="C2" s="4">
        <v>61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ROUND(276.64-90.02,2)</f>
        <v>186.62</v>
      </c>
      <c r="M2" s="4">
        <v>0</v>
      </c>
      <c r="N2" s="4">
        <v>33.932668999999997</v>
      </c>
      <c r="O2" s="4">
        <v>-118.39752799999999</v>
      </c>
      <c r="P2" s="4">
        <f>60/$AB$1</f>
        <v>6</v>
      </c>
      <c r="Q2" s="4" t="s">
        <v>44</v>
      </c>
      <c r="R2" s="4">
        <f>L2</f>
        <v>186.62</v>
      </c>
      <c r="S2" s="4">
        <f>$C$2</f>
        <v>61</v>
      </c>
      <c r="T2" s="4">
        <v>33.932879463503198</v>
      </c>
      <c r="U2" s="4">
        <v>-118.397575592585</v>
      </c>
      <c r="V2" s="4">
        <v>1</v>
      </c>
      <c r="W2" s="4" t="s">
        <v>17</v>
      </c>
      <c r="X2" s="7" t="s">
        <v>44</v>
      </c>
      <c r="Y2" s="4"/>
      <c r="Z2" s="5"/>
      <c r="AA2" s="5"/>
      <c r="AB2" s="5"/>
    </row>
    <row r="3" spans="1:28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7" t="s">
        <v>44</v>
      </c>
      <c r="X3" s="4" t="s">
        <v>18</v>
      </c>
      <c r="Y3" s="4"/>
      <c r="Z3" s="5"/>
      <c r="AA3" s="5"/>
      <c r="AB3" s="5"/>
    </row>
    <row r="4" spans="1:28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7"/>
      <c r="X4" s="7"/>
      <c r="Y4" s="4"/>
      <c r="Z4" s="5"/>
      <c r="AA4" s="5"/>
      <c r="AB4" s="5"/>
    </row>
    <row r="5" spans="1:28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7"/>
      <c r="X5" s="4"/>
      <c r="Y5" s="4"/>
      <c r="Z5" s="5"/>
      <c r="AA5" s="5"/>
      <c r="AB5" s="5"/>
    </row>
    <row r="6" spans="1:28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7"/>
      <c r="Y6" s="4"/>
      <c r="Z6" s="4"/>
      <c r="AA6" s="5"/>
      <c r="AB6" s="5"/>
    </row>
    <row r="7" spans="1:28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</row>
    <row r="8" spans="1:28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</row>
    <row r="9" spans="1:28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</row>
    <row r="10" spans="1:28" ht="21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4"/>
      <c r="U10" s="4"/>
      <c r="V10" s="8"/>
      <c r="W10" s="5"/>
      <c r="X10" s="5"/>
      <c r="Y10" s="5"/>
      <c r="Z10" s="5"/>
      <c r="AA10" s="4"/>
      <c r="AB10" s="4"/>
    </row>
    <row r="11" spans="1:28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"/>
      <c r="U11" s="4"/>
      <c r="V11" s="5"/>
      <c r="W11" s="5"/>
      <c r="X11" s="5"/>
      <c r="Y11" s="5"/>
      <c r="Z11" s="5"/>
      <c r="AA11" s="5"/>
      <c r="AB11" s="5"/>
    </row>
    <row r="12" spans="1:28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5"/>
      <c r="S12" s="5"/>
      <c r="T12" s="4"/>
      <c r="U12" s="4"/>
      <c r="V12" s="5"/>
      <c r="W12" s="4"/>
      <c r="X12" s="4"/>
      <c r="Y12" s="5"/>
      <c r="Z12" s="5"/>
      <c r="AA12" s="5"/>
      <c r="AB12" s="5"/>
    </row>
    <row r="13" spans="1:28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4"/>
      <c r="U13" s="4"/>
      <c r="V13" s="5"/>
      <c r="W13" s="4"/>
      <c r="X13" s="7"/>
      <c r="Y13" s="5"/>
      <c r="Z13" s="5"/>
      <c r="AA13" s="5"/>
      <c r="AB13" s="5"/>
    </row>
    <row r="14" spans="1:28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</row>
    <row r="15" spans="1:28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</row>
    <row r="16" spans="1:28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</row>
    <row r="17" spans="1:28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</row>
    <row r="18" spans="1:28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spans="1:28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spans="1:28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1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1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1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1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1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1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1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1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1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1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1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1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1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1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1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1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1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1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1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1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1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1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1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1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1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1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1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1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1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1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1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1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1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1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1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1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1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1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1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1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1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1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1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1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1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1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1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1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1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1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1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1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1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1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1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1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1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1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1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1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1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1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1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1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1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1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1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1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1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1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1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1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1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21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21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21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21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21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21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21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21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21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21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21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21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21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21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21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21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21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21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21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21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21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21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21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21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21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21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21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21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21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21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21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21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21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21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21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21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21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21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21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21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21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21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21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21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21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21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21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21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21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21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21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21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21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21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21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21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21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21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21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21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21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21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21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21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21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21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21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21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21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21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21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21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21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21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21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21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21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21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21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21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21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21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21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21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21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21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21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21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21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21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21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21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21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21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21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21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21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21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21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21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21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21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21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21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21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21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21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21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21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21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21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21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21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21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21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21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21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21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21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21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21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21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21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21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21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21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21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21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21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21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21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21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21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21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21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21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21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21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21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21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21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21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21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21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21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21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21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21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21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21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21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21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21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21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21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21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21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21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21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21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21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21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21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21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21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21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21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21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21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21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21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21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21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21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21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21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21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21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21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21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21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21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21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21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21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21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21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21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21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21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21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21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21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21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21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21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21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21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21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21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21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21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21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21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21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21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21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21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21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21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21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21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21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21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21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21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21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21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21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21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21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21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21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21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21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21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21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21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21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21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21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21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21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21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21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21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21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21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21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21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21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21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21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21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21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21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21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21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21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21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21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21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21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21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21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21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21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21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21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21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21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21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21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21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21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21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21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21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21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21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21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21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21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21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21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21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21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21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21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21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21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21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21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21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21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21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21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21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21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21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21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21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21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21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21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21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21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21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21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21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21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21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21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21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21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21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21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21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21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21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21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21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21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21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21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21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21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21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21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21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21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21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21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21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21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21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21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21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21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21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21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21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21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21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21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21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21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21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21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21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21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21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21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21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21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21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21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21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21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21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21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21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21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21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21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21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21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21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21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21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21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21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21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21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21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21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21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21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21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21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21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21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21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21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21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21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21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21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21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21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21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21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21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21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21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21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21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21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21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21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21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21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21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21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21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21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21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21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21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21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21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21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21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21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21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21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21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21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21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21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21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21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21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21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21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21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21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21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21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21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21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21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21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21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21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21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21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21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21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21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21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21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21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21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21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21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21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21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21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21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21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21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21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21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21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21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21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21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21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21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21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21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21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21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21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21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21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21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21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21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21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21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21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21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21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21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21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21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21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21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21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21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21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21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21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21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21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21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21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21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21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21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21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21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21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21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21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21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21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21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21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21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21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21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21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21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21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21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21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21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21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21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21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21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21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21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21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21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21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21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21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21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21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21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21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21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21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21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21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21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21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21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21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21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21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21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21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21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21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21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21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21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21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21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21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21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21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21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21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21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21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21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21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21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21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21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21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21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21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21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21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21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21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21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21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21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21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21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21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21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21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21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21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21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21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21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21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21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21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21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21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21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21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21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21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21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21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21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21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21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21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21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21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21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21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21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21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21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21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21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21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21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21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21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21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21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21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21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21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21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21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21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21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21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21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21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21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21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21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21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21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21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21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21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21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21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21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21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21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21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21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21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21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21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21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21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21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21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21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21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21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21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21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21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21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21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21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21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21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21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21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21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21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21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21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21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21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21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21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21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21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21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21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21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21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21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21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21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21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21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21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21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21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21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21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21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21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21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21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21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21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21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21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21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21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21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21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21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21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21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21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21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21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21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21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21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21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21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21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21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21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21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21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21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21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21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21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21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21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21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21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21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21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21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21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21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21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21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21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21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21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21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21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21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21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21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21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21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21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21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21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21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21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21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21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21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21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21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21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21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21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21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21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21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21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21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21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21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21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21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21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21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21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21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21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21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21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21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21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21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21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21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21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21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21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21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21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21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21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21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21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21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21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21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21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21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21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21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21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21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21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21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21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21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21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21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21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21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21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21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21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21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21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21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21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21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21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21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21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21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21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21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21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21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21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21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21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21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21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21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21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21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21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21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21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21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21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21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21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21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21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21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21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21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21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21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21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21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21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21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21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21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21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21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21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21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21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21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21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21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21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21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21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21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21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21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21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21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21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21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21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21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21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21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21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21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21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21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21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21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21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21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21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21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21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21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21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21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21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21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21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21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21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21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21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21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21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21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21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21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21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21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21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21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21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21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21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21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21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21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21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21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21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21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21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21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21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21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21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21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21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21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21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21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21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21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21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21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21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21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21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21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21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21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000"/>
  <sheetViews>
    <sheetView workbookViewId="0"/>
  </sheetViews>
  <sheetFormatPr baseColWidth="10" defaultColWidth="11.1640625" defaultRowHeight="15" customHeight="1"/>
  <cols>
    <col min="1" max="1" width="14" customWidth="1"/>
    <col min="2" max="2" width="8.6640625" customWidth="1"/>
    <col min="3" max="3" width="8.33203125" customWidth="1"/>
    <col min="4" max="4" width="13.1640625" customWidth="1"/>
    <col min="5" max="5" width="15.33203125" customWidth="1"/>
    <col min="6" max="10" width="20.5" customWidth="1"/>
    <col min="11" max="11" width="23.6640625" customWidth="1"/>
    <col min="12" max="14" width="18" customWidth="1"/>
    <col min="15" max="15" width="19.83203125" customWidth="1"/>
    <col min="16" max="16" width="30.33203125" customWidth="1"/>
    <col min="17" max="17" width="36.1640625" customWidth="1"/>
    <col min="18" max="19" width="10.1640625" customWidth="1"/>
    <col min="20" max="20" width="16.33203125" customWidth="1"/>
    <col min="21" max="21" width="17.5" customWidth="1"/>
    <col min="22" max="22" width="25.33203125" customWidth="1"/>
    <col min="23" max="23" width="17.5" customWidth="1"/>
    <col min="24" max="24" width="21.33203125" customWidth="1"/>
    <col min="25" max="28" width="10.83203125" customWidth="1"/>
  </cols>
  <sheetData>
    <row r="1" spans="1:28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</row>
    <row r="2" spans="1:28" ht="21" customHeight="1">
      <c r="A2" s="4" t="s">
        <v>17</v>
      </c>
      <c r="B2" s="6">
        <f>L2+90.02</f>
        <v>276.64</v>
      </c>
      <c r="C2" s="4">
        <v>61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ROUND(276.64-90.02,2)</f>
        <v>186.62</v>
      </c>
      <c r="M2" s="4">
        <v>0</v>
      </c>
      <c r="N2" s="4">
        <v>33.932668999999997</v>
      </c>
      <c r="O2" s="4">
        <v>-118.39752799999999</v>
      </c>
      <c r="P2" s="4">
        <f t="shared" ref="P2:P3" si="0">60/$AB$1</f>
        <v>6</v>
      </c>
      <c r="Q2" s="4" t="s">
        <v>44</v>
      </c>
      <c r="R2" s="4">
        <f t="shared" ref="R2:R3" si="1">L2</f>
        <v>186.62</v>
      </c>
      <c r="S2" s="4">
        <f t="shared" ref="S2:S3" si="2">$C$2</f>
        <v>61</v>
      </c>
      <c r="T2" s="4">
        <v>33.932879463503198</v>
      </c>
      <c r="U2" s="4">
        <v>-118.397575592585</v>
      </c>
      <c r="V2" s="4">
        <v>1</v>
      </c>
      <c r="W2" s="4" t="s">
        <v>17</v>
      </c>
      <c r="X2" s="7" t="s">
        <v>44</v>
      </c>
      <c r="Y2" s="4"/>
      <c r="Z2" s="5"/>
      <c r="AA2" s="5"/>
      <c r="AB2" s="5"/>
    </row>
    <row r="3" spans="1:28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ROUND(276.64-152.23,2)</f>
        <v>124.41</v>
      </c>
      <c r="M3" s="4">
        <v>0</v>
      </c>
      <c r="N3" s="4">
        <v>33.932636000000002</v>
      </c>
      <c r="O3" s="4">
        <v>-118.397786</v>
      </c>
      <c r="P3" s="4">
        <f t="shared" si="0"/>
        <v>6</v>
      </c>
      <c r="Q3" s="4" t="s">
        <v>45</v>
      </c>
      <c r="R3" s="4">
        <f t="shared" si="1"/>
        <v>124.41</v>
      </c>
      <c r="S3" s="4">
        <f t="shared" si="2"/>
        <v>61</v>
      </c>
      <c r="T3" s="4">
        <v>33.932834868107904</v>
      </c>
      <c r="U3" s="4">
        <v>-118.397829119582</v>
      </c>
      <c r="V3" s="4">
        <v>1</v>
      </c>
      <c r="W3" s="7" t="s">
        <v>44</v>
      </c>
      <c r="X3" s="4" t="s">
        <v>18</v>
      </c>
      <c r="Y3" s="4"/>
      <c r="Z3" s="5"/>
      <c r="AA3" s="5"/>
      <c r="AB3" s="5"/>
    </row>
    <row r="4" spans="1:28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7" t="s">
        <v>44</v>
      </c>
      <c r="X4" s="7" t="s">
        <v>45</v>
      </c>
      <c r="Y4" s="4"/>
      <c r="Z4" s="5"/>
      <c r="AA4" s="5"/>
      <c r="AB4" s="5"/>
    </row>
    <row r="5" spans="1:28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7" t="s">
        <v>45</v>
      </c>
      <c r="X5" s="4" t="s">
        <v>19</v>
      </c>
      <c r="Y5" s="4"/>
      <c r="Z5" s="5"/>
      <c r="AA5" s="5"/>
      <c r="AB5" s="5"/>
    </row>
    <row r="6" spans="1:28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7"/>
      <c r="Y6" s="4"/>
      <c r="Z6" s="4"/>
      <c r="AA6" s="5"/>
      <c r="AB6" s="5"/>
    </row>
    <row r="7" spans="1:28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</row>
    <row r="8" spans="1:28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</row>
    <row r="9" spans="1:28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</row>
    <row r="10" spans="1:28" ht="21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4"/>
      <c r="U10" s="4"/>
      <c r="V10" s="8"/>
      <c r="W10" s="5"/>
      <c r="X10" s="5"/>
      <c r="Y10" s="5"/>
      <c r="Z10" s="5"/>
      <c r="AA10" s="4"/>
      <c r="AB10" s="4"/>
    </row>
    <row r="11" spans="1:28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"/>
      <c r="U11" s="4"/>
      <c r="V11" s="5"/>
      <c r="W11" s="5"/>
      <c r="X11" s="5"/>
      <c r="Y11" s="5"/>
      <c r="Z11" s="5"/>
      <c r="AA11" s="5"/>
      <c r="AB11" s="5"/>
    </row>
    <row r="12" spans="1:28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5"/>
      <c r="S12" s="5"/>
      <c r="T12" s="4"/>
      <c r="U12" s="4"/>
      <c r="V12" s="5"/>
      <c r="W12" s="4"/>
      <c r="X12" s="4"/>
      <c r="Y12" s="5"/>
      <c r="Z12" s="5"/>
      <c r="AA12" s="5"/>
      <c r="AB12" s="5"/>
    </row>
    <row r="13" spans="1:28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4"/>
      <c r="U13" s="4"/>
      <c r="V13" s="5"/>
      <c r="W13" s="4"/>
      <c r="X13" s="7"/>
      <c r="Y13" s="5"/>
      <c r="Z13" s="5"/>
      <c r="AA13" s="5"/>
      <c r="AB13" s="5"/>
    </row>
    <row r="14" spans="1:28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</row>
    <row r="15" spans="1:28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</row>
    <row r="16" spans="1:28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</row>
    <row r="17" spans="1:28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</row>
    <row r="18" spans="1:28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spans="1:28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spans="1:28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1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1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1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1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1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1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1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1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1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1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1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1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1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1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1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1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1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1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1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1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1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1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1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1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1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1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1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1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1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1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1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1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1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1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1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1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1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1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1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1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1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1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1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1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1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1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1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1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1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1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1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1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1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1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1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1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1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1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1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1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1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1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1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1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1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1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1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1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1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1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1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1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1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21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21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21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21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21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21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21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21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21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21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21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21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21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21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21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21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21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21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21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21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21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21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21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21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21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21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21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21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21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21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21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21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21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21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21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21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21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21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21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21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21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21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21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21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21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21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21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21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21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21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21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21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21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21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21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21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21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21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21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21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21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21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21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21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21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21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21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21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21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21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21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21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21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21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21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21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21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21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21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21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21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21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21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21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21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21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21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21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21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21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21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21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21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21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21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21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21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21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21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21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21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21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21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21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21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21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21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21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21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21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21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21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21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21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21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21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21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21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21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21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21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21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21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21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21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21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21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21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21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21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21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21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21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21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21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21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21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21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21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21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21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21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21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21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21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21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21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21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21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21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21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21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21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21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21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21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21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21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21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21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21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21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21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21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21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21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21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21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21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21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21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21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21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21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21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21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21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21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21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21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21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21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21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21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21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21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21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21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21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21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21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21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21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21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21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21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21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21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21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21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21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21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21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21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21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21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21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21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21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21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21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21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21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21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21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21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21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21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21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21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21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21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21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21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21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21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21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21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21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21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21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21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21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21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21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21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21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21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21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21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21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21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21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21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21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21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21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21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21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21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21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21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21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21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21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21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21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21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21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21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21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21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21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21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21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21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21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21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21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21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21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21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21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21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21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21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21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21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21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21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21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21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21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21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21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21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21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21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21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21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21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21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21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21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21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21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21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21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21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21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21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21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21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21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21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21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21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21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21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21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21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21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21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21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21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21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21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21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21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21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21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21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21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21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21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21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21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21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21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21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21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21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21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21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21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21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21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21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21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21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21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21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21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21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21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21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21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21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21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21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21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21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21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21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21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21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21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21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21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21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21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21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21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21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21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21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21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21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21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21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21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21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21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21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21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21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21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21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21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21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21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21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21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21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21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21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21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21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21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21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21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21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21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21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21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21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21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21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21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21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21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21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21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21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21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21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21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21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21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21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21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21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21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21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21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21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21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21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21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21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21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21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21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21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21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21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21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21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21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21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21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21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21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21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21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21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21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21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21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21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21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21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21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21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21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21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21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21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21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21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21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21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21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21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21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21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21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21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21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21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21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21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21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21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21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21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21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21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21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21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21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21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21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21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21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21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21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21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21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21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21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21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21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21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21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21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21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21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21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21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21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21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21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21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21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21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21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21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21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21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21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21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21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21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21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21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21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21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21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21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21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21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21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21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21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21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21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21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21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21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21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21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21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21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21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21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21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21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21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21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21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21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21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21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21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21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21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21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21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21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21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21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21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21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21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21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21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21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21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21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21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21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21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21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21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21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21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21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21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21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21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21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21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21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21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21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21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21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21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21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21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21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21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21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21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21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21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21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21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21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21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21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21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21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21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21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21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21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21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21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21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21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21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21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21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21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21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21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21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21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21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21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21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21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21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21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21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21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21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21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21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21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21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21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21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21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21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21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21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21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21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21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21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21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21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21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21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21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21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21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21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21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21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21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21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21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21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21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21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21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21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21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21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21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21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21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21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21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21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21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21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21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21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21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21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21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21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21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21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21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21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21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21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21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21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21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21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21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21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21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21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21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21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21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21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21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21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21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21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21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21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21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21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21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21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21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21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21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21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21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21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21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21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21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21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21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21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21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21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21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21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21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21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21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21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21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21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21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21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21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21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21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21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21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21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21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21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21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21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21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21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21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21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21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21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21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21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21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21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21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21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21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21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21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21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21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21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21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21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21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21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21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21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21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21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21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21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21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21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21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21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21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21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21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21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21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21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21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21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21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21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21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21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21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21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21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21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21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21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21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21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21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21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21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21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21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21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21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21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21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21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21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21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21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21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21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21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21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21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21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21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21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21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21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21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21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21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21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21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21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21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21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21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21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21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21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21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21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21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21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21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21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21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21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21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21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21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21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21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21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21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21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21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21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21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21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21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21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21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21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21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21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21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21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21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21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21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21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21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21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21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21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21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21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21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21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21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21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21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21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21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21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21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21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21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21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21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21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21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21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21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21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21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21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21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21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21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21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21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21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21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21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21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21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21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21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21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21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21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21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21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21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21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21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21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21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21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21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21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21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21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21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21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21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21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21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21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21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21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21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21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21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21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21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0"/>
  <sheetViews>
    <sheetView workbookViewId="0"/>
  </sheetViews>
  <sheetFormatPr baseColWidth="10" defaultColWidth="11.1640625" defaultRowHeight="15" customHeight="1"/>
  <cols>
    <col min="1" max="1" width="14" customWidth="1"/>
    <col min="2" max="2" width="8.6640625" customWidth="1"/>
    <col min="3" max="3" width="8.33203125" customWidth="1"/>
    <col min="4" max="4" width="13.1640625" customWidth="1"/>
    <col min="5" max="5" width="15.33203125" customWidth="1"/>
    <col min="6" max="10" width="20.5" customWidth="1"/>
    <col min="11" max="11" width="23.6640625" customWidth="1"/>
    <col min="12" max="14" width="18" customWidth="1"/>
    <col min="15" max="15" width="19.83203125" customWidth="1"/>
    <col min="16" max="16" width="30.33203125" customWidth="1"/>
    <col min="17" max="17" width="36.1640625" customWidth="1"/>
    <col min="18" max="19" width="10.1640625" customWidth="1"/>
    <col min="20" max="20" width="16.33203125" customWidth="1"/>
    <col min="21" max="21" width="17.5" customWidth="1"/>
    <col min="22" max="22" width="25.33203125" customWidth="1"/>
    <col min="23" max="23" width="17.5" customWidth="1"/>
    <col min="24" max="24" width="21.33203125" customWidth="1"/>
    <col min="25" max="28" width="10.83203125" customWidth="1"/>
  </cols>
  <sheetData>
    <row r="1" spans="1:28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</row>
    <row r="2" spans="1:28" ht="21" customHeight="1">
      <c r="A2" s="4" t="s">
        <v>17</v>
      </c>
      <c r="B2" s="6">
        <f>L2+90.02</f>
        <v>276.64</v>
      </c>
      <c r="C2" s="4">
        <v>61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ROUND(276.64-90.02,2)</f>
        <v>186.62</v>
      </c>
      <c r="M2" s="4">
        <v>0</v>
      </c>
      <c r="N2" s="4">
        <v>33.932668999999997</v>
      </c>
      <c r="O2" s="4">
        <v>-118.39752799999999</v>
      </c>
      <c r="P2" s="4">
        <f t="shared" ref="P2:P4" si="0">60/$AB$1</f>
        <v>6</v>
      </c>
      <c r="Q2" s="4" t="s">
        <v>44</v>
      </c>
      <c r="R2" s="4">
        <f t="shared" ref="R2:R4" si="1">L2</f>
        <v>186.62</v>
      </c>
      <c r="S2" s="4">
        <f t="shared" ref="S2:S4" si="2">$C$2</f>
        <v>61</v>
      </c>
      <c r="T2" s="4">
        <v>33.932879463503198</v>
      </c>
      <c r="U2" s="4">
        <v>-118.397575592585</v>
      </c>
      <c r="V2" s="4">
        <v>1</v>
      </c>
      <c r="W2" s="4" t="s">
        <v>17</v>
      </c>
      <c r="X2" s="7" t="s">
        <v>44</v>
      </c>
      <c r="Y2" s="4"/>
      <c r="Z2" s="5"/>
      <c r="AA2" s="5"/>
      <c r="AB2" s="5"/>
    </row>
    <row r="3" spans="1:28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ROUND(276.64-152.23,2)</f>
        <v>124.41</v>
      </c>
      <c r="M3" s="4">
        <v>0</v>
      </c>
      <c r="N3" s="4">
        <v>33.932636000000002</v>
      </c>
      <c r="O3" s="4">
        <v>-118.397786</v>
      </c>
      <c r="P3" s="4">
        <f t="shared" si="0"/>
        <v>6</v>
      </c>
      <c r="Q3" s="4" t="s">
        <v>45</v>
      </c>
      <c r="R3" s="4">
        <f t="shared" si="1"/>
        <v>124.41</v>
      </c>
      <c r="S3" s="4">
        <f t="shared" si="2"/>
        <v>61</v>
      </c>
      <c r="T3" s="4">
        <v>33.932834868107904</v>
      </c>
      <c r="U3" s="4">
        <v>-118.397829119582</v>
      </c>
      <c r="V3" s="4">
        <v>1</v>
      </c>
      <c r="W3" s="7" t="s">
        <v>44</v>
      </c>
      <c r="X3" s="4" t="s">
        <v>18</v>
      </c>
      <c r="Y3" s="4"/>
      <c r="Z3" s="5"/>
      <c r="AA3" s="5"/>
      <c r="AB3" s="5"/>
    </row>
    <row r="4" spans="1:28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ROUND(276.64-214.43,2)</f>
        <v>62.21</v>
      </c>
      <c r="M4" s="4">
        <v>0</v>
      </c>
      <c r="N4" s="4">
        <v>33.932608000000002</v>
      </c>
      <c r="O4" s="4">
        <v>-118.39795599999999</v>
      </c>
      <c r="P4" s="4">
        <f t="shared" si="0"/>
        <v>6</v>
      </c>
      <c r="Q4" s="4" t="s">
        <v>46</v>
      </c>
      <c r="R4" s="4">
        <f t="shared" si="1"/>
        <v>62.21</v>
      </c>
      <c r="S4" s="4">
        <f t="shared" si="2"/>
        <v>61</v>
      </c>
      <c r="T4" s="4">
        <v>33.932789247217201</v>
      </c>
      <c r="U4" s="4">
        <v>-118.39801150978801</v>
      </c>
      <c r="V4" s="4">
        <v>1</v>
      </c>
      <c r="W4" s="7" t="s">
        <v>44</v>
      </c>
      <c r="X4" s="7" t="s">
        <v>45</v>
      </c>
      <c r="Y4" s="4"/>
      <c r="Z4" s="5"/>
      <c r="AA4" s="5"/>
      <c r="AB4" s="5"/>
    </row>
    <row r="5" spans="1:28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7" t="s">
        <v>45</v>
      </c>
      <c r="X5" s="4" t="s">
        <v>19</v>
      </c>
      <c r="Y5" s="4"/>
      <c r="Z5" s="5"/>
      <c r="AA5" s="5"/>
      <c r="AB5" s="5"/>
    </row>
    <row r="6" spans="1:28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 t="s">
        <v>45</v>
      </c>
      <c r="X6" s="7" t="s">
        <v>46</v>
      </c>
      <c r="Y6" s="4"/>
      <c r="Z6" s="4"/>
      <c r="AA6" s="5"/>
      <c r="AB6" s="5"/>
    </row>
    <row r="7" spans="1:28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 t="s">
        <v>46</v>
      </c>
      <c r="X7" s="4" t="s">
        <v>20</v>
      </c>
      <c r="Y7" s="4"/>
      <c r="Z7" s="4"/>
      <c r="AA7" s="4"/>
      <c r="AB7" s="4"/>
    </row>
    <row r="8" spans="1:28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</row>
    <row r="9" spans="1:28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</row>
    <row r="10" spans="1:28" ht="21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4"/>
      <c r="U10" s="4"/>
      <c r="V10" s="8"/>
      <c r="W10" s="5"/>
      <c r="X10" s="5"/>
      <c r="Y10" s="5"/>
      <c r="Z10" s="5"/>
      <c r="AA10" s="4"/>
      <c r="AB10" s="4"/>
    </row>
    <row r="11" spans="1:28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"/>
      <c r="U11" s="4"/>
      <c r="V11" s="5"/>
      <c r="W11" s="5"/>
      <c r="X11" s="5"/>
      <c r="Y11" s="5"/>
      <c r="Z11" s="5"/>
      <c r="AA11" s="5"/>
      <c r="AB11" s="5"/>
    </row>
    <row r="12" spans="1:28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5"/>
      <c r="S12" s="5"/>
      <c r="T12" s="4"/>
      <c r="U12" s="4"/>
      <c r="V12" s="5"/>
      <c r="W12" s="4"/>
      <c r="X12" s="4"/>
      <c r="Y12" s="5"/>
      <c r="Z12" s="5"/>
      <c r="AA12" s="5"/>
      <c r="AB12" s="5"/>
    </row>
    <row r="13" spans="1:28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4"/>
      <c r="U13" s="4"/>
      <c r="V13" s="5"/>
      <c r="W13" s="4"/>
      <c r="X13" s="7"/>
      <c r="Y13" s="5"/>
      <c r="Z13" s="5"/>
      <c r="AA13" s="5"/>
      <c r="AB13" s="5"/>
    </row>
    <row r="14" spans="1:28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</row>
    <row r="15" spans="1:28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</row>
    <row r="16" spans="1:28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</row>
    <row r="17" spans="1:28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</row>
    <row r="18" spans="1:28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spans="1:28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spans="1:28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1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1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1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1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1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1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1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1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1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1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1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1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1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1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1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1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1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1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1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1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1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1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1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1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1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1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1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1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1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1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1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1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1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1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1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1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1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1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1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1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1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1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1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1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1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1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1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1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1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1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1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1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1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1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1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1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1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1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1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1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1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1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1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1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1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1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1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1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1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1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1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1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1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21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21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21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21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21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21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21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21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21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21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21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21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21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21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21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21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21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21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21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21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21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21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21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21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21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21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21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21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21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21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21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21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21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21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21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21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21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21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21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21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21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21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21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21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21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21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21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21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21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21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21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21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21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21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21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21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21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21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21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21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21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21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21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21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21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21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21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21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21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21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21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21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21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21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21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21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21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21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21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21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21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21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21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21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21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21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21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21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21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21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21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21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21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21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21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21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21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21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21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21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21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21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21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21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21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21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21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21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21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21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21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21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21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21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21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21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21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21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21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21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21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21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21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21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21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21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21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21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21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21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21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21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21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21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21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21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21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21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21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21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21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21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21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21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21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21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21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21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21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21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21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21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21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21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21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21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21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21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21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21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21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21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21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21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21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21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21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21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21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21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21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21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21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21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21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21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21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21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21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21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21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21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21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21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21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21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21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21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21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21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21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21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21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21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21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21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21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21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21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21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21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21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21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21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21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21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21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21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21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21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21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21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21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21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21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21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21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21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21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21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21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21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21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21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21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21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21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21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21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21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21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21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21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21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21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21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21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21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21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21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21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21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21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21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21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21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21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21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21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21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21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21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21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21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21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21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21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21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21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21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21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21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21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21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21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21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21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21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21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21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21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21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21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21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21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21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21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21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21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21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21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21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21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21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21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21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21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21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21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21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21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21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21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21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21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21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21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21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21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21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21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21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21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21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21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21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21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21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21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21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21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21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21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21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21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21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21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21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21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21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21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21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21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21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21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21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21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21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21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21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21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21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21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21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21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21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21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21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21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21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21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21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21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21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21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21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21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21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21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21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21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21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21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21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21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21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21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21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21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21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21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21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21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21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21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21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21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21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21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21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21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21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21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21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21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21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21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21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21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21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21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21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21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21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21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21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21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21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21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21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21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21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21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21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21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21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21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21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21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21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21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21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21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21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21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21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21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21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21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21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21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21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21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21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21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21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21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21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21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21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21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21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21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21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21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21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21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21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21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21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21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21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21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21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21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21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21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21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21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21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21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21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21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21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21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21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21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21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21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21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21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21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21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21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21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21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21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21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21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21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21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21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21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21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21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21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21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21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21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21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21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21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21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21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21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21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21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21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21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21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21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21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21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21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21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21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21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21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21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21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21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21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21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21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21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21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21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21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21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21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21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21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21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21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21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21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21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21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21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21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21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21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21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21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21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21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21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21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21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21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21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21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21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21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21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21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21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21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21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21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21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21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21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21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21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21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21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21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21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21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21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21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21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21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21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21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21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21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21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21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21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21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21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21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21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21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21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21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21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21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21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21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21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21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21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21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21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21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21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21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21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21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21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21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21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21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21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21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21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21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21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21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21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21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21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21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21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21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21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21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21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21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21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21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21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21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21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21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21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21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21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21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21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21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21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21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21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21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21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21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21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21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21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21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21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21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21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21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21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21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21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21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21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21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21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21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21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21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21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21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21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21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21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21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21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21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21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21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21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21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21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21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21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21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21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21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21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21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21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21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21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21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21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21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21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21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21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21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21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21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21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21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21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21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21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21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21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21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21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21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21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21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21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21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21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21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21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21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21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21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21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21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21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21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21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21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21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21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21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21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21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21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21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21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21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21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21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21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21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21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21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21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21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21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21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21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21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21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21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21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21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21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21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21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21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21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21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21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21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21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21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21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21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21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21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21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21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21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21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21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21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21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21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21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21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21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21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21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21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21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21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21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21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21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21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21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21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21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21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21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21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21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21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21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21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21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21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21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21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21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21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21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21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21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21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21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21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21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21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21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21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21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21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21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21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21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21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21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21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21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21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21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21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21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21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21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21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21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21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21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21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21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21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21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21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21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21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21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21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21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21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21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21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21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21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21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21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21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21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21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21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21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21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21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21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21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21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21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21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21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21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21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21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21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21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21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21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21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21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21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21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21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21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21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21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21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21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21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21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21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21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21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21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21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21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21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21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21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21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21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21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21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21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21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21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21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21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21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21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21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21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21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21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21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21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21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21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21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21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21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21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21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21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21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21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21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21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21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21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21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21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21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21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21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21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21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21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21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21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21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21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21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21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21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21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21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21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21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21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21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21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21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21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21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000"/>
  <sheetViews>
    <sheetView workbookViewId="0"/>
  </sheetViews>
  <sheetFormatPr baseColWidth="10" defaultColWidth="11.1640625" defaultRowHeight="15" customHeight="1"/>
  <cols>
    <col min="1" max="1" width="14" customWidth="1"/>
    <col min="2" max="2" width="8.6640625" customWidth="1"/>
    <col min="3" max="3" width="8.33203125" customWidth="1"/>
    <col min="4" max="4" width="13.1640625" customWidth="1"/>
    <col min="5" max="5" width="15.33203125" customWidth="1"/>
    <col min="6" max="10" width="20.5" customWidth="1"/>
    <col min="11" max="11" width="23.6640625" customWidth="1"/>
    <col min="12" max="14" width="18" customWidth="1"/>
    <col min="15" max="15" width="19.83203125" customWidth="1"/>
    <col min="16" max="16" width="30.33203125" customWidth="1"/>
    <col min="17" max="17" width="36.1640625" customWidth="1"/>
    <col min="18" max="19" width="10.1640625" customWidth="1"/>
    <col min="20" max="20" width="16.33203125" customWidth="1"/>
    <col min="21" max="21" width="17.5" customWidth="1"/>
    <col min="22" max="22" width="25.33203125" customWidth="1"/>
    <col min="23" max="23" width="17.5" customWidth="1"/>
    <col min="24" max="24" width="21.33203125" customWidth="1"/>
    <col min="25" max="28" width="10.83203125" customWidth="1"/>
  </cols>
  <sheetData>
    <row r="1" spans="1:28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</row>
    <row r="2" spans="1:28" ht="21" customHeight="1">
      <c r="A2" s="4" t="s">
        <v>17</v>
      </c>
      <c r="B2" s="6">
        <f>L2+90.02</f>
        <v>276.64</v>
      </c>
      <c r="C2" s="4">
        <v>61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ROUND(276.64-90.02,2)</f>
        <v>186.62</v>
      </c>
      <c r="M2" s="4">
        <v>0</v>
      </c>
      <c r="N2" s="4">
        <v>33.932668999999997</v>
      </c>
      <c r="O2" s="4">
        <v>-118.39752799999999</v>
      </c>
      <c r="P2" s="4">
        <f t="shared" ref="P2:P5" si="0">60/$AB$1</f>
        <v>6</v>
      </c>
      <c r="Q2" s="4" t="s">
        <v>44</v>
      </c>
      <c r="R2" s="4">
        <f t="shared" ref="R2:R5" si="1">L2</f>
        <v>186.62</v>
      </c>
      <c r="S2" s="4">
        <f t="shared" ref="S2:S5" si="2">$C$2</f>
        <v>61</v>
      </c>
      <c r="T2" s="4">
        <v>33.932879463503198</v>
      </c>
      <c r="U2" s="4">
        <v>-118.397575592585</v>
      </c>
      <c r="V2" s="4">
        <v>1</v>
      </c>
      <c r="W2" s="4" t="s">
        <v>17</v>
      </c>
      <c r="X2" s="7" t="s">
        <v>44</v>
      </c>
      <c r="Y2" s="4"/>
      <c r="Z2" s="5"/>
      <c r="AA2" s="5"/>
      <c r="AB2" s="5"/>
    </row>
    <row r="3" spans="1:28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ROUND(276.64-152.23,2)</f>
        <v>124.41</v>
      </c>
      <c r="M3" s="4">
        <v>0</v>
      </c>
      <c r="N3" s="4">
        <v>33.932636000000002</v>
      </c>
      <c r="O3" s="4">
        <v>-118.397786</v>
      </c>
      <c r="P3" s="4">
        <f t="shared" si="0"/>
        <v>6</v>
      </c>
      <c r="Q3" s="4" t="s">
        <v>45</v>
      </c>
      <c r="R3" s="4">
        <f t="shared" si="1"/>
        <v>124.41</v>
      </c>
      <c r="S3" s="4">
        <f t="shared" si="2"/>
        <v>61</v>
      </c>
      <c r="T3" s="4">
        <v>33.932834868107904</v>
      </c>
      <c r="U3" s="4">
        <v>-118.397829119582</v>
      </c>
      <c r="V3" s="4">
        <v>1</v>
      </c>
      <c r="W3" s="7" t="s">
        <v>44</v>
      </c>
      <c r="X3" s="4" t="s">
        <v>18</v>
      </c>
      <c r="Y3" s="4"/>
      <c r="Z3" s="5"/>
      <c r="AA3" s="5"/>
      <c r="AB3" s="5"/>
    </row>
    <row r="4" spans="1:28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ROUND(276.64-214.43,2)</f>
        <v>62.21</v>
      </c>
      <c r="M4" s="4">
        <v>0</v>
      </c>
      <c r="N4" s="4">
        <v>33.932608000000002</v>
      </c>
      <c r="O4" s="4">
        <v>-118.39795599999999</v>
      </c>
      <c r="P4" s="4">
        <f t="shared" si="0"/>
        <v>6</v>
      </c>
      <c r="Q4" s="4" t="s">
        <v>46</v>
      </c>
      <c r="R4" s="4">
        <f t="shared" si="1"/>
        <v>62.21</v>
      </c>
      <c r="S4" s="4">
        <f t="shared" si="2"/>
        <v>61</v>
      </c>
      <c r="T4" s="4">
        <v>33.932789247217201</v>
      </c>
      <c r="U4" s="4">
        <v>-118.39801150978801</v>
      </c>
      <c r="V4" s="4">
        <v>1</v>
      </c>
      <c r="W4" s="7" t="s">
        <v>44</v>
      </c>
      <c r="X4" s="7" t="s">
        <v>45</v>
      </c>
      <c r="Y4" s="4"/>
      <c r="Z4" s="5"/>
      <c r="AA4" s="5"/>
      <c r="AB4" s="5"/>
    </row>
    <row r="5" spans="1:28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v>0</v>
      </c>
      <c r="M5" s="4">
        <v>0</v>
      </c>
      <c r="N5" s="4">
        <v>33.932580999999999</v>
      </c>
      <c r="O5" s="4">
        <v>-118.398178</v>
      </c>
      <c r="P5" s="4">
        <f t="shared" si="0"/>
        <v>6</v>
      </c>
      <c r="Q5" s="4" t="s">
        <v>47</v>
      </c>
      <c r="R5" s="4">
        <f t="shared" si="1"/>
        <v>0</v>
      </c>
      <c r="S5" s="4">
        <f t="shared" si="2"/>
        <v>61</v>
      </c>
      <c r="T5" s="4">
        <v>33.932751415240404</v>
      </c>
      <c r="U5" s="4">
        <v>-118.398218039874</v>
      </c>
      <c r="V5" s="4">
        <v>1</v>
      </c>
      <c r="W5" s="7" t="s">
        <v>45</v>
      </c>
      <c r="X5" s="4" t="s">
        <v>19</v>
      </c>
      <c r="Y5" s="4"/>
      <c r="Z5" s="5"/>
      <c r="AA5" s="5"/>
      <c r="AB5" s="5"/>
    </row>
    <row r="6" spans="1:28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 t="s">
        <v>45</v>
      </c>
      <c r="X6" s="7" t="s">
        <v>46</v>
      </c>
      <c r="Y6" s="4"/>
      <c r="Z6" s="4"/>
      <c r="AA6" s="5"/>
      <c r="AB6" s="5"/>
    </row>
    <row r="7" spans="1:28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 t="s">
        <v>46</v>
      </c>
      <c r="X7" s="4" t="s">
        <v>20</v>
      </c>
      <c r="Y7" s="4"/>
      <c r="Z7" s="4"/>
      <c r="AA7" s="4"/>
      <c r="AB7" s="4"/>
    </row>
    <row r="8" spans="1:28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 t="s">
        <v>46</v>
      </c>
      <c r="X8" s="4" t="s">
        <v>47</v>
      </c>
      <c r="Y8" s="4"/>
      <c r="Z8" s="4"/>
      <c r="AA8" s="4"/>
      <c r="AB8" s="4"/>
    </row>
    <row r="9" spans="1:28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 t="s">
        <v>47</v>
      </c>
      <c r="X9" s="4" t="s">
        <v>21</v>
      </c>
      <c r="Y9" s="5"/>
      <c r="Z9" s="5"/>
      <c r="AA9" s="4"/>
      <c r="AB9" s="4"/>
    </row>
    <row r="10" spans="1:28" ht="21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4"/>
      <c r="U10" s="4"/>
      <c r="V10" s="8"/>
      <c r="W10" s="5"/>
      <c r="X10" s="5"/>
      <c r="Y10" s="5"/>
      <c r="Z10" s="5"/>
      <c r="AA10" s="4"/>
      <c r="AB10" s="4"/>
    </row>
    <row r="11" spans="1:28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"/>
      <c r="U11" s="4"/>
      <c r="V11" s="5"/>
      <c r="W11" s="5"/>
      <c r="X11" s="5"/>
      <c r="Y11" s="5"/>
      <c r="Z11" s="5"/>
      <c r="AA11" s="5"/>
      <c r="AB11" s="5"/>
    </row>
    <row r="12" spans="1:28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5"/>
      <c r="S12" s="5"/>
      <c r="T12" s="4"/>
      <c r="U12" s="4"/>
      <c r="V12" s="5"/>
      <c r="W12" s="4"/>
      <c r="X12" s="4"/>
      <c r="Y12" s="5"/>
      <c r="Z12" s="5"/>
      <c r="AA12" s="5"/>
      <c r="AB12" s="5"/>
    </row>
    <row r="13" spans="1:28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4"/>
      <c r="U13" s="4"/>
      <c r="V13" s="5"/>
      <c r="W13" s="4"/>
      <c r="X13" s="7"/>
      <c r="Y13" s="5"/>
      <c r="Z13" s="5"/>
      <c r="AA13" s="5"/>
      <c r="AB13" s="5"/>
    </row>
    <row r="14" spans="1:28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</row>
    <row r="15" spans="1:28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</row>
    <row r="16" spans="1:28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</row>
    <row r="17" spans="1:28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</row>
    <row r="18" spans="1:28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spans="1:28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spans="1:28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1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1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1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1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1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1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1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1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1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1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1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1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1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1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1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1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1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1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1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1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1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1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1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1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1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1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1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1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1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1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1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1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1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1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1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1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1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1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1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1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1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1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1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1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1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1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1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1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1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1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1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1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1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1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1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1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1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1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1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1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1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1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1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1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1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1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1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1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1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1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1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1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1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21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21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21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21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21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21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21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21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21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21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21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21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21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21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21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21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21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21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21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21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21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21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21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21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21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21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21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21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21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21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21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21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21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21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21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21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21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21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21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21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21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21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21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21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21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21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21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21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21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21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21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21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21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21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21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21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21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21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21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21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21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21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21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21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21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21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21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21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21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21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21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21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21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21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21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21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21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21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21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21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21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21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21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21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21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21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21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21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21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21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21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21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21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21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21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21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21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21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21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21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21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21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21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21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21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21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21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21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21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21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21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21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21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21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21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21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21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21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21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21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21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21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21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21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21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21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21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21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21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21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21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21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21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21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21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21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21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21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21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21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21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21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21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21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21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21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21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21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21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21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21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21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21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21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21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21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21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21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21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21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21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21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21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21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21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21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21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21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21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21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21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21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21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21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21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21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21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21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21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21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21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21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21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21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21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21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21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21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21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21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21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21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21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21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21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21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21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21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21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21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21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21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21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21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21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21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21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21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21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21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21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21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21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21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21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21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21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21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21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21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21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21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21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21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21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21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21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21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21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21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21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21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21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21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21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21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21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21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21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21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21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21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21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21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21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21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21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21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21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21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21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21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21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21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21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21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21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21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21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21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21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21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21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21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21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21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21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21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21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21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21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21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21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21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21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21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21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21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21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21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21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21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21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21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21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21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21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21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21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21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21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21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21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21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21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21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21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21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21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21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21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21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21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21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21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21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21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21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21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21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21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21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21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21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21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21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21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21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21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21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21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21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21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21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21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21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21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21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21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21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21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21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21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21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21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21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21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21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21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21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21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21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21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21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21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21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21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21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21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21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21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21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21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21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21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21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21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21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21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21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21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21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21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21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21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21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21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21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21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21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21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21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21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21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21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21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21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21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21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21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21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21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21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21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21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21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21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21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21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21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21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21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21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21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21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21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21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21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21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21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21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21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21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21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21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21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21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21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21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21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21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21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21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21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21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21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21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21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21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21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21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21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21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21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21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21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21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21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21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21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21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21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21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21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21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21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21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21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21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21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21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21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21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21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21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21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21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21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21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21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21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21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21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21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21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21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21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21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21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21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21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21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21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21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21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21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21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21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21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21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21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21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21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21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21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21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21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21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21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21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21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21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21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21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21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21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21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21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21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21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21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21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21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21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21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21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21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21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21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21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21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21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21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21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21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21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21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21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21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21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21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21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21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21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21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21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21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21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21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21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21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21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21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21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21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21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21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21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21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21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21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21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21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21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21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21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21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21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21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21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21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21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21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21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21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21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21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21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21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21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21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21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21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21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21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21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21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21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21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21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21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21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21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21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21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21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21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21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21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21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21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21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21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21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21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21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21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21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21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21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21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21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21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21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21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21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21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21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21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21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21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21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21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21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21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21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21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21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21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21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21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21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21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21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21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21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21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21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21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21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21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21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21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21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21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21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21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21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21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21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21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21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21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21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21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21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21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21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21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21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21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21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21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21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21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21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21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21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21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21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21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21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21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21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21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21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21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21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21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21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21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21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21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21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21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21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21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21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21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21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21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21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21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21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21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21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21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21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21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21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21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21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21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21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21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21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21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21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21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21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21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21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21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21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21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21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21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21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21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21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21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21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21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21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21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21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21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21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21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21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21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21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21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21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21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21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21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21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21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21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21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21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21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21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21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21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21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21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21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21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21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21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21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21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21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21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21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21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21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21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21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21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21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21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21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21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21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21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21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21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21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21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21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21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21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21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21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21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21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21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21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21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21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21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21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21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21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21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21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21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21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21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21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21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21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21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21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21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21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21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21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21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21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21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21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21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21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21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21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21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21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21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21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21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21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21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21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21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21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21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21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21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21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21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21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21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21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21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21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21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21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21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21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21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21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21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21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21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21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21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21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21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21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21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21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21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21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21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21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21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21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21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21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21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21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21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21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21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21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21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21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21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21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21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21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21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21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21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21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21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21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21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21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21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21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21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21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21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21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21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21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21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21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21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21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21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21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21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21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21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21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21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21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21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21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21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21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21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21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21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21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21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21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21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21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21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21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21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21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21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21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21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21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21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21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21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21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21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21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21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21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21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21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21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21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21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21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21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21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21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21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21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21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21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1000"/>
  <sheetViews>
    <sheetView workbookViewId="0"/>
  </sheetViews>
  <sheetFormatPr baseColWidth="10" defaultColWidth="11.1640625" defaultRowHeight="15" customHeight="1"/>
  <cols>
    <col min="1" max="1" width="14" customWidth="1"/>
    <col min="2" max="2" width="8.6640625" customWidth="1"/>
    <col min="3" max="3" width="8.33203125" customWidth="1"/>
    <col min="4" max="4" width="13.1640625" customWidth="1"/>
    <col min="5" max="5" width="15.33203125" customWidth="1"/>
    <col min="6" max="10" width="20.5" customWidth="1"/>
    <col min="11" max="11" width="23.6640625" customWidth="1"/>
    <col min="12" max="14" width="18" customWidth="1"/>
    <col min="15" max="15" width="19.83203125" customWidth="1"/>
    <col min="16" max="16" width="30.33203125" customWidth="1"/>
    <col min="17" max="17" width="36.1640625" customWidth="1"/>
    <col min="18" max="19" width="10.1640625" customWidth="1"/>
    <col min="20" max="20" width="16.33203125" customWidth="1"/>
    <col min="21" max="21" width="17.5" customWidth="1"/>
    <col min="22" max="22" width="25.33203125" customWidth="1"/>
    <col min="23" max="23" width="17.5" customWidth="1"/>
    <col min="24" max="24" width="21.33203125" customWidth="1"/>
    <col min="25" max="28" width="10.83203125" customWidth="1"/>
  </cols>
  <sheetData>
    <row r="1" spans="1:28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</row>
    <row r="2" spans="1:28" ht="21" customHeight="1">
      <c r="A2" s="4" t="s">
        <v>17</v>
      </c>
      <c r="B2" s="6">
        <v>500</v>
      </c>
      <c r="C2" s="4">
        <v>61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6">
        <f>B2-90.2</f>
        <v>409.8</v>
      </c>
      <c r="M2" s="4">
        <v>0</v>
      </c>
      <c r="N2" s="4">
        <v>33.932668999999997</v>
      </c>
      <c r="O2" s="4">
        <v>-118.39752799999999</v>
      </c>
      <c r="P2" s="4">
        <f t="shared" ref="P2:P6" si="0">60/$AB$1</f>
        <v>6</v>
      </c>
      <c r="Q2" s="4" t="s">
        <v>44</v>
      </c>
      <c r="R2" s="6">
        <f t="shared" ref="R2:R6" si="1">L2</f>
        <v>409.8</v>
      </c>
      <c r="S2" s="4">
        <f t="shared" ref="S2:S6" si="2">$C$2</f>
        <v>61</v>
      </c>
      <c r="T2" s="4">
        <v>33.932879463503198</v>
      </c>
      <c r="U2" s="4">
        <v>-118.397575592585</v>
      </c>
      <c r="V2" s="4">
        <v>0.5</v>
      </c>
      <c r="W2" s="4" t="s">
        <v>17</v>
      </c>
      <c r="X2" s="7" t="s">
        <v>44</v>
      </c>
      <c r="Y2" s="4"/>
      <c r="Z2" s="5"/>
      <c r="AA2" s="5"/>
      <c r="AB2" s="5"/>
    </row>
    <row r="3" spans="1:28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6">
        <f>$L$2-62.2*1</f>
        <v>347.6</v>
      </c>
      <c r="M3" s="4">
        <v>0</v>
      </c>
      <c r="N3" s="4">
        <v>33.932636000000002</v>
      </c>
      <c r="O3" s="4">
        <v>-118.397786</v>
      </c>
      <c r="P3" s="4">
        <f t="shared" si="0"/>
        <v>6</v>
      </c>
      <c r="Q3" s="4" t="s">
        <v>45</v>
      </c>
      <c r="R3" s="6">
        <f t="shared" si="1"/>
        <v>347.6</v>
      </c>
      <c r="S3" s="4">
        <f t="shared" si="2"/>
        <v>61</v>
      </c>
      <c r="T3" s="4">
        <v>33.932834868107904</v>
      </c>
      <c r="U3" s="4">
        <v>-118.397829119582</v>
      </c>
      <c r="V3" s="4">
        <v>0.5</v>
      </c>
      <c r="W3" s="7" t="s">
        <v>44</v>
      </c>
      <c r="X3" s="4" t="s">
        <v>18</v>
      </c>
      <c r="Y3" s="4"/>
      <c r="Z3" s="5"/>
      <c r="AA3" s="5"/>
      <c r="AB3" s="5"/>
    </row>
    <row r="4" spans="1:28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6">
        <f>$L$2-62.2*2</f>
        <v>285.39999999999998</v>
      </c>
      <c r="M4" s="4">
        <v>0</v>
      </c>
      <c r="N4" s="4">
        <v>33.932608000000002</v>
      </c>
      <c r="O4" s="4">
        <v>-118.39795599999999</v>
      </c>
      <c r="P4" s="4">
        <f t="shared" si="0"/>
        <v>6</v>
      </c>
      <c r="Q4" s="4" t="s">
        <v>46</v>
      </c>
      <c r="R4" s="6">
        <f t="shared" si="1"/>
        <v>285.39999999999998</v>
      </c>
      <c r="S4" s="4">
        <f t="shared" si="2"/>
        <v>61</v>
      </c>
      <c r="T4" s="4">
        <v>33.932789247217201</v>
      </c>
      <c r="U4" s="4">
        <v>-118.39801150978801</v>
      </c>
      <c r="V4" s="4">
        <v>0.5</v>
      </c>
      <c r="W4" s="7" t="s">
        <v>44</v>
      </c>
      <c r="X4" s="7" t="s">
        <v>45</v>
      </c>
      <c r="Y4" s="4"/>
      <c r="Z4" s="5"/>
      <c r="AA4" s="5"/>
      <c r="AB4" s="5"/>
    </row>
    <row r="5" spans="1:28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6">
        <f>$L$2-62.2*3</f>
        <v>223.2</v>
      </c>
      <c r="M5" s="4">
        <v>0</v>
      </c>
      <c r="N5" s="4">
        <v>33.932580999999999</v>
      </c>
      <c r="O5" s="4">
        <v>-118.398178</v>
      </c>
      <c r="P5" s="4">
        <f t="shared" si="0"/>
        <v>6</v>
      </c>
      <c r="Q5" s="4" t="s">
        <v>47</v>
      </c>
      <c r="R5" s="6">
        <f t="shared" si="1"/>
        <v>223.2</v>
      </c>
      <c r="S5" s="4">
        <f t="shared" si="2"/>
        <v>61</v>
      </c>
      <c r="T5" s="4">
        <v>33.932751415240404</v>
      </c>
      <c r="U5" s="4">
        <v>-118.398218039874</v>
      </c>
      <c r="V5" s="4">
        <v>0.5</v>
      </c>
      <c r="W5" s="7" t="s">
        <v>45</v>
      </c>
      <c r="X5" s="4" t="s">
        <v>19</v>
      </c>
      <c r="Y5" s="4"/>
      <c r="Z5" s="5"/>
      <c r="AA5" s="5"/>
      <c r="AB5" s="5"/>
    </row>
    <row r="6" spans="1:28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6">
        <f>$L$2-62.2*4</f>
        <v>161</v>
      </c>
      <c r="M6" s="4">
        <v>0</v>
      </c>
      <c r="N6" s="4">
        <v>33.932559678499601</v>
      </c>
      <c r="O6" s="4">
        <v>-118.398412399748</v>
      </c>
      <c r="P6" s="4">
        <f t="shared" si="0"/>
        <v>6</v>
      </c>
      <c r="Q6" s="4" t="s">
        <v>49</v>
      </c>
      <c r="R6" s="6">
        <f t="shared" si="1"/>
        <v>161</v>
      </c>
      <c r="S6" s="4">
        <f t="shared" si="2"/>
        <v>61</v>
      </c>
      <c r="T6" s="4">
        <v>33.932674471469099</v>
      </c>
      <c r="U6" s="4">
        <v>-118.398506761107</v>
      </c>
      <c r="V6" s="4">
        <v>0.5</v>
      </c>
      <c r="W6" s="7" t="s">
        <v>45</v>
      </c>
      <c r="X6" s="7" t="s">
        <v>46</v>
      </c>
      <c r="Y6" s="4"/>
      <c r="Z6" s="4"/>
      <c r="AA6" s="5"/>
      <c r="AB6" s="5"/>
    </row>
    <row r="7" spans="1:28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 t="s">
        <v>46</v>
      </c>
      <c r="X7" s="4" t="s">
        <v>20</v>
      </c>
      <c r="Y7" s="4"/>
      <c r="Z7" s="4"/>
      <c r="AA7" s="4"/>
      <c r="AB7" s="4"/>
    </row>
    <row r="8" spans="1:28" ht="21" customHeight="1">
      <c r="A8" s="8"/>
      <c r="B8" s="8"/>
      <c r="C8" s="8"/>
      <c r="D8" s="10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 t="s">
        <v>47</v>
      </c>
      <c r="X8" s="7" t="s">
        <v>46</v>
      </c>
      <c r="Y8" s="4"/>
      <c r="Z8" s="4"/>
      <c r="AA8" s="4"/>
      <c r="AB8" s="4"/>
    </row>
    <row r="9" spans="1:28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7" t="s">
        <v>47</v>
      </c>
      <c r="X9" s="4" t="s">
        <v>21</v>
      </c>
      <c r="Y9" s="5"/>
      <c r="Z9" s="5"/>
      <c r="AA9" s="4"/>
      <c r="AB9" s="4"/>
    </row>
    <row r="10" spans="1:28" ht="21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7" t="s">
        <v>47</v>
      </c>
      <c r="X10" s="7" t="s">
        <v>49</v>
      </c>
      <c r="Y10" s="5"/>
      <c r="Z10" s="5"/>
      <c r="AA10" s="4"/>
      <c r="AB10" s="4"/>
    </row>
    <row r="11" spans="1:28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7" t="s">
        <v>49</v>
      </c>
      <c r="X11" s="5" t="s">
        <v>48</v>
      </c>
      <c r="Y11" s="5"/>
      <c r="Z11" s="5"/>
      <c r="AA11" s="5"/>
      <c r="AB11" s="5"/>
    </row>
    <row r="12" spans="1:28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4"/>
      <c r="S12" s="4"/>
      <c r="T12" s="4"/>
      <c r="U12" s="4"/>
      <c r="V12" s="5"/>
      <c r="W12" s="4"/>
      <c r="X12" s="4"/>
      <c r="Y12" s="5"/>
      <c r="Z12" s="5"/>
      <c r="AA12" s="5"/>
      <c r="AB12" s="5"/>
    </row>
    <row r="13" spans="1:28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4"/>
      <c r="S13" s="4"/>
      <c r="T13" s="4"/>
      <c r="U13" s="4"/>
      <c r="V13" s="5"/>
      <c r="W13" s="4"/>
      <c r="X13" s="7"/>
      <c r="Y13" s="5"/>
      <c r="Z13" s="5"/>
      <c r="AA13" s="5"/>
      <c r="AB13" s="5"/>
    </row>
    <row r="14" spans="1:28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4"/>
      <c r="S14" s="4"/>
      <c r="T14" s="4"/>
      <c r="U14" s="4"/>
      <c r="V14" s="5"/>
      <c r="W14" s="7"/>
      <c r="X14" s="7"/>
      <c r="Y14" s="5"/>
      <c r="Z14" s="5"/>
      <c r="AA14" s="5"/>
      <c r="AB14" s="5"/>
    </row>
    <row r="15" spans="1:28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4"/>
      <c r="S15" s="4"/>
      <c r="T15" s="4"/>
      <c r="U15" s="4"/>
      <c r="V15" s="5"/>
      <c r="W15" s="7"/>
      <c r="X15" s="4"/>
      <c r="Y15" s="5"/>
      <c r="Z15" s="5"/>
      <c r="AA15" s="5"/>
      <c r="AB15" s="5"/>
    </row>
    <row r="16" spans="1:28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</row>
    <row r="17" spans="1:28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</row>
    <row r="18" spans="1:28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spans="1:28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spans="1:28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1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1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1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1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1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1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1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1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1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1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1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1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1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1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1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1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1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1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1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1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1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1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1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1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1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1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1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1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1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1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1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1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1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1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1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1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1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1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1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1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1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1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1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1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1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1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1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1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1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1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1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1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1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1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1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1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1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1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1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1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1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1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1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1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1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1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1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1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1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1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1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1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1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21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21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21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21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21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21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21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21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21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21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21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21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21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21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21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21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21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21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21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21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21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21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21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21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21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21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21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21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21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21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21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21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21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21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21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21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21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21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21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21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21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21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21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21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21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21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21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21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21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21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21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21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21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21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21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21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21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21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21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21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21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21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21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21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21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21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21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21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21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21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21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21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21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21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21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21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21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21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21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21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21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21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21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21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21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21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21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21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21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21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21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21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21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21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21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21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21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21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21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21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21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21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21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21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21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21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21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21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21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21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21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21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21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21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21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21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21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21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21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21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21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21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21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21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21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21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21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21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21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21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21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21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21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21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21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21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21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21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21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21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21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21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21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21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21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21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21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21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21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21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21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21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21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21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21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21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21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21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21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21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21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21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21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21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21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21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21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21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21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21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21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21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21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21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21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21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21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21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21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21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21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21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21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21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21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21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21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21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21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21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21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21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21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21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21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21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21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21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21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21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21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21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21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21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21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21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21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21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21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21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21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21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21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21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21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21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21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21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21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21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21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21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21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21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21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21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21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21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21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21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21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21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21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21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21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21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21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21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21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21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21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21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21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21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21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21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21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21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21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21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21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21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21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21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21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21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21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21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21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21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21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21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21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21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21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21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21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21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21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21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21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21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21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21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21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21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21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21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21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21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21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21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21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21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21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21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21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21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21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21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21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21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21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21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21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21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21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21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21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21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21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21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21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21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21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21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21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21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21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21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21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21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21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21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21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21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21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21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21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21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21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21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21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21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21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21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21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21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21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21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21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21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21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21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21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21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21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21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21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21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21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21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21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21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21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21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21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21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21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21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21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21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21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21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21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21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21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21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21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21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21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21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21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21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21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21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21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21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21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21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21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21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21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21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21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21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21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21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21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21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21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21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21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21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21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21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21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21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21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21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21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21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21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21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21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21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21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21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21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21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21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21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21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21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21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21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21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21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21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21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21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21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21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21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21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21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21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21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21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21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21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21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21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21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21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21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21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21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21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21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21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21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21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21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21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21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21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21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21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21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21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21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21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21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21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21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21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21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21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21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21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21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21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21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21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21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21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21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21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21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21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21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21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21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21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21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21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21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21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21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21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21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21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21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21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21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21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21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21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21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21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21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21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21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21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21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21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21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21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21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21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21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21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21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21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21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21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21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21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21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21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21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21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21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21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21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21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21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21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21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21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21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21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21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21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21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21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21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21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21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21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21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21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21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21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21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21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21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21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21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21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21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21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21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21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21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21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21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21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21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21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21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21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21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21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21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21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21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21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21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21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21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21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21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21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21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21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21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21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21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21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21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21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21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21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21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21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21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21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21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21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21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21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21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21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21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21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21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21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21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21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21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21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21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21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21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21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21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21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21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21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21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21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21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21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21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21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21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21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21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21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21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21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21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21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21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21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21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21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21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21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21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21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21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21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21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21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21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21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21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21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21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21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21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21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21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21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21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21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21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21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21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21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21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21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21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21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21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21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21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21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21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21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21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21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21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21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21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21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21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21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21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21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21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21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21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21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21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21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21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21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21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21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21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21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21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21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21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21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21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21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21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21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21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21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21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21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21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21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21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21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21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21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21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21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21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21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21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21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21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21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21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21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21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21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21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21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21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21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21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21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21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21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21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21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21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21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21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21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21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21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21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21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21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21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21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21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21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21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21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21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21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21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21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21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21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21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21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21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21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21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21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21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21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21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21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21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21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21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21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21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21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21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21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21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21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21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21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21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21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21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21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21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21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21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21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21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21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21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21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21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21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21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21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21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21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21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21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21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21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21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21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21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21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21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21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21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21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21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21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21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21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21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21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21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21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21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21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21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21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21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21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21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21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21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21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21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21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21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21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21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21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21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21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21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21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21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21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21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21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21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21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21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21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21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21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21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21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21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21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21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21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21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21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21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21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21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21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21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21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21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21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21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21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21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21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21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21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21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21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21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21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21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21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21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21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21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21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21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21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21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21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21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21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21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21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21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21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21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21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21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21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21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21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21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21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21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21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21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21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21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21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21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21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21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21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21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21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21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21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21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21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21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21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21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21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21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21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21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21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21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21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21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21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21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21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21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21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21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21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21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21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21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21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1000"/>
  <sheetViews>
    <sheetView workbookViewId="0"/>
  </sheetViews>
  <sheetFormatPr baseColWidth="10" defaultColWidth="11.1640625" defaultRowHeight="15" customHeight="1"/>
  <cols>
    <col min="1" max="1" width="14" customWidth="1"/>
    <col min="2" max="2" width="8.6640625" customWidth="1"/>
    <col min="3" max="3" width="8.33203125" customWidth="1"/>
    <col min="4" max="4" width="13.1640625" customWidth="1"/>
    <col min="5" max="5" width="15.33203125" customWidth="1"/>
    <col min="6" max="10" width="20.5" customWidth="1"/>
    <col min="11" max="11" width="23.6640625" customWidth="1"/>
    <col min="12" max="14" width="18" customWidth="1"/>
    <col min="15" max="15" width="19.83203125" customWidth="1"/>
    <col min="16" max="16" width="30.33203125" customWidth="1"/>
    <col min="17" max="17" width="36.1640625" customWidth="1"/>
    <col min="18" max="19" width="10.1640625" customWidth="1"/>
    <col min="20" max="20" width="16.33203125" customWidth="1"/>
    <col min="21" max="21" width="17.5" customWidth="1"/>
    <col min="22" max="22" width="25.33203125" customWidth="1"/>
    <col min="23" max="23" width="17.5" customWidth="1"/>
    <col min="24" max="24" width="21.33203125" customWidth="1"/>
    <col min="25" max="28" width="10.83203125" customWidth="1"/>
  </cols>
  <sheetData>
    <row r="1" spans="1:28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</row>
    <row r="2" spans="1:28" ht="21" customHeight="1">
      <c r="A2" s="4" t="s">
        <v>17</v>
      </c>
      <c r="B2" s="6">
        <f>L2+90.02</f>
        <v>276.64</v>
      </c>
      <c r="C2" s="4">
        <v>61</v>
      </c>
      <c r="D2" s="4">
        <v>33.932938999999998</v>
      </c>
      <c r="E2" s="4">
        <v>-118.397308</v>
      </c>
      <c r="F2" s="4">
        <f>75/$AB$1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21</v>
      </c>
      <c r="L2" s="4">
        <f t="shared" ref="L2:L3" si="0">ROUND(276.64-90.02,2)</f>
        <v>186.62</v>
      </c>
      <c r="M2" s="4">
        <v>0</v>
      </c>
      <c r="N2" s="4">
        <v>33.932668999999997</v>
      </c>
      <c r="O2" s="4">
        <v>-118.39752799999999</v>
      </c>
      <c r="P2" s="4">
        <f t="shared" ref="P2:P7" si="1">60/$AB$1</f>
        <v>6</v>
      </c>
      <c r="Q2" s="4" t="s">
        <v>45</v>
      </c>
      <c r="R2" s="4">
        <f>L7</f>
        <v>62.21</v>
      </c>
      <c r="S2" s="4">
        <f t="shared" ref="S2:S4" si="2">$C$2</f>
        <v>61</v>
      </c>
      <c r="T2" s="4">
        <v>33.932789247217201</v>
      </c>
      <c r="U2" s="4">
        <v>-118.39801150978801</v>
      </c>
      <c r="V2" s="4">
        <v>0.3</v>
      </c>
      <c r="W2" s="4" t="s">
        <v>17</v>
      </c>
      <c r="X2" s="7" t="s">
        <v>47</v>
      </c>
      <c r="Y2" s="4"/>
      <c r="Z2" s="5"/>
      <c r="AA2" s="5"/>
      <c r="AB2" s="5"/>
    </row>
    <row r="3" spans="1:28" ht="21" customHeight="1">
      <c r="A3" s="4"/>
      <c r="B3" s="6"/>
      <c r="C3" s="4"/>
      <c r="D3" s="4"/>
      <c r="E3" s="4"/>
      <c r="F3" s="4"/>
      <c r="G3" s="4"/>
      <c r="H3" s="4"/>
      <c r="I3" s="4"/>
      <c r="J3" s="4"/>
      <c r="K3" s="4" t="s">
        <v>50</v>
      </c>
      <c r="L3" s="4">
        <f t="shared" si="0"/>
        <v>186.62</v>
      </c>
      <c r="M3" s="4">
        <v>122</v>
      </c>
      <c r="N3" s="5">
        <v>33.933079164669998</v>
      </c>
      <c r="O3" s="5">
        <v>-118.39764852144501</v>
      </c>
      <c r="P3" s="4">
        <f t="shared" si="1"/>
        <v>6</v>
      </c>
      <c r="Q3" s="4" t="s">
        <v>46</v>
      </c>
      <c r="R3" s="4">
        <f>L4</f>
        <v>124.41</v>
      </c>
      <c r="S3" s="4">
        <f t="shared" si="2"/>
        <v>61</v>
      </c>
      <c r="T3" s="4">
        <v>33.932834868107904</v>
      </c>
      <c r="U3" s="4">
        <v>-118.397829119582</v>
      </c>
      <c r="V3" s="4">
        <v>0.3</v>
      </c>
      <c r="W3" s="7" t="s">
        <v>47</v>
      </c>
      <c r="X3" s="4" t="s">
        <v>21</v>
      </c>
      <c r="Y3" s="4"/>
      <c r="Z3" s="5"/>
      <c r="AA3" s="5"/>
      <c r="AB3" s="5"/>
    </row>
    <row r="4" spans="1:28" ht="21" customHeight="1">
      <c r="A4" s="4"/>
      <c r="B4" s="6"/>
      <c r="C4" s="4"/>
      <c r="D4" s="4"/>
      <c r="E4" s="4"/>
      <c r="F4" s="4"/>
      <c r="G4" s="4"/>
      <c r="H4" s="4"/>
      <c r="I4" s="4"/>
      <c r="J4" s="4"/>
      <c r="K4" s="4" t="s">
        <v>20</v>
      </c>
      <c r="L4" s="4">
        <f t="shared" ref="L4:L5" si="3">ROUND(276.64-152.23,2)</f>
        <v>124.41</v>
      </c>
      <c r="M4" s="4">
        <v>0</v>
      </c>
      <c r="N4" s="4">
        <v>33.932636000000002</v>
      </c>
      <c r="O4" s="4">
        <v>-118.397786</v>
      </c>
      <c r="P4" s="4">
        <f t="shared" si="1"/>
        <v>6</v>
      </c>
      <c r="Q4" s="4" t="s">
        <v>47</v>
      </c>
      <c r="R4" s="4">
        <f>L2</f>
        <v>186.62</v>
      </c>
      <c r="S4" s="4">
        <f t="shared" si="2"/>
        <v>61</v>
      </c>
      <c r="T4" s="4">
        <v>33.932879463503198</v>
      </c>
      <c r="U4" s="4">
        <v>-118.397575592585</v>
      </c>
      <c r="V4" s="4">
        <v>0.3</v>
      </c>
      <c r="W4" s="7" t="s">
        <v>47</v>
      </c>
      <c r="X4" s="7" t="s">
        <v>46</v>
      </c>
      <c r="Y4" s="4"/>
      <c r="Z4" s="5"/>
      <c r="AA4" s="5"/>
      <c r="AB4" s="5"/>
    </row>
    <row r="5" spans="1:28" ht="21" customHeight="1">
      <c r="A5" s="4"/>
      <c r="B5" s="6"/>
      <c r="C5" s="4"/>
      <c r="D5" s="4"/>
      <c r="E5" s="4"/>
      <c r="F5" s="4"/>
      <c r="G5" s="4"/>
      <c r="H5" s="4"/>
      <c r="I5" s="4"/>
      <c r="J5" s="4"/>
      <c r="K5" s="4" t="s">
        <v>51</v>
      </c>
      <c r="L5" s="4">
        <f t="shared" si="3"/>
        <v>124.41</v>
      </c>
      <c r="M5" s="4">
        <v>122</v>
      </c>
      <c r="N5" s="4">
        <v>33.933032670047297</v>
      </c>
      <c r="O5" s="4">
        <v>-118.397882015287</v>
      </c>
      <c r="P5" s="4">
        <f t="shared" si="1"/>
        <v>6</v>
      </c>
      <c r="Q5" s="5"/>
      <c r="R5" s="5"/>
      <c r="S5" s="5"/>
      <c r="T5" s="5"/>
      <c r="U5" s="5"/>
      <c r="V5" s="5"/>
      <c r="W5" s="7" t="s">
        <v>46</v>
      </c>
      <c r="X5" s="4" t="s">
        <v>20</v>
      </c>
      <c r="Y5" s="4"/>
      <c r="Z5" s="5"/>
      <c r="AA5" s="5"/>
      <c r="AB5" s="5"/>
    </row>
    <row r="6" spans="1:28" ht="21" customHeight="1">
      <c r="A6" s="4"/>
      <c r="B6" s="6"/>
      <c r="C6" s="4"/>
      <c r="D6" s="4"/>
      <c r="E6" s="4"/>
      <c r="F6" s="5"/>
      <c r="G6" s="5"/>
      <c r="H6" s="5"/>
      <c r="I6" s="5"/>
      <c r="J6" s="5"/>
      <c r="K6" s="4" t="s">
        <v>52</v>
      </c>
      <c r="L6" s="4">
        <f t="shared" ref="L6:L7" si="4">ROUND(276.64-214.43,2)</f>
        <v>62.21</v>
      </c>
      <c r="M6" s="4">
        <v>122</v>
      </c>
      <c r="N6" s="4">
        <v>33.932986175399201</v>
      </c>
      <c r="O6" s="4">
        <v>-118.39806258385801</v>
      </c>
      <c r="P6" s="4">
        <f t="shared" si="1"/>
        <v>6</v>
      </c>
      <c r="Q6" s="4"/>
      <c r="R6" s="4"/>
      <c r="S6" s="4"/>
      <c r="T6" s="4"/>
      <c r="U6" s="4"/>
      <c r="V6" s="4"/>
      <c r="W6" s="7" t="s">
        <v>45</v>
      </c>
      <c r="X6" s="7" t="s">
        <v>46</v>
      </c>
      <c r="Y6" s="4"/>
      <c r="Z6" s="4"/>
      <c r="AA6" s="5"/>
      <c r="AB6" s="5"/>
    </row>
    <row r="7" spans="1:28" ht="21" customHeight="1">
      <c r="A7" s="4"/>
      <c r="B7" s="6"/>
      <c r="C7" s="4"/>
      <c r="D7" s="4"/>
      <c r="E7" s="4"/>
      <c r="F7" s="4"/>
      <c r="G7" s="4"/>
      <c r="H7" s="4"/>
      <c r="I7" s="4"/>
      <c r="J7" s="4"/>
      <c r="K7" s="4" t="s">
        <v>19</v>
      </c>
      <c r="L7" s="4">
        <f t="shared" si="4"/>
        <v>62.21</v>
      </c>
      <c r="M7" s="4">
        <v>0</v>
      </c>
      <c r="N7" s="4">
        <v>33.932608000000002</v>
      </c>
      <c r="O7" s="4">
        <v>-118.39795599999999</v>
      </c>
      <c r="P7" s="4">
        <f t="shared" si="1"/>
        <v>6</v>
      </c>
      <c r="Q7" s="4"/>
      <c r="R7" s="4"/>
      <c r="S7" s="4"/>
      <c r="T7" s="4"/>
      <c r="U7" s="4"/>
      <c r="V7" s="4"/>
      <c r="W7" s="7" t="s">
        <v>45</v>
      </c>
      <c r="X7" s="4" t="s">
        <v>19</v>
      </c>
      <c r="Y7" s="4"/>
      <c r="Z7" s="4"/>
      <c r="AA7" s="4"/>
      <c r="AB7" s="4"/>
    </row>
    <row r="8" spans="1:28" ht="21" customHeight="1">
      <c r="A8" s="4"/>
      <c r="B8" s="6"/>
      <c r="C8" s="4"/>
      <c r="D8" s="4"/>
      <c r="E8" s="4"/>
      <c r="F8" s="4"/>
      <c r="G8" s="4"/>
      <c r="H8" s="4"/>
      <c r="I8" s="4"/>
      <c r="J8" s="4"/>
      <c r="K8" s="5"/>
      <c r="L8" s="5"/>
      <c r="M8" s="5"/>
      <c r="N8" s="5"/>
      <c r="O8" s="5"/>
      <c r="P8" s="5"/>
      <c r="Q8" s="4"/>
      <c r="R8" s="4"/>
      <c r="S8" s="4"/>
      <c r="T8" s="4"/>
      <c r="U8" s="4"/>
      <c r="V8" s="4"/>
      <c r="W8" s="7" t="s">
        <v>45</v>
      </c>
      <c r="X8" s="7" t="s">
        <v>52</v>
      </c>
      <c r="Y8" s="4"/>
      <c r="Z8" s="4"/>
      <c r="AA8" s="4"/>
      <c r="AB8" s="4"/>
    </row>
    <row r="9" spans="1:28" ht="21" customHeight="1">
      <c r="A9" s="5"/>
      <c r="B9" s="9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4"/>
      <c r="R9" s="4"/>
      <c r="S9" s="4"/>
      <c r="T9" s="4"/>
      <c r="U9" s="4"/>
      <c r="V9" s="4"/>
      <c r="W9" s="7" t="s">
        <v>46</v>
      </c>
      <c r="X9" s="4" t="s">
        <v>51</v>
      </c>
      <c r="Y9" s="5"/>
      <c r="Z9" s="5"/>
      <c r="AA9" s="4"/>
      <c r="AB9" s="4"/>
    </row>
    <row r="10" spans="1:28" ht="21" customHeight="1">
      <c r="A10" s="5"/>
      <c r="B10" s="9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7" t="s">
        <v>47</v>
      </c>
      <c r="X10" s="4" t="s">
        <v>50</v>
      </c>
      <c r="Y10" s="5"/>
      <c r="Z10" s="5"/>
      <c r="AA10" s="4"/>
      <c r="AB10" s="4"/>
    </row>
    <row r="11" spans="1:28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7"/>
      <c r="X11" s="4"/>
      <c r="Y11" s="5"/>
      <c r="Z11" s="5"/>
      <c r="AA11" s="5"/>
      <c r="AB11" s="5"/>
    </row>
    <row r="12" spans="1:28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4"/>
      <c r="S15" s="4"/>
      <c r="T15" s="4"/>
      <c r="U15" s="4"/>
      <c r="V15" s="5"/>
      <c r="W15" s="7"/>
      <c r="X15" s="4"/>
      <c r="Y15" s="5"/>
      <c r="Z15" s="5"/>
      <c r="AA15" s="5"/>
      <c r="AB15" s="5"/>
    </row>
    <row r="16" spans="1:28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</row>
    <row r="17" spans="1:28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</row>
    <row r="18" spans="1:28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spans="1:28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spans="1:28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1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1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1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1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1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1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1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1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1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1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1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1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1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1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1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1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1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1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1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1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1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1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1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1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1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1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1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1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1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1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1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1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1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1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1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1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1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1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1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1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1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1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1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1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1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1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1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1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1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1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1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1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1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1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1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1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1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1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1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1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1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1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1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1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1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1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1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1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1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1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1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1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1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21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21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21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21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21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21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21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21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21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21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21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21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21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21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21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21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21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21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21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21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21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21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21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21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21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21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21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21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21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21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21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21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21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21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21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21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21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21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21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21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21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21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21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21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21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21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21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21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21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21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21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21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21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21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21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21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21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21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21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21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21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21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21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21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21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21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21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21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21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21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21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21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21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21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21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21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21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21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21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21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21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21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21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21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21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21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21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21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21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21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21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21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21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21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21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21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21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21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21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21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21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21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21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21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21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21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21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21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21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21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21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21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21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21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21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21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21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21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21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21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21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21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21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21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21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21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21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21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21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21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21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21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21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21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21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21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21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21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21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21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21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21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21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21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21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21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21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21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21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21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21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21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21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21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21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21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21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21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21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21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21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21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21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21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21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21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21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21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21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21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21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21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21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21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21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21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21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21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21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21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21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21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21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21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21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21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21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21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21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21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21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21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21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21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21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21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21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21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21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21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21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21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21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21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21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21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21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21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21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21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21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21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21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21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21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21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21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21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21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21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21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21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21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21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21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21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21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21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21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21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21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21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21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21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21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21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21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21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21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21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21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21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21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21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21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21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21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21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21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21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21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21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21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21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21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21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21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21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21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21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21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21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21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21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21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21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21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21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21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21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21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21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21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21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21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21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21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21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21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21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21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21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21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21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21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21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21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21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21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21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21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21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21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21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21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21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21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21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21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21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21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21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21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21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21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21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21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21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21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21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21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21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21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21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21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21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21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21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21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21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21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21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21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21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21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21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21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21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21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21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21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21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21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21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21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21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21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21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21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21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21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21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21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21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21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21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21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21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21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21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21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21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21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21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21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21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21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21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21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21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21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21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21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21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21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21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21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21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21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21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21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21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21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21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21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21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21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21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21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21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21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21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21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21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21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21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21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21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21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21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21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21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21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21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21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21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21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21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21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21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21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21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21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21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21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21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21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21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21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21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21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21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21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21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21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21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21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21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21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21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21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21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21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21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21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21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21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21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21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21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21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21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21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21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21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21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21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21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21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21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21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21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21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21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21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21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21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21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21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21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21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21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21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21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21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21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21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21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21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21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21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21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21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21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21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21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21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21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21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21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21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21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21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21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21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21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21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21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21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21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21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21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21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21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21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21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21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21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21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21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21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21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21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21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21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21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21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21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21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21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21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21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21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21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21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21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21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21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21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21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21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21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21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21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21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21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21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21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21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21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21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21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21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21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21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21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21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21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21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21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21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21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21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21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21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21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21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21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21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21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21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21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21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21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21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21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21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21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21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21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21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21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21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21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21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21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21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21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21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21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21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21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21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21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21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21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21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21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21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21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21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21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21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21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21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21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21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21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21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21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21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21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21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21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21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21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21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21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21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21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21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21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21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21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21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21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21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21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21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21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21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21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21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21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21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21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21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21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21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21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21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21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21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21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21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21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21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21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21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21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21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21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21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21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21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21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21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21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21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21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21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21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21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21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21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21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21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21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21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21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21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21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21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21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21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21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21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21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21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21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21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21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21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21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21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21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21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21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21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21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21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21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21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21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21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21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21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21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21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21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21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21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21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21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21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21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21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21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21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21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21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21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21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21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21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21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21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21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21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21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21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21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21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21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21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21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21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21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21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21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21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21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21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21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21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21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21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21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21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21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21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21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21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21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21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21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21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21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21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21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21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21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21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21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21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21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21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21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21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21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21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21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21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21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21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21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21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21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21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21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21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21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21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21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21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21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21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21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21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21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21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21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21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21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21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21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21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21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21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21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21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21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21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21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21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21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21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21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21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21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21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21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21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21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21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21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21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21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21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21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21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21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21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21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21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21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21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21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21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21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21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21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21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21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21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21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21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21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21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21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21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21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21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21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21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21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21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21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21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21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21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21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21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21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21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21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21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21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21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21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21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21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21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21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21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21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21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21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21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21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21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21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21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21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21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21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21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21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21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21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21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21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21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21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21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21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21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21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21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21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21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21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21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21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21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21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21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21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21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21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21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21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21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21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21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21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21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21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21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21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21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21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21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21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21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21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21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21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21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21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21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21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21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21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21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21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21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21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21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21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21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21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21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21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21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21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21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21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21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21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21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21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21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21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0"/>
  <sheetViews>
    <sheetView workbookViewId="0"/>
  </sheetViews>
  <sheetFormatPr baseColWidth="10" defaultColWidth="11.1640625" defaultRowHeight="15" customHeight="1"/>
  <cols>
    <col min="1" max="1" width="14" customWidth="1"/>
    <col min="2" max="2" width="8.6640625" customWidth="1"/>
    <col min="3" max="3" width="8.33203125" customWidth="1"/>
    <col min="4" max="4" width="13.1640625" customWidth="1"/>
    <col min="5" max="5" width="15.33203125" customWidth="1"/>
    <col min="6" max="10" width="20.5" customWidth="1"/>
    <col min="11" max="11" width="23.6640625" customWidth="1"/>
    <col min="12" max="14" width="18" customWidth="1"/>
    <col min="15" max="15" width="19.83203125" customWidth="1"/>
    <col min="16" max="16" width="30.33203125" customWidth="1"/>
    <col min="17" max="17" width="36.1640625" customWidth="1"/>
    <col min="18" max="21" width="10.1640625" customWidth="1"/>
    <col min="22" max="22" width="25.33203125" customWidth="1"/>
    <col min="23" max="23" width="17.5" customWidth="1"/>
    <col min="24" max="24" width="21.33203125" customWidth="1"/>
    <col min="25" max="28" width="10.83203125" customWidth="1"/>
  </cols>
  <sheetData>
    <row r="1" spans="1:28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</row>
    <row r="2" spans="1:28" ht="21" customHeight="1">
      <c r="A2" s="4" t="s">
        <v>17</v>
      </c>
      <c r="B2" s="6">
        <f>L2+90.02</f>
        <v>276.64</v>
      </c>
      <c r="C2" s="4">
        <v>61</v>
      </c>
      <c r="D2" s="4">
        <v>33.932938999999998</v>
      </c>
      <c r="E2" s="4">
        <v>-118.397308</v>
      </c>
      <c r="F2" s="4">
        <f>75/$AB$1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21</v>
      </c>
      <c r="L2" s="4">
        <f t="shared" ref="L2:L3" si="0">ROUND(276.64-90.02,2)</f>
        <v>186.62</v>
      </c>
      <c r="M2" s="4">
        <v>0</v>
      </c>
      <c r="N2" s="4">
        <v>33.932668999999997</v>
      </c>
      <c r="O2" s="4">
        <v>-118.39752799999999</v>
      </c>
      <c r="P2" s="4">
        <f t="shared" ref="P2:P9" si="1">60/$AB$1</f>
        <v>6</v>
      </c>
      <c r="Q2" s="4" t="s">
        <v>44</v>
      </c>
      <c r="R2" s="4">
        <f>L9</f>
        <v>0</v>
      </c>
      <c r="S2" s="4">
        <f t="shared" ref="S2:S5" si="2">$C$2</f>
        <v>61</v>
      </c>
      <c r="T2" s="4">
        <v>33.932751415240404</v>
      </c>
      <c r="U2" s="4">
        <v>-118.398218039874</v>
      </c>
      <c r="V2" s="4">
        <v>0.3</v>
      </c>
      <c r="W2" s="4" t="s">
        <v>17</v>
      </c>
      <c r="X2" s="7" t="s">
        <v>47</v>
      </c>
      <c r="Y2" s="4"/>
      <c r="Z2" s="5"/>
      <c r="AA2" s="5"/>
      <c r="AB2" s="5"/>
    </row>
    <row r="3" spans="1:28" ht="21" customHeight="1">
      <c r="A3" s="4"/>
      <c r="B3" s="6"/>
      <c r="C3" s="4"/>
      <c r="D3" s="4"/>
      <c r="E3" s="4"/>
      <c r="F3" s="4"/>
      <c r="G3" s="4"/>
      <c r="H3" s="4"/>
      <c r="I3" s="4"/>
      <c r="J3" s="4"/>
      <c r="K3" s="4" t="s">
        <v>50</v>
      </c>
      <c r="L3" s="4">
        <f t="shared" si="0"/>
        <v>186.62</v>
      </c>
      <c r="M3" s="4">
        <v>122</v>
      </c>
      <c r="N3" s="5">
        <v>33.933079164669998</v>
      </c>
      <c r="O3" s="5">
        <v>-118.39764852144501</v>
      </c>
      <c r="P3" s="4">
        <f t="shared" si="1"/>
        <v>6</v>
      </c>
      <c r="Q3" s="4" t="s">
        <v>45</v>
      </c>
      <c r="R3" s="4">
        <f>L6</f>
        <v>62.21</v>
      </c>
      <c r="S3" s="4">
        <f t="shared" si="2"/>
        <v>61</v>
      </c>
      <c r="T3" s="4">
        <v>33.932789247217201</v>
      </c>
      <c r="U3" s="4">
        <v>-118.39801150978801</v>
      </c>
      <c r="V3" s="4">
        <v>0.3</v>
      </c>
      <c r="W3" s="7" t="s">
        <v>47</v>
      </c>
      <c r="X3" s="4" t="s">
        <v>21</v>
      </c>
      <c r="Y3" s="4"/>
      <c r="Z3" s="5"/>
      <c r="AA3" s="5"/>
      <c r="AB3" s="5"/>
    </row>
    <row r="4" spans="1:28" ht="21" customHeight="1">
      <c r="A4" s="4"/>
      <c r="B4" s="6"/>
      <c r="C4" s="4"/>
      <c r="D4" s="4"/>
      <c r="E4" s="4"/>
      <c r="F4" s="4"/>
      <c r="G4" s="4"/>
      <c r="H4" s="4"/>
      <c r="I4" s="4"/>
      <c r="J4" s="4"/>
      <c r="K4" s="4" t="s">
        <v>20</v>
      </c>
      <c r="L4" s="4">
        <f t="shared" ref="L4:L5" si="3">ROUND(276.64-152.23,2)</f>
        <v>124.41</v>
      </c>
      <c r="M4" s="4">
        <v>0</v>
      </c>
      <c r="N4" s="4">
        <v>33.932636000000002</v>
      </c>
      <c r="O4" s="4">
        <v>-118.397786</v>
      </c>
      <c r="P4" s="4">
        <f t="shared" si="1"/>
        <v>6</v>
      </c>
      <c r="Q4" s="4" t="s">
        <v>46</v>
      </c>
      <c r="R4" s="4">
        <f>L4</f>
        <v>124.41</v>
      </c>
      <c r="S4" s="4">
        <f t="shared" si="2"/>
        <v>61</v>
      </c>
      <c r="T4" s="4">
        <v>33.932834868107904</v>
      </c>
      <c r="U4" s="4">
        <v>-118.397829119582</v>
      </c>
      <c r="V4" s="4">
        <v>0.3</v>
      </c>
      <c r="W4" s="7" t="s">
        <v>47</v>
      </c>
      <c r="X4" s="7" t="s">
        <v>46</v>
      </c>
      <c r="Y4" s="4"/>
      <c r="Z4" s="5"/>
      <c r="AA4" s="5"/>
      <c r="AB4" s="5"/>
    </row>
    <row r="5" spans="1:28" ht="21" customHeight="1">
      <c r="A5" s="4"/>
      <c r="B5" s="6"/>
      <c r="C5" s="4"/>
      <c r="D5" s="4"/>
      <c r="E5" s="4"/>
      <c r="F5" s="4"/>
      <c r="G5" s="4"/>
      <c r="H5" s="4"/>
      <c r="I5" s="4"/>
      <c r="J5" s="4"/>
      <c r="K5" s="4" t="s">
        <v>51</v>
      </c>
      <c r="L5" s="4">
        <f t="shared" si="3"/>
        <v>124.41</v>
      </c>
      <c r="M5" s="4">
        <v>122</v>
      </c>
      <c r="N5" s="4">
        <v>33.933032670047297</v>
      </c>
      <c r="O5" s="4">
        <v>-118.397882015287</v>
      </c>
      <c r="P5" s="4">
        <f t="shared" si="1"/>
        <v>6</v>
      </c>
      <c r="Q5" s="4" t="s">
        <v>47</v>
      </c>
      <c r="R5" s="4">
        <f>L2</f>
        <v>186.62</v>
      </c>
      <c r="S5" s="4">
        <f t="shared" si="2"/>
        <v>61</v>
      </c>
      <c r="T5" s="4">
        <v>33.932879463503198</v>
      </c>
      <c r="U5" s="4">
        <v>-118.397575592585</v>
      </c>
      <c r="V5" s="4">
        <v>0.3</v>
      </c>
      <c r="W5" s="7" t="s">
        <v>46</v>
      </c>
      <c r="X5" s="4" t="s">
        <v>20</v>
      </c>
      <c r="Y5" s="4"/>
      <c r="Z5" s="5"/>
      <c r="AA5" s="5"/>
      <c r="AB5" s="5"/>
    </row>
    <row r="6" spans="1:28" ht="21" customHeight="1">
      <c r="A6" s="4"/>
      <c r="B6" s="6"/>
      <c r="C6" s="4"/>
      <c r="D6" s="4"/>
      <c r="E6" s="4"/>
      <c r="F6" s="5"/>
      <c r="G6" s="5"/>
      <c r="H6" s="5"/>
      <c r="I6" s="5"/>
      <c r="J6" s="5"/>
      <c r="K6" s="4" t="s">
        <v>19</v>
      </c>
      <c r="L6" s="4">
        <f t="shared" ref="L6:L7" si="4">ROUND(276.64-214.43,2)</f>
        <v>62.21</v>
      </c>
      <c r="M6" s="4">
        <v>0</v>
      </c>
      <c r="N6" s="4">
        <v>33.932608000000002</v>
      </c>
      <c r="O6" s="4">
        <v>-118.39795599999999</v>
      </c>
      <c r="P6" s="4">
        <f t="shared" si="1"/>
        <v>6</v>
      </c>
      <c r="Q6" s="4"/>
      <c r="R6" s="4"/>
      <c r="S6" s="4"/>
      <c r="T6" s="4"/>
      <c r="U6" s="4"/>
      <c r="V6" s="4"/>
      <c r="W6" s="7" t="s">
        <v>45</v>
      </c>
      <c r="X6" s="7" t="s">
        <v>46</v>
      </c>
      <c r="Y6" s="4"/>
      <c r="Z6" s="4"/>
      <c r="AA6" s="5"/>
      <c r="AB6" s="5"/>
    </row>
    <row r="7" spans="1:28" ht="21" customHeight="1">
      <c r="A7" s="4"/>
      <c r="B7" s="6"/>
      <c r="C7" s="4"/>
      <c r="D7" s="4"/>
      <c r="E7" s="4"/>
      <c r="F7" s="4"/>
      <c r="G7" s="4"/>
      <c r="H7" s="4"/>
      <c r="I7" s="4"/>
      <c r="J7" s="4"/>
      <c r="K7" s="4" t="s">
        <v>52</v>
      </c>
      <c r="L7" s="4">
        <f t="shared" si="4"/>
        <v>62.21</v>
      </c>
      <c r="M7" s="4">
        <v>122</v>
      </c>
      <c r="N7" s="4">
        <v>33.932986175399201</v>
      </c>
      <c r="O7" s="4">
        <v>-118.39806258385801</v>
      </c>
      <c r="P7" s="4">
        <f t="shared" si="1"/>
        <v>6</v>
      </c>
      <c r="Q7" s="4"/>
      <c r="R7" s="4"/>
      <c r="S7" s="4"/>
      <c r="T7" s="4"/>
      <c r="U7" s="4"/>
      <c r="V7" s="4"/>
      <c r="W7" s="7" t="s">
        <v>45</v>
      </c>
      <c r="X7" s="4" t="s">
        <v>19</v>
      </c>
      <c r="Y7" s="4"/>
      <c r="Z7" s="4"/>
      <c r="AA7" s="4"/>
      <c r="AB7" s="4"/>
    </row>
    <row r="8" spans="1:28" ht="21" customHeight="1">
      <c r="A8" s="4"/>
      <c r="B8" s="6"/>
      <c r="C8" s="4"/>
      <c r="D8" s="4"/>
      <c r="E8" s="4"/>
      <c r="F8" s="4"/>
      <c r="G8" s="4"/>
      <c r="H8" s="4"/>
      <c r="I8" s="4"/>
      <c r="J8" s="4"/>
      <c r="K8" s="4" t="s">
        <v>48</v>
      </c>
      <c r="L8" s="4">
        <v>0</v>
      </c>
      <c r="M8" s="4">
        <v>122</v>
      </c>
      <c r="N8" s="4">
        <v>33.932931931611002</v>
      </c>
      <c r="O8" s="4">
        <v>-118.398311643957</v>
      </c>
      <c r="P8" s="4">
        <f t="shared" si="1"/>
        <v>6</v>
      </c>
      <c r="Q8" s="4"/>
      <c r="R8" s="4"/>
      <c r="S8" s="4"/>
      <c r="T8" s="4"/>
      <c r="U8" s="4"/>
      <c r="V8" s="4"/>
      <c r="W8" s="7" t="s">
        <v>45</v>
      </c>
      <c r="X8" s="4" t="s">
        <v>44</v>
      </c>
      <c r="Y8" s="4"/>
      <c r="Z8" s="4"/>
      <c r="AA8" s="4"/>
      <c r="AB8" s="4"/>
    </row>
    <row r="9" spans="1:28" ht="21" customHeight="1">
      <c r="A9" s="5"/>
      <c r="B9" s="9"/>
      <c r="C9" s="5"/>
      <c r="D9" s="5"/>
      <c r="E9" s="5"/>
      <c r="F9" s="5"/>
      <c r="G9" s="5"/>
      <c r="H9" s="5"/>
      <c r="I9" s="5"/>
      <c r="J9" s="5"/>
      <c r="K9" s="4" t="s">
        <v>18</v>
      </c>
      <c r="L9" s="4">
        <v>0</v>
      </c>
      <c r="M9" s="4">
        <v>0</v>
      </c>
      <c r="N9" s="4">
        <v>33.932580999999999</v>
      </c>
      <c r="O9" s="4">
        <v>-118.398178</v>
      </c>
      <c r="P9" s="4">
        <f t="shared" si="1"/>
        <v>6</v>
      </c>
      <c r="Q9" s="4"/>
      <c r="R9" s="4"/>
      <c r="S9" s="4"/>
      <c r="T9" s="4"/>
      <c r="U9" s="4"/>
      <c r="V9" s="4"/>
      <c r="W9" s="4" t="s">
        <v>44</v>
      </c>
      <c r="X9" s="4" t="s">
        <v>18</v>
      </c>
      <c r="Y9" s="5"/>
      <c r="Z9" s="5"/>
      <c r="AA9" s="4"/>
      <c r="AB9" s="4"/>
    </row>
    <row r="10" spans="1:28" ht="21" customHeight="1">
      <c r="A10" s="5"/>
      <c r="B10" s="9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7" t="s">
        <v>44</v>
      </c>
      <c r="X10" s="4" t="s">
        <v>48</v>
      </c>
      <c r="Y10" s="5"/>
      <c r="Z10" s="5"/>
      <c r="AA10" s="4"/>
      <c r="AB10" s="4"/>
    </row>
    <row r="11" spans="1:28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7" t="s">
        <v>45</v>
      </c>
      <c r="X11" s="7" t="s">
        <v>52</v>
      </c>
      <c r="Y11" s="5"/>
      <c r="Z11" s="5"/>
      <c r="AA11" s="5"/>
      <c r="AB11" s="5"/>
    </row>
    <row r="12" spans="1:28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7" t="s">
        <v>46</v>
      </c>
      <c r="X12" s="4" t="s">
        <v>51</v>
      </c>
      <c r="Y12" s="5"/>
      <c r="Z12" s="5"/>
      <c r="AA12" s="5"/>
      <c r="AB12" s="5"/>
    </row>
    <row r="13" spans="1:28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7" t="s">
        <v>47</v>
      </c>
      <c r="X13" s="4" t="s">
        <v>50</v>
      </c>
      <c r="Y13" s="5"/>
      <c r="Z13" s="5"/>
      <c r="AA13" s="5"/>
      <c r="AB13" s="5"/>
    </row>
    <row r="14" spans="1:28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</row>
    <row r="16" spans="1:28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4"/>
      <c r="Y16" s="5"/>
      <c r="Z16" s="5"/>
      <c r="AA16" s="5"/>
      <c r="AB16" s="5"/>
    </row>
    <row r="17" spans="1:28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4"/>
      <c r="X17" s="4"/>
      <c r="Y17" s="5"/>
      <c r="Z17" s="5"/>
      <c r="AA17" s="5"/>
      <c r="AB17" s="5"/>
    </row>
    <row r="18" spans="1:28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spans="1:28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4"/>
      <c r="L19" s="4"/>
      <c r="M19" s="4"/>
      <c r="N19" s="4"/>
      <c r="O19" s="4"/>
      <c r="P19" s="4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spans="1:28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4"/>
      <c r="L20" s="4"/>
      <c r="M20" s="4"/>
      <c r="N20" s="4"/>
      <c r="O20" s="4"/>
      <c r="P20" s="4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4"/>
      <c r="L21" s="4"/>
      <c r="M21" s="4"/>
      <c r="N21" s="4"/>
      <c r="O21" s="4"/>
      <c r="P21" s="4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4"/>
      <c r="L22" s="4"/>
      <c r="M22" s="4"/>
      <c r="N22" s="4"/>
      <c r="O22" s="4"/>
      <c r="P22" s="4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4"/>
      <c r="L23" s="4"/>
      <c r="M23" s="4"/>
      <c r="N23" s="4"/>
      <c r="O23" s="4"/>
      <c r="P23" s="4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1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4"/>
      <c r="L24" s="4"/>
      <c r="M24" s="4"/>
      <c r="N24" s="5"/>
      <c r="O24" s="5"/>
      <c r="P24" s="4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21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21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21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21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21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21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21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21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21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21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21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21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21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21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21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21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21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21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21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21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21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21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21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21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21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1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21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21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21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21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1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21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21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1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21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21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21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21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21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1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1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1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21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21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1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21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21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1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1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1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1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1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1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21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21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21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1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1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21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1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1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21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1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21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1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1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21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21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1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1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21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1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21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21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21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21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21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21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21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21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21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21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21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21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21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21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21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21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21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21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21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21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21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21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21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21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21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21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21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21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21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21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21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21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21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21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21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21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21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21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21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21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21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21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21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21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21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21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21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21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21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21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21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21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21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21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21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21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21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21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21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21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21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21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21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21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21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21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21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21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21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21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21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21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21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21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21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21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21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21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21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21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21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21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21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21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21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21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21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21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21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21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21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21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21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21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21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21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21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21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21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21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21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21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21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21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21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21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21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21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21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21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21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21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21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21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21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21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21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21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21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21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21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21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21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21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21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21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21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21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21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21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21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21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21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21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21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21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21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21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21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21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21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21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21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21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21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21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21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21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21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21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21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21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21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21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21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21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21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21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21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21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21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21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21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21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21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21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21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21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21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21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21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21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21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21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21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21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21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21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21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21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21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21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21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21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21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21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21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21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21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21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21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21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21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21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21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21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21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21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21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21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21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21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21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21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21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21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21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21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21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21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21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21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21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21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21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21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21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21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21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21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21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21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21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21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21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21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21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21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21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21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21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21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21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21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21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21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21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21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21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21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21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21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21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21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21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21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21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21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21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21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21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21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21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21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21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21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21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21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21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21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21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21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21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21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21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21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21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21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21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21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21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21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21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21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21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21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21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21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21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21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21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21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21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21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21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21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21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21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21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21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21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21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21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21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21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21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21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21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21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21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21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21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21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21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21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21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21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21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21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21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21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21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21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21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21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21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21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21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21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21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21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21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21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21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21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21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21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21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21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21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21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21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21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21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21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21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21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21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21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21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21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21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21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21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21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21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21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21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21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21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21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21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21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21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21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21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21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21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21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21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21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21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21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21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21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21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21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21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21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21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21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21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21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21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21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21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21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21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21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21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21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21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21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21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21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21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21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21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21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21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21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21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21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21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21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21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21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21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21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21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21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21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21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21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21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21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21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21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21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21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21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21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21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21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21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21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21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21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21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21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21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21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21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21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21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21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21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21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21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21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21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21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21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21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21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21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21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21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21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21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21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21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21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21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21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21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21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21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21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21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21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21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21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21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21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21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21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21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21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21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21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21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21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21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21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21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21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21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21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21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21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21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21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21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21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21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21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21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21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21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21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21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21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21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21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21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21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21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21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21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21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21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21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21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21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21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21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21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21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21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21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21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21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21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21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21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21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21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21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21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21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21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21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21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21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21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21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21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21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21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21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21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21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21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21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21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21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21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21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21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21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21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21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21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21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21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21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21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21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21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21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21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21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21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21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21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21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21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21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21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21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21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21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21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21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21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21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21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21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21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21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21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21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21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21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21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21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21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21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21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21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21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21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21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21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21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21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21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21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21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21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21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21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21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21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21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21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21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21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21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21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21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21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21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21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21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21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21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21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21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21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21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21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21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21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21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21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21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21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21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21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21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21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21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21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21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21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21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21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21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21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21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21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21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21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21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21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21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21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21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21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21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21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21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21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21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21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21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21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21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21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21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21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21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21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21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21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21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21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21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21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21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21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21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21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21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21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21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21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21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21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21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21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21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21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21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21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21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21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21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21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21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21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21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21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21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21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21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21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21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21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21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21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21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21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21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21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21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21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21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21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21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21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21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21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21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21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21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21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21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21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21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21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21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21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21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21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21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21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21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21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21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21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21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21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21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21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21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21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21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21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21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21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21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21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21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21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21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21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21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21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21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21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21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21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21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21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21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21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21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21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21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21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21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21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21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21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21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21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21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21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21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21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21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21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21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21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21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21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21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21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21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21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21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21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21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21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21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21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21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21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21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21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21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21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21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21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21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21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21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21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21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21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21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21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21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21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21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21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21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21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21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21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21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21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21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21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21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21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21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21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21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21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21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21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21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21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21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21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21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21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21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21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21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21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21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21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21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21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21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21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21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21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21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21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21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21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21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21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21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21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21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21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21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21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21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21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21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21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21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21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21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21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21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21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21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21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21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21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21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21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21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21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21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21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21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21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21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21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21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21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21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21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21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21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21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21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21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21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21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21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21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21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21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21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21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21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21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21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21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21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21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21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21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21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21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21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21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21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21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21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21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21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21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21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21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21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21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21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21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21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21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21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21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000"/>
  <sheetViews>
    <sheetView workbookViewId="0"/>
  </sheetViews>
  <sheetFormatPr baseColWidth="10" defaultColWidth="11.1640625" defaultRowHeight="15" customHeight="1"/>
  <cols>
    <col min="1" max="1" width="14" customWidth="1"/>
    <col min="2" max="2" width="10.5" customWidth="1"/>
    <col min="3" max="3" width="8.33203125" customWidth="1"/>
    <col min="4" max="4" width="13.1640625" customWidth="1"/>
    <col min="5" max="5" width="15.33203125" customWidth="1"/>
    <col min="6" max="10" width="20.5" customWidth="1"/>
    <col min="11" max="11" width="23.6640625" customWidth="1"/>
    <col min="12" max="14" width="18" customWidth="1"/>
    <col min="15" max="15" width="19.83203125" customWidth="1"/>
    <col min="16" max="16" width="30.33203125" customWidth="1"/>
    <col min="17" max="17" width="36.1640625" customWidth="1"/>
    <col min="18" max="21" width="10.1640625" customWidth="1"/>
    <col min="22" max="22" width="25.33203125" customWidth="1"/>
    <col min="23" max="23" width="17.5" customWidth="1"/>
    <col min="24" max="24" width="21.33203125" customWidth="1"/>
    <col min="25" max="32" width="10.83203125" customWidth="1"/>
  </cols>
  <sheetData>
    <row r="1" spans="1:32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/>
      <c r="AB1" s="5"/>
      <c r="AC1" s="5"/>
      <c r="AD1" s="5"/>
      <c r="AE1" s="5" t="s">
        <v>43</v>
      </c>
      <c r="AF1" s="5">
        <v>10</v>
      </c>
    </row>
    <row r="2" spans="1:32" ht="21" customHeight="1">
      <c r="A2" s="4" t="s">
        <v>17</v>
      </c>
      <c r="B2" s="6">
        <f>L2+90.02</f>
        <v>276.64</v>
      </c>
      <c r="C2" s="4">
        <v>61</v>
      </c>
      <c r="D2" s="4">
        <v>33.932938999999998</v>
      </c>
      <c r="E2" s="4">
        <v>-118.397308</v>
      </c>
      <c r="F2" s="4">
        <f t="shared" ref="F2:F3" si="0">75/$AF$1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21</v>
      </c>
      <c r="L2" s="4">
        <f>ROUND(276.64-90.02,2)</f>
        <v>186.62</v>
      </c>
      <c r="M2" s="4">
        <v>0</v>
      </c>
      <c r="N2" s="4">
        <v>33.932668999999997</v>
      </c>
      <c r="O2" s="4">
        <v>-118.39752799999999</v>
      </c>
      <c r="P2" s="4">
        <f t="shared" ref="P2:P9" si="1">60/$AF$1</f>
        <v>6</v>
      </c>
      <c r="Q2" s="4" t="s">
        <v>44</v>
      </c>
      <c r="R2" s="4">
        <f>L5</f>
        <v>0</v>
      </c>
      <c r="S2" s="4">
        <f t="shared" ref="S2:S5" si="2">$C$2</f>
        <v>61</v>
      </c>
      <c r="T2" s="4">
        <v>33.932751415240404</v>
      </c>
      <c r="U2" s="4">
        <v>-118.398218039874</v>
      </c>
      <c r="V2" s="4">
        <v>0.3</v>
      </c>
      <c r="W2" s="4" t="s">
        <v>17</v>
      </c>
      <c r="X2" s="7" t="s">
        <v>47</v>
      </c>
      <c r="Y2" s="4"/>
      <c r="Z2" s="5"/>
      <c r="AA2" s="5"/>
      <c r="AB2" s="5"/>
      <c r="AC2" s="5"/>
      <c r="AD2" s="5"/>
      <c r="AE2" s="5" t="s">
        <v>53</v>
      </c>
      <c r="AF2" s="8">
        <v>3.28084</v>
      </c>
    </row>
    <row r="3" spans="1:32" ht="21" customHeight="1">
      <c r="A3" s="4" t="s">
        <v>54</v>
      </c>
      <c r="B3" s="6">
        <f>L4-B2</f>
        <v>-90.019999999999982</v>
      </c>
      <c r="C3" s="4">
        <v>61</v>
      </c>
      <c r="D3" s="4">
        <v>33.932702040887101</v>
      </c>
      <c r="E3" s="4">
        <v>-118.398526458292</v>
      </c>
      <c r="F3" s="4">
        <f t="shared" si="0"/>
        <v>7.5</v>
      </c>
      <c r="G3" s="4">
        <v>33.932123472517702</v>
      </c>
      <c r="H3" s="4">
        <v>-118.397052220842</v>
      </c>
      <c r="I3" s="4">
        <v>33.931817631725799</v>
      </c>
      <c r="J3" s="4">
        <v>-118.399875277435</v>
      </c>
      <c r="K3" s="4" t="s">
        <v>48</v>
      </c>
      <c r="L3" s="4">
        <v>0</v>
      </c>
      <c r="M3" s="4">
        <v>122</v>
      </c>
      <c r="N3" s="4">
        <v>33.932931931611002</v>
      </c>
      <c r="O3" s="4">
        <v>-118.398311643957</v>
      </c>
      <c r="P3" s="4">
        <f t="shared" si="1"/>
        <v>6</v>
      </c>
      <c r="Q3" s="4" t="s">
        <v>45</v>
      </c>
      <c r="R3" s="4">
        <f>L9</f>
        <v>62.21</v>
      </c>
      <c r="S3" s="4">
        <f t="shared" si="2"/>
        <v>61</v>
      </c>
      <c r="T3" s="4">
        <v>33.932789247217201</v>
      </c>
      <c r="U3" s="4">
        <v>-118.39801150978801</v>
      </c>
      <c r="V3" s="4">
        <v>0.3</v>
      </c>
      <c r="W3" s="7" t="s">
        <v>47</v>
      </c>
      <c r="X3" s="4" t="s">
        <v>21</v>
      </c>
      <c r="Y3" s="4"/>
      <c r="Z3" s="5"/>
      <c r="AA3" s="5"/>
      <c r="AB3" s="5"/>
      <c r="AC3" s="5"/>
      <c r="AD3" s="5"/>
      <c r="AE3" s="5"/>
      <c r="AF3" s="5"/>
    </row>
    <row r="4" spans="1:32" ht="21" customHeight="1">
      <c r="A4" s="4"/>
      <c r="B4" s="6"/>
      <c r="C4" s="4"/>
      <c r="D4" s="4"/>
      <c r="E4" s="4"/>
      <c r="F4" s="4"/>
      <c r="G4" s="4"/>
      <c r="H4" s="4"/>
      <c r="I4" s="4"/>
      <c r="J4" s="4"/>
      <c r="K4" s="4" t="s">
        <v>50</v>
      </c>
      <c r="L4" s="4">
        <f>ROUND(276.64-90.02,2)</f>
        <v>186.62</v>
      </c>
      <c r="M4" s="4">
        <v>122</v>
      </c>
      <c r="N4" s="5">
        <v>33.933079164669998</v>
      </c>
      <c r="O4" s="5">
        <v>-118.39764852144501</v>
      </c>
      <c r="P4" s="4">
        <f t="shared" si="1"/>
        <v>6</v>
      </c>
      <c r="Q4" s="4" t="s">
        <v>46</v>
      </c>
      <c r="R4" s="4">
        <f>L6</f>
        <v>124.41</v>
      </c>
      <c r="S4" s="4">
        <f t="shared" si="2"/>
        <v>61</v>
      </c>
      <c r="T4" s="4">
        <v>33.932834868107904</v>
      </c>
      <c r="U4" s="4">
        <v>-118.397829119582</v>
      </c>
      <c r="V4" s="4">
        <v>0.3</v>
      </c>
      <c r="W4" s="7" t="s">
        <v>47</v>
      </c>
      <c r="X4" s="7" t="s">
        <v>46</v>
      </c>
      <c r="Y4" s="4"/>
      <c r="Z4" s="5"/>
      <c r="AA4" s="5"/>
      <c r="AB4" s="5"/>
      <c r="AC4" s="5"/>
      <c r="AD4" s="5"/>
      <c r="AE4" s="5"/>
      <c r="AF4" s="5"/>
    </row>
    <row r="5" spans="1:32" ht="21" customHeight="1">
      <c r="A5" s="4"/>
      <c r="B5" s="6"/>
      <c r="C5" s="4"/>
      <c r="D5" s="4"/>
      <c r="E5" s="4"/>
      <c r="F5" s="4"/>
      <c r="G5" s="4"/>
      <c r="H5" s="4"/>
      <c r="I5" s="4"/>
      <c r="J5" s="4"/>
      <c r="K5" s="4" t="s">
        <v>18</v>
      </c>
      <c r="L5" s="4">
        <v>0</v>
      </c>
      <c r="M5" s="4">
        <v>0</v>
      </c>
      <c r="N5" s="4">
        <v>33.932580999999999</v>
      </c>
      <c r="O5" s="4">
        <v>-118.398178</v>
      </c>
      <c r="P5" s="4">
        <f t="shared" si="1"/>
        <v>6</v>
      </c>
      <c r="Q5" s="4" t="s">
        <v>47</v>
      </c>
      <c r="R5" s="4">
        <f>L2</f>
        <v>186.62</v>
      </c>
      <c r="S5" s="4">
        <f t="shared" si="2"/>
        <v>61</v>
      </c>
      <c r="T5" s="4">
        <v>33.932879463503198</v>
      </c>
      <c r="U5" s="4">
        <v>-118.397575592585</v>
      </c>
      <c r="V5" s="4">
        <v>0.3</v>
      </c>
      <c r="W5" s="7" t="s">
        <v>46</v>
      </c>
      <c r="X5" s="4" t="s">
        <v>20</v>
      </c>
      <c r="Y5" s="4"/>
      <c r="Z5" s="5"/>
      <c r="AA5" s="5"/>
      <c r="AB5" s="5"/>
      <c r="AC5" s="5"/>
      <c r="AD5" s="5"/>
      <c r="AE5" s="5"/>
      <c r="AF5" s="5"/>
    </row>
    <row r="6" spans="1:32" ht="21" customHeight="1">
      <c r="A6" s="4"/>
      <c r="B6" s="6"/>
      <c r="C6" s="4"/>
      <c r="D6" s="4"/>
      <c r="E6" s="4"/>
      <c r="F6" s="5"/>
      <c r="G6" s="5"/>
      <c r="H6" s="5"/>
      <c r="I6" s="5"/>
      <c r="J6" s="5"/>
      <c r="K6" s="4" t="s">
        <v>20</v>
      </c>
      <c r="L6" s="4">
        <f>ROUND(276.64-152.23,2)</f>
        <v>124.41</v>
      </c>
      <c r="M6" s="4">
        <v>0</v>
      </c>
      <c r="N6" s="4">
        <v>33.932636000000002</v>
      </c>
      <c r="O6" s="4">
        <v>-118.397786</v>
      </c>
      <c r="P6" s="4">
        <f t="shared" si="1"/>
        <v>6</v>
      </c>
      <c r="Q6" s="4"/>
      <c r="R6" s="4"/>
      <c r="S6" s="4"/>
      <c r="T6" s="4"/>
      <c r="U6" s="4"/>
      <c r="V6" s="4"/>
      <c r="W6" s="7" t="s">
        <v>45</v>
      </c>
      <c r="X6" s="7" t="s">
        <v>46</v>
      </c>
      <c r="Y6" s="4"/>
      <c r="Z6" s="4"/>
      <c r="AA6" s="5"/>
      <c r="AB6" s="5"/>
      <c r="AC6" s="5"/>
      <c r="AD6" s="5"/>
      <c r="AE6" s="5"/>
      <c r="AF6" s="5"/>
    </row>
    <row r="7" spans="1:32" ht="21" customHeight="1">
      <c r="A7" s="4"/>
      <c r="B7" s="6"/>
      <c r="C7" s="4"/>
      <c r="D7" s="4"/>
      <c r="E7" s="4"/>
      <c r="F7" s="4"/>
      <c r="G7" s="4"/>
      <c r="H7" s="4"/>
      <c r="I7" s="4"/>
      <c r="J7" s="4"/>
      <c r="K7" s="4" t="s">
        <v>52</v>
      </c>
      <c r="L7" s="4">
        <f>ROUND(276.64-214.43,2)</f>
        <v>62.21</v>
      </c>
      <c r="M7" s="4">
        <v>122</v>
      </c>
      <c r="N7" s="4">
        <v>33.932986175399201</v>
      </c>
      <c r="O7" s="4">
        <v>-118.39806258385801</v>
      </c>
      <c r="P7" s="4">
        <f t="shared" si="1"/>
        <v>6</v>
      </c>
      <c r="Q7" s="4"/>
      <c r="R7" s="4"/>
      <c r="S7" s="4"/>
      <c r="T7" s="4"/>
      <c r="U7" s="4"/>
      <c r="V7" s="4"/>
      <c r="W7" s="7" t="s">
        <v>45</v>
      </c>
      <c r="X7" s="4" t="s">
        <v>19</v>
      </c>
      <c r="Y7" s="4"/>
      <c r="Z7" s="4"/>
      <c r="AA7" s="4"/>
      <c r="AB7" s="4"/>
      <c r="AC7" s="5"/>
      <c r="AD7" s="5"/>
      <c r="AE7" s="5"/>
      <c r="AF7" s="5"/>
    </row>
    <row r="8" spans="1:32" ht="21" customHeight="1">
      <c r="A8" s="4"/>
      <c r="B8" s="6"/>
      <c r="C8" s="4"/>
      <c r="D8" s="4"/>
      <c r="E8" s="4"/>
      <c r="F8" s="4"/>
      <c r="G8" s="4"/>
      <c r="H8" s="4"/>
      <c r="I8" s="4"/>
      <c r="J8" s="4"/>
      <c r="K8" s="4" t="s">
        <v>51</v>
      </c>
      <c r="L8" s="4">
        <f>ROUND(276.64-152.23,2)</f>
        <v>124.41</v>
      </c>
      <c r="M8" s="4">
        <v>122</v>
      </c>
      <c r="N8" s="4">
        <v>33.933032670047297</v>
      </c>
      <c r="O8" s="4">
        <v>-118.397882015287</v>
      </c>
      <c r="P8" s="4">
        <f t="shared" si="1"/>
        <v>6</v>
      </c>
      <c r="Q8" s="4"/>
      <c r="R8" s="4"/>
      <c r="S8" s="4"/>
      <c r="T8" s="4"/>
      <c r="U8" s="4"/>
      <c r="V8" s="4"/>
      <c r="W8" s="7" t="s">
        <v>45</v>
      </c>
      <c r="X8" s="4" t="s">
        <v>44</v>
      </c>
      <c r="Y8" s="4"/>
      <c r="Z8" s="4"/>
      <c r="AA8" s="4"/>
      <c r="AB8" s="4"/>
      <c r="AC8" s="5"/>
      <c r="AD8" s="5"/>
      <c r="AE8" s="5"/>
      <c r="AF8" s="5"/>
    </row>
    <row r="9" spans="1:32" ht="21" customHeight="1">
      <c r="A9" s="5"/>
      <c r="B9" s="9"/>
      <c r="C9" s="5"/>
      <c r="D9" s="5"/>
      <c r="E9" s="5"/>
      <c r="F9" s="5"/>
      <c r="G9" s="5"/>
      <c r="H9" s="5"/>
      <c r="I9" s="5"/>
      <c r="J9" s="5"/>
      <c r="K9" s="4" t="s">
        <v>19</v>
      </c>
      <c r="L9" s="4">
        <f>ROUND(276.64-214.43,2)</f>
        <v>62.21</v>
      </c>
      <c r="M9" s="4">
        <v>0</v>
      </c>
      <c r="N9" s="4">
        <v>33.932608000000002</v>
      </c>
      <c r="O9" s="4">
        <v>-118.39795599999999</v>
      </c>
      <c r="P9" s="4">
        <f t="shared" si="1"/>
        <v>6</v>
      </c>
      <c r="Q9" s="4"/>
      <c r="R9" s="4"/>
      <c r="S9" s="4"/>
      <c r="T9" s="4"/>
      <c r="U9" s="4"/>
      <c r="V9" s="4"/>
      <c r="W9" s="4" t="s">
        <v>44</v>
      </c>
      <c r="X9" s="4" t="s">
        <v>18</v>
      </c>
      <c r="Y9" s="5"/>
      <c r="Z9" s="5"/>
      <c r="AA9" s="4"/>
      <c r="AB9" s="4"/>
      <c r="AC9" s="5"/>
      <c r="AD9" s="5"/>
      <c r="AE9" s="5"/>
      <c r="AF9" s="5"/>
    </row>
    <row r="10" spans="1:32" ht="21" customHeight="1">
      <c r="A10" s="5"/>
      <c r="B10" s="9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4" t="s">
        <v>54</v>
      </c>
      <c r="X10" s="7" t="s">
        <v>44</v>
      </c>
      <c r="Y10" s="5"/>
      <c r="Z10" s="5"/>
      <c r="AA10" s="4"/>
      <c r="AB10" s="4"/>
      <c r="AC10" s="5"/>
      <c r="AD10" s="5"/>
      <c r="AE10" s="5"/>
      <c r="AF10" s="5"/>
    </row>
    <row r="11" spans="1:32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7" t="s">
        <v>44</v>
      </c>
      <c r="X11" s="4" t="s">
        <v>48</v>
      </c>
      <c r="Y11" s="5"/>
      <c r="Z11" s="5"/>
      <c r="AA11" s="5"/>
      <c r="AB11" s="5"/>
      <c r="AC11" s="5"/>
      <c r="AD11" s="5"/>
      <c r="AE11" s="5"/>
      <c r="AF11" s="5"/>
    </row>
    <row r="12" spans="1:32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7" t="s">
        <v>45</v>
      </c>
      <c r="X12" s="7" t="s">
        <v>52</v>
      </c>
      <c r="Y12" s="5"/>
      <c r="Z12" s="5"/>
      <c r="AA12" s="5"/>
      <c r="AB12" s="5"/>
      <c r="AC12" s="5"/>
      <c r="AD12" s="5"/>
      <c r="AE12" s="5"/>
      <c r="AF12" s="5"/>
    </row>
    <row r="13" spans="1:32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7" t="s">
        <v>46</v>
      </c>
      <c r="X13" s="4" t="s">
        <v>51</v>
      </c>
      <c r="Y13" s="5"/>
      <c r="Z13" s="5"/>
      <c r="AA13" s="5"/>
      <c r="AB13" s="5"/>
      <c r="AC13" s="5"/>
      <c r="AD13" s="5"/>
      <c r="AE13" s="5"/>
      <c r="AF13" s="5"/>
    </row>
    <row r="14" spans="1:32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7" t="s">
        <v>47</v>
      </c>
      <c r="X14" s="4" t="s">
        <v>50</v>
      </c>
      <c r="Y14" s="5"/>
      <c r="Z14" s="5"/>
      <c r="AA14" s="5"/>
      <c r="AB14" s="5"/>
      <c r="AC14" s="5"/>
      <c r="AD14" s="5"/>
      <c r="AE14" s="5"/>
      <c r="AF14" s="5"/>
    </row>
    <row r="15" spans="1:32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</row>
    <row r="16" spans="1:32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4"/>
      <c r="Y16" s="5"/>
      <c r="Z16" s="5"/>
      <c r="AA16" s="5"/>
      <c r="AB16" s="5"/>
      <c r="AC16" s="5"/>
      <c r="AD16" s="5"/>
      <c r="AE16" s="5"/>
      <c r="AF16" s="5"/>
    </row>
    <row r="17" spans="1:32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4"/>
      <c r="X17" s="4"/>
      <c r="Y17" s="5"/>
      <c r="Z17" s="5"/>
      <c r="AA17" s="5"/>
      <c r="AB17" s="5"/>
      <c r="AC17" s="5"/>
      <c r="AD17" s="5"/>
      <c r="AE17" s="5"/>
      <c r="AF17" s="5"/>
    </row>
    <row r="18" spans="1:32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</row>
    <row r="19" spans="1:32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4"/>
      <c r="L19" s="4"/>
      <c r="M19" s="4"/>
      <c r="N19" s="4"/>
      <c r="O19" s="4"/>
      <c r="P19" s="4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</row>
    <row r="20" spans="1:32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4"/>
      <c r="L20" s="4"/>
      <c r="M20" s="4"/>
      <c r="N20" s="4"/>
      <c r="O20" s="4"/>
      <c r="P20" s="4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</row>
    <row r="21" spans="1:32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4"/>
      <c r="L21" s="4"/>
      <c r="M21" s="4"/>
      <c r="N21" s="4"/>
      <c r="O21" s="4"/>
      <c r="P21" s="4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</row>
    <row r="22" spans="1:32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4"/>
      <c r="L22" s="4"/>
      <c r="M22" s="4"/>
      <c r="N22" s="4"/>
      <c r="O22" s="4"/>
      <c r="P22" s="4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</row>
    <row r="23" spans="1:32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4"/>
      <c r="L23" s="4"/>
      <c r="M23" s="4"/>
      <c r="N23" s="4"/>
      <c r="O23" s="4"/>
      <c r="P23" s="4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</row>
    <row r="24" spans="1:32" ht="21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4"/>
      <c r="L24" s="4"/>
      <c r="M24" s="4"/>
      <c r="N24" s="5"/>
      <c r="O24" s="5"/>
      <c r="P24" s="4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</row>
    <row r="25" spans="1:32" ht="21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</row>
    <row r="26" spans="1:32" ht="21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</row>
    <row r="27" spans="1:32" ht="21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</row>
    <row r="28" spans="1:32" ht="21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</row>
    <row r="29" spans="1:32" ht="21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</row>
    <row r="30" spans="1:32" ht="21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</row>
    <row r="31" spans="1:32" ht="21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</row>
    <row r="32" spans="1:32" ht="21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</row>
    <row r="33" spans="1:32" ht="21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</row>
    <row r="34" spans="1:32" ht="21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</row>
    <row r="35" spans="1:32" ht="21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</row>
    <row r="36" spans="1:32" ht="21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</row>
    <row r="37" spans="1:32" ht="21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</row>
    <row r="38" spans="1:32" ht="21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</row>
    <row r="39" spans="1:32" ht="21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</row>
    <row r="40" spans="1:32" ht="21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</row>
    <row r="41" spans="1:32" ht="21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</row>
    <row r="42" spans="1:32" ht="21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</row>
    <row r="43" spans="1:32" ht="21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</row>
    <row r="44" spans="1:32" ht="21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</row>
    <row r="45" spans="1:32" ht="21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</row>
    <row r="46" spans="1:32" ht="21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</row>
    <row r="47" spans="1:32" ht="21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</row>
    <row r="48" spans="1:32" ht="21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</row>
    <row r="49" spans="1:32" ht="21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</row>
    <row r="50" spans="1:32" ht="21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</row>
    <row r="51" spans="1:32" ht="21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</row>
    <row r="52" spans="1:32" ht="21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</row>
    <row r="53" spans="1:32" ht="21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</row>
    <row r="54" spans="1:32" ht="21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</row>
    <row r="55" spans="1:32" ht="21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</row>
    <row r="56" spans="1:32" ht="21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</row>
    <row r="57" spans="1:32" ht="21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</row>
    <row r="58" spans="1:32" ht="21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</row>
    <row r="59" spans="1:32" ht="21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</row>
    <row r="60" spans="1:32" ht="21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</row>
    <row r="61" spans="1:32" ht="21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</row>
    <row r="62" spans="1:32" ht="21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</row>
    <row r="63" spans="1:32" ht="21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</row>
    <row r="64" spans="1:32" ht="21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</row>
    <row r="65" spans="1:32" ht="21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</row>
    <row r="66" spans="1:32" ht="21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</row>
    <row r="67" spans="1:32" ht="21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</row>
    <row r="68" spans="1:32" ht="21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</row>
    <row r="69" spans="1:32" ht="21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</row>
    <row r="70" spans="1:32" ht="21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</row>
    <row r="71" spans="1:32" ht="21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</row>
    <row r="72" spans="1:32" ht="21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</row>
    <row r="73" spans="1:32" ht="21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</row>
    <row r="74" spans="1:32" ht="21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</row>
    <row r="75" spans="1:32" ht="21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</row>
    <row r="76" spans="1:32" ht="21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</row>
    <row r="77" spans="1:32" ht="21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</row>
    <row r="78" spans="1:32" ht="21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</row>
    <row r="79" spans="1:32" ht="21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</row>
    <row r="80" spans="1:32" ht="21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</row>
    <row r="81" spans="1:32" ht="21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</row>
    <row r="82" spans="1:32" ht="21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</row>
    <row r="83" spans="1:32" ht="21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</row>
    <row r="84" spans="1:32" ht="21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</row>
    <row r="85" spans="1:32" ht="21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</row>
    <row r="86" spans="1:32" ht="21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</row>
    <row r="87" spans="1:32" ht="21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</row>
    <row r="88" spans="1:32" ht="21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</row>
    <row r="89" spans="1:32" ht="21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</row>
    <row r="90" spans="1:32" ht="21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</row>
    <row r="91" spans="1:32" ht="21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</row>
    <row r="92" spans="1:32" ht="21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</row>
    <row r="93" spans="1:32" ht="21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</row>
    <row r="94" spans="1:32" ht="21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</row>
    <row r="95" spans="1:32" ht="21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</row>
    <row r="96" spans="1:32" ht="21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</row>
    <row r="97" spans="1:32" ht="21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</row>
    <row r="98" spans="1:32" ht="21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</row>
    <row r="99" spans="1:32" ht="21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</row>
    <row r="100" spans="1:32" ht="21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</row>
    <row r="101" spans="1:32" ht="21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</row>
    <row r="102" spans="1:32" ht="21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</row>
    <row r="103" spans="1:32" ht="21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</row>
    <row r="104" spans="1:32" ht="21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</row>
    <row r="105" spans="1:32" ht="21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</row>
    <row r="106" spans="1:32" ht="21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</row>
    <row r="107" spans="1:32" ht="21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</row>
    <row r="108" spans="1:32" ht="21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</row>
    <row r="109" spans="1:32" ht="21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</row>
    <row r="110" spans="1:32" ht="21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</row>
    <row r="111" spans="1:32" ht="21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</row>
    <row r="112" spans="1:32" ht="21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</row>
    <row r="113" spans="1:32" ht="21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</row>
    <row r="114" spans="1:32" ht="21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</row>
    <row r="115" spans="1:32" ht="21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</row>
    <row r="116" spans="1:32" ht="21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</row>
    <row r="117" spans="1:32" ht="21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</row>
    <row r="118" spans="1:32" ht="21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</row>
    <row r="119" spans="1:32" ht="21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</row>
    <row r="120" spans="1:32" ht="21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</row>
    <row r="121" spans="1:32" ht="21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</row>
    <row r="122" spans="1:32" ht="21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</row>
    <row r="123" spans="1:32" ht="21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</row>
    <row r="124" spans="1:32" ht="21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</row>
    <row r="125" spans="1:32" ht="21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</row>
    <row r="126" spans="1:32" ht="21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</row>
    <row r="127" spans="1:32" ht="21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</row>
    <row r="128" spans="1:32" ht="21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</row>
    <row r="129" spans="1:32" ht="21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</row>
    <row r="130" spans="1:32" ht="21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</row>
    <row r="131" spans="1:32" ht="21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</row>
    <row r="132" spans="1:32" ht="21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</row>
    <row r="133" spans="1:32" ht="21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</row>
    <row r="134" spans="1:32" ht="21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</row>
    <row r="135" spans="1:32" ht="21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</row>
    <row r="136" spans="1:32" ht="21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</row>
    <row r="137" spans="1:32" ht="21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</row>
    <row r="138" spans="1:32" ht="21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</row>
    <row r="139" spans="1:32" ht="21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</row>
    <row r="140" spans="1:32" ht="21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</row>
    <row r="141" spans="1:32" ht="21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</row>
    <row r="142" spans="1:32" ht="21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</row>
    <row r="143" spans="1:32" ht="21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</row>
    <row r="144" spans="1:32" ht="21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</row>
    <row r="145" spans="1:32" ht="21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</row>
    <row r="146" spans="1:32" ht="21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</row>
    <row r="147" spans="1:32" ht="21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</row>
    <row r="148" spans="1:32" ht="21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</row>
    <row r="149" spans="1:32" ht="21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</row>
    <row r="150" spans="1:32" ht="21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</row>
    <row r="151" spans="1:32" ht="21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</row>
    <row r="152" spans="1:32" ht="21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</row>
    <row r="153" spans="1:32" ht="21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</row>
    <row r="154" spans="1:32" ht="21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</row>
    <row r="155" spans="1:32" ht="21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</row>
    <row r="156" spans="1:32" ht="21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</row>
    <row r="157" spans="1:32" ht="21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</row>
    <row r="158" spans="1:32" ht="21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</row>
    <row r="159" spans="1:32" ht="21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</row>
    <row r="160" spans="1:32" ht="21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</row>
    <row r="161" spans="1:32" ht="21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</row>
    <row r="162" spans="1:32" ht="21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</row>
    <row r="163" spans="1:32" ht="21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</row>
    <row r="164" spans="1:32" ht="21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</row>
    <row r="165" spans="1:32" ht="21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</row>
    <row r="166" spans="1:32" ht="21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</row>
    <row r="167" spans="1:32" ht="21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</row>
    <row r="168" spans="1:32" ht="21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</row>
    <row r="169" spans="1:32" ht="21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</row>
    <row r="170" spans="1:32" ht="21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</row>
    <row r="171" spans="1:32" ht="21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</row>
    <row r="172" spans="1:32" ht="21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</row>
    <row r="173" spans="1:32" ht="21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</row>
    <row r="174" spans="1:32" ht="21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</row>
    <row r="175" spans="1:32" ht="21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</row>
    <row r="176" spans="1:32" ht="21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</row>
    <row r="177" spans="1:32" ht="21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</row>
    <row r="178" spans="1:32" ht="21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</row>
    <row r="179" spans="1:32" ht="21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</row>
    <row r="180" spans="1:32" ht="21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</row>
    <row r="181" spans="1:32" ht="21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</row>
    <row r="182" spans="1:32" ht="21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</row>
    <row r="183" spans="1:32" ht="21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</row>
    <row r="184" spans="1:32" ht="21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</row>
    <row r="185" spans="1:32" ht="21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</row>
    <row r="186" spans="1:32" ht="21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</row>
    <row r="187" spans="1:32" ht="21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</row>
    <row r="188" spans="1:32" ht="21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</row>
    <row r="189" spans="1:32" ht="21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</row>
    <row r="190" spans="1:32" ht="21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</row>
    <row r="191" spans="1:32" ht="21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</row>
    <row r="192" spans="1:32" ht="21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</row>
    <row r="193" spans="1:32" ht="21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</row>
    <row r="194" spans="1:32" ht="21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</row>
    <row r="195" spans="1:32" ht="21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</row>
    <row r="196" spans="1:32" ht="21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</row>
    <row r="197" spans="1:32" ht="21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</row>
    <row r="198" spans="1:32" ht="21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</row>
    <row r="199" spans="1:32" ht="21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</row>
    <row r="200" spans="1:32" ht="21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</row>
    <row r="201" spans="1:32" ht="21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</row>
    <row r="202" spans="1:32" ht="21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</row>
    <row r="203" spans="1:32" ht="21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</row>
    <row r="204" spans="1:32" ht="21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</row>
    <row r="205" spans="1:32" ht="21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</row>
    <row r="206" spans="1:32" ht="21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</row>
    <row r="207" spans="1:32" ht="21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</row>
    <row r="208" spans="1:32" ht="21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</row>
    <row r="209" spans="1:32" ht="21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</row>
    <row r="210" spans="1:32" ht="21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</row>
    <row r="211" spans="1:32" ht="21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</row>
    <row r="212" spans="1:32" ht="21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</row>
    <row r="213" spans="1:32" ht="21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</row>
    <row r="214" spans="1:32" ht="21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</row>
    <row r="215" spans="1:32" ht="21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</row>
    <row r="216" spans="1:32" ht="21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</row>
    <row r="217" spans="1:32" ht="21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</row>
    <row r="218" spans="1:32" ht="21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</row>
    <row r="219" spans="1:32" ht="21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</row>
    <row r="220" spans="1:32" ht="21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</row>
    <row r="221" spans="1:32" ht="21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</row>
    <row r="222" spans="1:32" ht="21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</row>
    <row r="223" spans="1:32" ht="21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</row>
    <row r="224" spans="1:32" ht="21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</row>
    <row r="225" spans="1:32" ht="21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</row>
    <row r="226" spans="1:32" ht="21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</row>
    <row r="227" spans="1:32" ht="21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</row>
    <row r="228" spans="1:32" ht="21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</row>
    <row r="229" spans="1:32" ht="21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</row>
    <row r="230" spans="1:32" ht="21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</row>
    <row r="231" spans="1:32" ht="21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</row>
    <row r="232" spans="1:32" ht="21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</row>
    <row r="233" spans="1:32" ht="21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</row>
    <row r="234" spans="1:32" ht="21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</row>
    <row r="235" spans="1:32" ht="21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</row>
    <row r="236" spans="1:32" ht="21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</row>
    <row r="237" spans="1:32" ht="21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</row>
    <row r="238" spans="1:32" ht="21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</row>
    <row r="239" spans="1:32" ht="21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</row>
    <row r="240" spans="1:32" ht="21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</row>
    <row r="241" spans="1:32" ht="21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</row>
    <row r="242" spans="1:32" ht="21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</row>
    <row r="243" spans="1:32" ht="21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</row>
    <row r="244" spans="1:32" ht="21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</row>
    <row r="245" spans="1:32" ht="21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</row>
    <row r="246" spans="1:32" ht="21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</row>
    <row r="247" spans="1:32" ht="21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</row>
    <row r="248" spans="1:32" ht="21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</row>
    <row r="249" spans="1:32" ht="21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</row>
    <row r="250" spans="1:32" ht="21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</row>
    <row r="251" spans="1:32" ht="21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</row>
    <row r="252" spans="1:32" ht="21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</row>
    <row r="253" spans="1:32" ht="21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</row>
    <row r="254" spans="1:32" ht="21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</row>
    <row r="255" spans="1:32" ht="21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</row>
    <row r="256" spans="1:32" ht="21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</row>
    <row r="257" spans="1:32" ht="21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</row>
    <row r="258" spans="1:32" ht="21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</row>
    <row r="259" spans="1:32" ht="21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</row>
    <row r="260" spans="1:32" ht="21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</row>
    <row r="261" spans="1:32" ht="21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</row>
    <row r="262" spans="1:32" ht="21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</row>
    <row r="263" spans="1:32" ht="21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</row>
    <row r="264" spans="1:32" ht="21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</row>
    <row r="265" spans="1:32" ht="21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</row>
    <row r="266" spans="1:32" ht="21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</row>
    <row r="267" spans="1:32" ht="21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</row>
    <row r="268" spans="1:32" ht="21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</row>
    <row r="269" spans="1:32" ht="21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</row>
    <row r="270" spans="1:32" ht="21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</row>
    <row r="271" spans="1:32" ht="21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</row>
    <row r="272" spans="1:32" ht="21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</row>
    <row r="273" spans="1:32" ht="21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</row>
    <row r="274" spans="1:32" ht="21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</row>
    <row r="275" spans="1:32" ht="21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</row>
    <row r="276" spans="1:32" ht="21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</row>
    <row r="277" spans="1:32" ht="21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</row>
    <row r="278" spans="1:32" ht="21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</row>
    <row r="279" spans="1:32" ht="21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</row>
    <row r="280" spans="1:32" ht="21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</row>
    <row r="281" spans="1:32" ht="21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</row>
    <row r="282" spans="1:32" ht="21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</row>
    <row r="283" spans="1:32" ht="21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</row>
    <row r="284" spans="1:32" ht="21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</row>
    <row r="285" spans="1:32" ht="21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</row>
    <row r="286" spans="1:32" ht="21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</row>
    <row r="287" spans="1:32" ht="21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</row>
    <row r="288" spans="1:32" ht="21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</row>
    <row r="289" spans="1:32" ht="21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</row>
    <row r="290" spans="1:32" ht="21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</row>
    <row r="291" spans="1:32" ht="21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</row>
    <row r="292" spans="1:32" ht="21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</row>
    <row r="293" spans="1:32" ht="21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</row>
    <row r="294" spans="1:32" ht="21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</row>
    <row r="295" spans="1:32" ht="21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</row>
    <row r="296" spans="1:32" ht="21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</row>
    <row r="297" spans="1:32" ht="21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</row>
    <row r="298" spans="1:32" ht="21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</row>
    <row r="299" spans="1:32" ht="21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</row>
    <row r="300" spans="1:32" ht="21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</row>
    <row r="301" spans="1:32" ht="21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</row>
    <row r="302" spans="1:32" ht="21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</row>
    <row r="303" spans="1:32" ht="21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</row>
    <row r="304" spans="1:32" ht="21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</row>
    <row r="305" spans="1:32" ht="21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</row>
    <row r="306" spans="1:32" ht="21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</row>
    <row r="307" spans="1:32" ht="21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</row>
    <row r="308" spans="1:32" ht="21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</row>
    <row r="309" spans="1:32" ht="21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</row>
    <row r="310" spans="1:32" ht="21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</row>
    <row r="311" spans="1:32" ht="21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</row>
    <row r="312" spans="1:32" ht="21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</row>
    <row r="313" spans="1:32" ht="21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</row>
    <row r="314" spans="1:32" ht="21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</row>
    <row r="315" spans="1:32" ht="21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</row>
    <row r="316" spans="1:32" ht="21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</row>
    <row r="317" spans="1:32" ht="21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</row>
    <row r="318" spans="1:32" ht="21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</row>
    <row r="319" spans="1:32" ht="21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</row>
    <row r="320" spans="1:32" ht="21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</row>
    <row r="321" spans="1:32" ht="21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</row>
    <row r="322" spans="1:32" ht="21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</row>
    <row r="323" spans="1:32" ht="21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</row>
    <row r="324" spans="1:32" ht="21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</row>
    <row r="325" spans="1:32" ht="21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</row>
    <row r="326" spans="1:32" ht="21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</row>
    <row r="327" spans="1:32" ht="21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</row>
    <row r="328" spans="1:32" ht="21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</row>
    <row r="329" spans="1:32" ht="21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</row>
    <row r="330" spans="1:32" ht="21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</row>
    <row r="331" spans="1:32" ht="21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</row>
    <row r="332" spans="1:32" ht="21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</row>
    <row r="333" spans="1:32" ht="21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</row>
    <row r="334" spans="1:32" ht="21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</row>
    <row r="335" spans="1:32" ht="21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</row>
    <row r="336" spans="1:32" ht="21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</row>
    <row r="337" spans="1:32" ht="21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</row>
    <row r="338" spans="1:32" ht="21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</row>
    <row r="339" spans="1:32" ht="21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</row>
    <row r="340" spans="1:32" ht="21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</row>
    <row r="341" spans="1:32" ht="21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</row>
    <row r="342" spans="1:32" ht="21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</row>
    <row r="343" spans="1:32" ht="21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</row>
    <row r="344" spans="1:32" ht="21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</row>
    <row r="345" spans="1:32" ht="21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</row>
    <row r="346" spans="1:32" ht="21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</row>
    <row r="347" spans="1:32" ht="21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</row>
    <row r="348" spans="1:32" ht="21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</row>
    <row r="349" spans="1:32" ht="21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</row>
    <row r="350" spans="1:32" ht="21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</row>
    <row r="351" spans="1:32" ht="21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</row>
    <row r="352" spans="1:32" ht="21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</row>
    <row r="353" spans="1:32" ht="21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</row>
    <row r="354" spans="1:32" ht="21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</row>
    <row r="355" spans="1:32" ht="21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</row>
    <row r="356" spans="1:32" ht="21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</row>
    <row r="357" spans="1:32" ht="21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</row>
    <row r="358" spans="1:32" ht="21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</row>
    <row r="359" spans="1:32" ht="21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</row>
    <row r="360" spans="1:32" ht="21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</row>
    <row r="361" spans="1:32" ht="21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</row>
    <row r="362" spans="1:32" ht="21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</row>
    <row r="363" spans="1:32" ht="21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</row>
    <row r="364" spans="1:32" ht="21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</row>
    <row r="365" spans="1:32" ht="21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</row>
    <row r="366" spans="1:32" ht="21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</row>
    <row r="367" spans="1:32" ht="21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</row>
    <row r="368" spans="1:32" ht="21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</row>
    <row r="369" spans="1:32" ht="21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</row>
    <row r="370" spans="1:32" ht="21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</row>
    <row r="371" spans="1:32" ht="21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</row>
    <row r="372" spans="1:32" ht="21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</row>
    <row r="373" spans="1:32" ht="21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</row>
    <row r="374" spans="1:32" ht="21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</row>
    <row r="375" spans="1:32" ht="21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</row>
    <row r="376" spans="1:32" ht="21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</row>
    <row r="377" spans="1:32" ht="21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</row>
    <row r="378" spans="1:32" ht="21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</row>
    <row r="379" spans="1:32" ht="21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</row>
    <row r="380" spans="1:32" ht="21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</row>
    <row r="381" spans="1:32" ht="21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</row>
    <row r="382" spans="1:32" ht="21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</row>
    <row r="383" spans="1:32" ht="21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</row>
    <row r="384" spans="1:32" ht="21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</row>
    <row r="385" spans="1:32" ht="21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</row>
    <row r="386" spans="1:32" ht="21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</row>
    <row r="387" spans="1:32" ht="21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</row>
    <row r="388" spans="1:32" ht="21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</row>
    <row r="389" spans="1:32" ht="21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</row>
    <row r="390" spans="1:32" ht="21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</row>
    <row r="391" spans="1:32" ht="21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</row>
    <row r="392" spans="1:32" ht="21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</row>
    <row r="393" spans="1:32" ht="21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</row>
    <row r="394" spans="1:32" ht="21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</row>
    <row r="395" spans="1:32" ht="21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</row>
    <row r="396" spans="1:32" ht="21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</row>
    <row r="397" spans="1:32" ht="21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</row>
    <row r="398" spans="1:32" ht="21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</row>
    <row r="399" spans="1:32" ht="21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</row>
    <row r="400" spans="1:32" ht="21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</row>
    <row r="401" spans="1:32" ht="21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</row>
    <row r="402" spans="1:32" ht="21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</row>
    <row r="403" spans="1:32" ht="21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</row>
    <row r="404" spans="1:32" ht="21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</row>
    <row r="405" spans="1:32" ht="21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</row>
    <row r="406" spans="1:32" ht="21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</row>
    <row r="407" spans="1:32" ht="21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</row>
    <row r="408" spans="1:32" ht="21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</row>
    <row r="409" spans="1:32" ht="21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</row>
    <row r="410" spans="1:32" ht="21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</row>
    <row r="411" spans="1:32" ht="21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</row>
    <row r="412" spans="1:32" ht="21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</row>
    <row r="413" spans="1:32" ht="21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</row>
    <row r="414" spans="1:32" ht="21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</row>
    <row r="415" spans="1:32" ht="21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</row>
    <row r="416" spans="1:32" ht="21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</row>
    <row r="417" spans="1:32" ht="21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</row>
    <row r="418" spans="1:32" ht="21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</row>
    <row r="419" spans="1:32" ht="21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</row>
    <row r="420" spans="1:32" ht="21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</row>
    <row r="421" spans="1:32" ht="21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</row>
    <row r="422" spans="1:32" ht="21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</row>
    <row r="423" spans="1:32" ht="21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</row>
    <row r="424" spans="1:32" ht="21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</row>
    <row r="425" spans="1:32" ht="21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</row>
    <row r="426" spans="1:32" ht="21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</row>
    <row r="427" spans="1:32" ht="21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</row>
    <row r="428" spans="1:32" ht="21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</row>
    <row r="429" spans="1:32" ht="21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</row>
    <row r="430" spans="1:32" ht="21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</row>
    <row r="431" spans="1:32" ht="21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</row>
    <row r="432" spans="1:32" ht="21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</row>
    <row r="433" spans="1:32" ht="21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</row>
    <row r="434" spans="1:32" ht="21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</row>
    <row r="435" spans="1:32" ht="21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</row>
    <row r="436" spans="1:32" ht="21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</row>
    <row r="437" spans="1:32" ht="21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</row>
    <row r="438" spans="1:32" ht="21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</row>
    <row r="439" spans="1:32" ht="21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</row>
    <row r="440" spans="1:32" ht="21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</row>
    <row r="441" spans="1:32" ht="21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</row>
    <row r="442" spans="1:32" ht="21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</row>
    <row r="443" spans="1:32" ht="21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</row>
    <row r="444" spans="1:32" ht="21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</row>
    <row r="445" spans="1:32" ht="21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</row>
    <row r="446" spans="1:32" ht="21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</row>
    <row r="447" spans="1:32" ht="21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</row>
    <row r="448" spans="1:32" ht="21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</row>
    <row r="449" spans="1:32" ht="21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</row>
    <row r="450" spans="1:32" ht="21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</row>
    <row r="451" spans="1:32" ht="21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</row>
    <row r="452" spans="1:32" ht="21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</row>
    <row r="453" spans="1:32" ht="21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</row>
    <row r="454" spans="1:32" ht="21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</row>
    <row r="455" spans="1:32" ht="21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</row>
    <row r="456" spans="1:32" ht="21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</row>
    <row r="457" spans="1:32" ht="21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</row>
    <row r="458" spans="1:32" ht="21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</row>
    <row r="459" spans="1:32" ht="21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</row>
    <row r="460" spans="1:32" ht="21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</row>
    <row r="461" spans="1:32" ht="21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</row>
    <row r="462" spans="1:32" ht="21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</row>
    <row r="463" spans="1:32" ht="21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</row>
    <row r="464" spans="1:32" ht="21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</row>
    <row r="465" spans="1:32" ht="21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</row>
    <row r="466" spans="1:32" ht="21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</row>
    <row r="467" spans="1:32" ht="21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</row>
    <row r="468" spans="1:32" ht="21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</row>
    <row r="469" spans="1:32" ht="21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</row>
    <row r="470" spans="1:32" ht="21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</row>
    <row r="471" spans="1:32" ht="21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</row>
    <row r="472" spans="1:32" ht="21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</row>
    <row r="473" spans="1:32" ht="21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</row>
    <row r="474" spans="1:32" ht="21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</row>
    <row r="475" spans="1:32" ht="21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</row>
    <row r="476" spans="1:32" ht="21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</row>
    <row r="477" spans="1:32" ht="21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</row>
    <row r="478" spans="1:32" ht="21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</row>
    <row r="479" spans="1:32" ht="21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</row>
    <row r="480" spans="1:32" ht="21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</row>
    <row r="481" spans="1:32" ht="21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</row>
    <row r="482" spans="1:32" ht="21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</row>
    <row r="483" spans="1:32" ht="21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</row>
    <row r="484" spans="1:32" ht="21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</row>
    <row r="485" spans="1:32" ht="21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</row>
    <row r="486" spans="1:32" ht="21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</row>
    <row r="487" spans="1:32" ht="21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</row>
    <row r="488" spans="1:32" ht="21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</row>
    <row r="489" spans="1:32" ht="21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</row>
    <row r="490" spans="1:32" ht="21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</row>
    <row r="491" spans="1:32" ht="21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</row>
    <row r="492" spans="1:32" ht="21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</row>
    <row r="493" spans="1:32" ht="21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</row>
    <row r="494" spans="1:32" ht="21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</row>
    <row r="495" spans="1:32" ht="21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</row>
    <row r="496" spans="1:32" ht="21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</row>
    <row r="497" spans="1:32" ht="21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</row>
    <row r="498" spans="1:32" ht="21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</row>
    <row r="499" spans="1:32" ht="21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</row>
    <row r="500" spans="1:32" ht="21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</row>
    <row r="501" spans="1:32" ht="21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</row>
    <row r="502" spans="1:32" ht="21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</row>
    <row r="503" spans="1:32" ht="21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</row>
    <row r="504" spans="1:32" ht="21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</row>
    <row r="505" spans="1:32" ht="21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</row>
    <row r="506" spans="1:32" ht="21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</row>
    <row r="507" spans="1:32" ht="21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</row>
    <row r="508" spans="1:32" ht="21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</row>
    <row r="509" spans="1:32" ht="21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</row>
    <row r="510" spans="1:32" ht="21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</row>
    <row r="511" spans="1:32" ht="21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</row>
    <row r="512" spans="1:32" ht="21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</row>
    <row r="513" spans="1:32" ht="21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</row>
    <row r="514" spans="1:32" ht="21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</row>
    <row r="515" spans="1:32" ht="21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</row>
    <row r="516" spans="1:32" ht="21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</row>
    <row r="517" spans="1:32" ht="21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</row>
    <row r="518" spans="1:32" ht="21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</row>
    <row r="519" spans="1:32" ht="21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</row>
    <row r="520" spans="1:32" ht="21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</row>
    <row r="521" spans="1:32" ht="21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</row>
    <row r="522" spans="1:32" ht="21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</row>
    <row r="523" spans="1:32" ht="21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</row>
    <row r="524" spans="1:32" ht="21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</row>
    <row r="525" spans="1:32" ht="21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</row>
    <row r="526" spans="1:32" ht="21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</row>
    <row r="527" spans="1:32" ht="21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</row>
    <row r="528" spans="1:32" ht="21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</row>
    <row r="529" spans="1:32" ht="21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</row>
    <row r="530" spans="1:32" ht="21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</row>
    <row r="531" spans="1:32" ht="21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</row>
    <row r="532" spans="1:32" ht="21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</row>
    <row r="533" spans="1:32" ht="21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</row>
    <row r="534" spans="1:32" ht="21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</row>
    <row r="535" spans="1:32" ht="21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</row>
    <row r="536" spans="1:32" ht="21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</row>
    <row r="537" spans="1:32" ht="21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</row>
    <row r="538" spans="1:32" ht="21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</row>
    <row r="539" spans="1:32" ht="21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</row>
    <row r="540" spans="1:32" ht="21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</row>
    <row r="541" spans="1:32" ht="21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</row>
    <row r="542" spans="1:32" ht="21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</row>
    <row r="543" spans="1:32" ht="21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</row>
    <row r="544" spans="1:32" ht="21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</row>
    <row r="545" spans="1:32" ht="21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</row>
    <row r="546" spans="1:32" ht="21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</row>
    <row r="547" spans="1:32" ht="21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</row>
    <row r="548" spans="1:32" ht="21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</row>
    <row r="549" spans="1:32" ht="21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</row>
    <row r="550" spans="1:32" ht="21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</row>
    <row r="551" spans="1:32" ht="21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</row>
    <row r="552" spans="1:32" ht="21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</row>
    <row r="553" spans="1:32" ht="21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</row>
    <row r="554" spans="1:32" ht="21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</row>
    <row r="555" spans="1:32" ht="21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</row>
    <row r="556" spans="1:32" ht="21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</row>
    <row r="557" spans="1:32" ht="21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</row>
    <row r="558" spans="1:32" ht="21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</row>
    <row r="559" spans="1:32" ht="21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</row>
    <row r="560" spans="1:32" ht="21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</row>
    <row r="561" spans="1:32" ht="21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</row>
    <row r="562" spans="1:32" ht="21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</row>
    <row r="563" spans="1:32" ht="21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</row>
    <row r="564" spans="1:32" ht="21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</row>
    <row r="565" spans="1:32" ht="21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</row>
    <row r="566" spans="1:32" ht="21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</row>
    <row r="567" spans="1:32" ht="21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</row>
    <row r="568" spans="1:32" ht="21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</row>
    <row r="569" spans="1:32" ht="21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</row>
    <row r="570" spans="1:32" ht="21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</row>
    <row r="571" spans="1:32" ht="21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</row>
    <row r="572" spans="1:32" ht="21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</row>
    <row r="573" spans="1:32" ht="21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</row>
    <row r="574" spans="1:32" ht="21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</row>
    <row r="575" spans="1:32" ht="21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</row>
    <row r="576" spans="1:32" ht="21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</row>
    <row r="577" spans="1:32" ht="21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</row>
    <row r="578" spans="1:32" ht="21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</row>
    <row r="579" spans="1:32" ht="21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</row>
    <row r="580" spans="1:32" ht="21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</row>
    <row r="581" spans="1:32" ht="21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</row>
    <row r="582" spans="1:32" ht="21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</row>
    <row r="583" spans="1:32" ht="21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</row>
    <row r="584" spans="1:32" ht="21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</row>
    <row r="585" spans="1:32" ht="21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</row>
    <row r="586" spans="1:32" ht="21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</row>
    <row r="587" spans="1:32" ht="21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</row>
    <row r="588" spans="1:32" ht="21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</row>
    <row r="589" spans="1:32" ht="21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</row>
    <row r="590" spans="1:32" ht="21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</row>
    <row r="591" spans="1:32" ht="21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</row>
    <row r="592" spans="1:32" ht="21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</row>
    <row r="593" spans="1:32" ht="21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</row>
    <row r="594" spans="1:32" ht="21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</row>
    <row r="595" spans="1:32" ht="21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</row>
    <row r="596" spans="1:32" ht="21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</row>
    <row r="597" spans="1:32" ht="21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</row>
    <row r="598" spans="1:32" ht="21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</row>
    <row r="599" spans="1:32" ht="21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</row>
    <row r="600" spans="1:32" ht="21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</row>
    <row r="601" spans="1:32" ht="21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</row>
    <row r="602" spans="1:32" ht="21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</row>
    <row r="603" spans="1:32" ht="21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</row>
    <row r="604" spans="1:32" ht="21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</row>
    <row r="605" spans="1:32" ht="21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</row>
    <row r="606" spans="1:32" ht="21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</row>
    <row r="607" spans="1:32" ht="21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</row>
    <row r="608" spans="1:32" ht="21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</row>
    <row r="609" spans="1:32" ht="21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</row>
    <row r="610" spans="1:32" ht="21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</row>
    <row r="611" spans="1:32" ht="21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</row>
    <row r="612" spans="1:32" ht="21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</row>
    <row r="613" spans="1:32" ht="21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</row>
    <row r="614" spans="1:32" ht="21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</row>
    <row r="615" spans="1:32" ht="21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</row>
    <row r="616" spans="1:32" ht="21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</row>
    <row r="617" spans="1:32" ht="21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</row>
    <row r="618" spans="1:32" ht="21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</row>
    <row r="619" spans="1:32" ht="21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</row>
    <row r="620" spans="1:32" ht="21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</row>
    <row r="621" spans="1:32" ht="21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</row>
    <row r="622" spans="1:32" ht="21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</row>
    <row r="623" spans="1:32" ht="21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</row>
    <row r="624" spans="1:32" ht="21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</row>
    <row r="625" spans="1:32" ht="21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</row>
    <row r="626" spans="1:32" ht="21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</row>
    <row r="627" spans="1:32" ht="21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</row>
    <row r="628" spans="1:32" ht="21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</row>
    <row r="629" spans="1:32" ht="21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</row>
    <row r="630" spans="1:32" ht="21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</row>
    <row r="631" spans="1:32" ht="21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</row>
    <row r="632" spans="1:32" ht="21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</row>
    <row r="633" spans="1:32" ht="21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</row>
    <row r="634" spans="1:32" ht="21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</row>
    <row r="635" spans="1:32" ht="21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</row>
    <row r="636" spans="1:32" ht="21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</row>
    <row r="637" spans="1:32" ht="21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</row>
    <row r="638" spans="1:32" ht="21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</row>
    <row r="639" spans="1:32" ht="21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</row>
    <row r="640" spans="1:32" ht="21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</row>
    <row r="641" spans="1:32" ht="21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</row>
    <row r="642" spans="1:32" ht="21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</row>
    <row r="643" spans="1:32" ht="21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</row>
    <row r="644" spans="1:32" ht="21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</row>
    <row r="645" spans="1:32" ht="21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</row>
    <row r="646" spans="1:32" ht="21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</row>
    <row r="647" spans="1:32" ht="21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</row>
    <row r="648" spans="1:32" ht="21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</row>
    <row r="649" spans="1:32" ht="21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</row>
    <row r="650" spans="1:32" ht="21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</row>
    <row r="651" spans="1:32" ht="21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</row>
    <row r="652" spans="1:32" ht="21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</row>
    <row r="653" spans="1:32" ht="21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</row>
    <row r="654" spans="1:32" ht="21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</row>
    <row r="655" spans="1:32" ht="21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</row>
    <row r="656" spans="1:32" ht="21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</row>
    <row r="657" spans="1:32" ht="21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</row>
    <row r="658" spans="1:32" ht="21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</row>
    <row r="659" spans="1:32" ht="21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</row>
    <row r="660" spans="1:32" ht="21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</row>
    <row r="661" spans="1:32" ht="21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</row>
    <row r="662" spans="1:32" ht="21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</row>
    <row r="663" spans="1:32" ht="21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</row>
    <row r="664" spans="1:32" ht="21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</row>
    <row r="665" spans="1:32" ht="21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</row>
    <row r="666" spans="1:32" ht="21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</row>
    <row r="667" spans="1:32" ht="21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</row>
    <row r="668" spans="1:32" ht="21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</row>
    <row r="669" spans="1:32" ht="21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</row>
    <row r="670" spans="1:32" ht="21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</row>
    <row r="671" spans="1:32" ht="21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</row>
    <row r="672" spans="1:32" ht="21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</row>
    <row r="673" spans="1:32" ht="21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</row>
    <row r="674" spans="1:32" ht="21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</row>
    <row r="675" spans="1:32" ht="21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</row>
    <row r="676" spans="1:32" ht="21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</row>
    <row r="677" spans="1:32" ht="21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</row>
    <row r="678" spans="1:32" ht="21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</row>
    <row r="679" spans="1:32" ht="21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</row>
    <row r="680" spans="1:32" ht="21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</row>
    <row r="681" spans="1:32" ht="21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</row>
    <row r="682" spans="1:32" ht="21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</row>
    <row r="683" spans="1:32" ht="21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</row>
    <row r="684" spans="1:32" ht="21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</row>
    <row r="685" spans="1:32" ht="21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</row>
    <row r="686" spans="1:32" ht="21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</row>
    <row r="687" spans="1:32" ht="21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</row>
    <row r="688" spans="1:32" ht="21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</row>
    <row r="689" spans="1:32" ht="21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</row>
    <row r="690" spans="1:32" ht="21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</row>
    <row r="691" spans="1:32" ht="21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</row>
    <row r="692" spans="1:32" ht="21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</row>
    <row r="693" spans="1:32" ht="21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</row>
    <row r="694" spans="1:32" ht="21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</row>
    <row r="695" spans="1:32" ht="21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</row>
    <row r="696" spans="1:32" ht="21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</row>
    <row r="697" spans="1:32" ht="21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</row>
    <row r="698" spans="1:32" ht="21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</row>
    <row r="699" spans="1:32" ht="21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</row>
    <row r="700" spans="1:32" ht="21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</row>
    <row r="701" spans="1:32" ht="21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</row>
    <row r="702" spans="1:32" ht="21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</row>
    <row r="703" spans="1:32" ht="21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</row>
    <row r="704" spans="1:32" ht="21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</row>
    <row r="705" spans="1:32" ht="21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</row>
    <row r="706" spans="1:32" ht="21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</row>
    <row r="707" spans="1:32" ht="21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</row>
    <row r="708" spans="1:32" ht="21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</row>
    <row r="709" spans="1:32" ht="21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</row>
    <row r="710" spans="1:32" ht="21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</row>
    <row r="711" spans="1:32" ht="21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</row>
    <row r="712" spans="1:32" ht="21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</row>
    <row r="713" spans="1:32" ht="21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</row>
    <row r="714" spans="1:32" ht="21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</row>
    <row r="715" spans="1:32" ht="21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</row>
    <row r="716" spans="1:32" ht="21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</row>
    <row r="717" spans="1:32" ht="21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</row>
    <row r="718" spans="1:32" ht="21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</row>
    <row r="719" spans="1:32" ht="21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</row>
    <row r="720" spans="1:32" ht="21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</row>
    <row r="721" spans="1:32" ht="21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</row>
    <row r="722" spans="1:32" ht="21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</row>
    <row r="723" spans="1:32" ht="21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</row>
    <row r="724" spans="1:32" ht="21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</row>
    <row r="725" spans="1:32" ht="21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</row>
    <row r="726" spans="1:32" ht="21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</row>
    <row r="727" spans="1:32" ht="21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</row>
    <row r="728" spans="1:32" ht="21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</row>
    <row r="729" spans="1:32" ht="21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</row>
    <row r="730" spans="1:32" ht="21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</row>
    <row r="731" spans="1:32" ht="21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</row>
    <row r="732" spans="1:32" ht="21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</row>
    <row r="733" spans="1:32" ht="21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</row>
    <row r="734" spans="1:32" ht="21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</row>
    <row r="735" spans="1:32" ht="21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</row>
    <row r="736" spans="1:32" ht="21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</row>
    <row r="737" spans="1:32" ht="21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</row>
    <row r="738" spans="1:32" ht="21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</row>
    <row r="739" spans="1:32" ht="21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</row>
    <row r="740" spans="1:32" ht="21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</row>
    <row r="741" spans="1:32" ht="21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</row>
    <row r="742" spans="1:32" ht="21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</row>
    <row r="743" spans="1:32" ht="21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</row>
    <row r="744" spans="1:32" ht="21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</row>
    <row r="745" spans="1:32" ht="21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</row>
    <row r="746" spans="1:32" ht="21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</row>
    <row r="747" spans="1:32" ht="21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</row>
    <row r="748" spans="1:32" ht="21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</row>
    <row r="749" spans="1:32" ht="21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</row>
    <row r="750" spans="1:32" ht="21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</row>
    <row r="751" spans="1:32" ht="21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</row>
    <row r="752" spans="1:32" ht="21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</row>
    <row r="753" spans="1:32" ht="21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</row>
    <row r="754" spans="1:32" ht="21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</row>
    <row r="755" spans="1:32" ht="21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</row>
    <row r="756" spans="1:32" ht="21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</row>
    <row r="757" spans="1:32" ht="21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</row>
    <row r="758" spans="1:32" ht="21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</row>
    <row r="759" spans="1:32" ht="21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</row>
    <row r="760" spans="1:32" ht="21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</row>
    <row r="761" spans="1:32" ht="21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</row>
    <row r="762" spans="1:32" ht="21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</row>
    <row r="763" spans="1:32" ht="21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</row>
    <row r="764" spans="1:32" ht="21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</row>
    <row r="765" spans="1:32" ht="21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</row>
    <row r="766" spans="1:32" ht="21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</row>
    <row r="767" spans="1:32" ht="21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</row>
    <row r="768" spans="1:32" ht="21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</row>
    <row r="769" spans="1:32" ht="21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</row>
    <row r="770" spans="1:32" ht="21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</row>
    <row r="771" spans="1:32" ht="21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</row>
    <row r="772" spans="1:32" ht="21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</row>
    <row r="773" spans="1:32" ht="21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</row>
    <row r="774" spans="1:32" ht="21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</row>
    <row r="775" spans="1:32" ht="21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</row>
    <row r="776" spans="1:32" ht="21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</row>
    <row r="777" spans="1:32" ht="21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</row>
    <row r="778" spans="1:32" ht="21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</row>
    <row r="779" spans="1:32" ht="21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</row>
    <row r="780" spans="1:32" ht="21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</row>
    <row r="781" spans="1:32" ht="21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</row>
    <row r="782" spans="1:32" ht="21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</row>
    <row r="783" spans="1:32" ht="21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</row>
    <row r="784" spans="1:32" ht="21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</row>
    <row r="785" spans="1:32" ht="21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</row>
    <row r="786" spans="1:32" ht="21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</row>
    <row r="787" spans="1:32" ht="21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</row>
    <row r="788" spans="1:32" ht="21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</row>
    <row r="789" spans="1:32" ht="21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</row>
    <row r="790" spans="1:32" ht="21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</row>
    <row r="791" spans="1:32" ht="21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</row>
    <row r="792" spans="1:32" ht="21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</row>
    <row r="793" spans="1:32" ht="21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</row>
    <row r="794" spans="1:32" ht="21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</row>
    <row r="795" spans="1:32" ht="21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</row>
    <row r="796" spans="1:32" ht="21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</row>
    <row r="797" spans="1:32" ht="21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</row>
    <row r="798" spans="1:32" ht="21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</row>
    <row r="799" spans="1:32" ht="21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</row>
    <row r="800" spans="1:32" ht="21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</row>
    <row r="801" spans="1:32" ht="21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</row>
    <row r="802" spans="1:32" ht="21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</row>
    <row r="803" spans="1:32" ht="21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</row>
    <row r="804" spans="1:32" ht="21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</row>
    <row r="805" spans="1:32" ht="21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</row>
    <row r="806" spans="1:32" ht="21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</row>
    <row r="807" spans="1:32" ht="21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</row>
    <row r="808" spans="1:32" ht="21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</row>
    <row r="809" spans="1:32" ht="21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</row>
    <row r="810" spans="1:32" ht="21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</row>
    <row r="811" spans="1:32" ht="21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</row>
    <row r="812" spans="1:32" ht="21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</row>
    <row r="813" spans="1:32" ht="21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</row>
    <row r="814" spans="1:32" ht="21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</row>
    <row r="815" spans="1:32" ht="21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</row>
    <row r="816" spans="1:32" ht="21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</row>
    <row r="817" spans="1:32" ht="21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</row>
    <row r="818" spans="1:32" ht="21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</row>
    <row r="819" spans="1:32" ht="21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</row>
    <row r="820" spans="1:32" ht="21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</row>
    <row r="821" spans="1:32" ht="21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</row>
    <row r="822" spans="1:32" ht="21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</row>
    <row r="823" spans="1:32" ht="21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</row>
    <row r="824" spans="1:32" ht="21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</row>
    <row r="825" spans="1:32" ht="21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</row>
    <row r="826" spans="1:32" ht="21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</row>
    <row r="827" spans="1:32" ht="21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</row>
    <row r="828" spans="1:32" ht="21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</row>
    <row r="829" spans="1:32" ht="21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</row>
    <row r="830" spans="1:32" ht="21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</row>
    <row r="831" spans="1:32" ht="21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</row>
    <row r="832" spans="1:32" ht="21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</row>
    <row r="833" spans="1:32" ht="21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</row>
    <row r="834" spans="1:32" ht="21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</row>
    <row r="835" spans="1:32" ht="21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</row>
    <row r="836" spans="1:32" ht="21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</row>
    <row r="837" spans="1:32" ht="21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</row>
    <row r="838" spans="1:32" ht="21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</row>
    <row r="839" spans="1:32" ht="21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</row>
    <row r="840" spans="1:32" ht="21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</row>
    <row r="841" spans="1:32" ht="21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</row>
    <row r="842" spans="1:32" ht="21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</row>
    <row r="843" spans="1:32" ht="21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</row>
    <row r="844" spans="1:32" ht="21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</row>
    <row r="845" spans="1:32" ht="21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</row>
    <row r="846" spans="1:32" ht="21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</row>
    <row r="847" spans="1:32" ht="21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</row>
    <row r="848" spans="1:32" ht="21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</row>
    <row r="849" spans="1:32" ht="21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</row>
    <row r="850" spans="1:32" ht="21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</row>
    <row r="851" spans="1:32" ht="21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</row>
    <row r="852" spans="1:32" ht="21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</row>
    <row r="853" spans="1:32" ht="21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</row>
    <row r="854" spans="1:32" ht="21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</row>
    <row r="855" spans="1:32" ht="21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</row>
    <row r="856" spans="1:32" ht="21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</row>
    <row r="857" spans="1:32" ht="21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</row>
    <row r="858" spans="1:32" ht="21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</row>
    <row r="859" spans="1:32" ht="21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</row>
    <row r="860" spans="1:32" ht="21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</row>
    <row r="861" spans="1:32" ht="21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</row>
    <row r="862" spans="1:32" ht="21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</row>
    <row r="863" spans="1:32" ht="21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</row>
    <row r="864" spans="1:32" ht="21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</row>
    <row r="865" spans="1:32" ht="21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</row>
    <row r="866" spans="1:32" ht="21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</row>
    <row r="867" spans="1:32" ht="21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</row>
    <row r="868" spans="1:32" ht="21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</row>
    <row r="869" spans="1:32" ht="21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</row>
    <row r="870" spans="1:32" ht="21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</row>
    <row r="871" spans="1:32" ht="21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</row>
    <row r="872" spans="1:32" ht="21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</row>
    <row r="873" spans="1:32" ht="21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</row>
    <row r="874" spans="1:32" ht="21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</row>
    <row r="875" spans="1:32" ht="21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</row>
    <row r="876" spans="1:32" ht="21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</row>
    <row r="877" spans="1:32" ht="21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</row>
    <row r="878" spans="1:32" ht="21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</row>
    <row r="879" spans="1:32" ht="21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</row>
    <row r="880" spans="1:32" ht="21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</row>
    <row r="881" spans="1:32" ht="21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</row>
    <row r="882" spans="1:32" ht="21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</row>
    <row r="883" spans="1:32" ht="21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</row>
    <row r="884" spans="1:32" ht="21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</row>
    <row r="885" spans="1:32" ht="21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</row>
    <row r="886" spans="1:32" ht="21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</row>
    <row r="887" spans="1:32" ht="21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</row>
    <row r="888" spans="1:32" ht="21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</row>
    <row r="889" spans="1:32" ht="21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</row>
    <row r="890" spans="1:32" ht="21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</row>
    <row r="891" spans="1:32" ht="21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</row>
    <row r="892" spans="1:32" ht="21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</row>
    <row r="893" spans="1:32" ht="21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</row>
    <row r="894" spans="1:32" ht="21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</row>
    <row r="895" spans="1:32" ht="21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</row>
    <row r="896" spans="1:32" ht="21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</row>
    <row r="897" spans="1:32" ht="21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</row>
    <row r="898" spans="1:32" ht="21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</row>
    <row r="899" spans="1:32" ht="21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</row>
    <row r="900" spans="1:32" ht="21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</row>
    <row r="901" spans="1:32" ht="21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</row>
    <row r="902" spans="1:32" ht="21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</row>
    <row r="903" spans="1:32" ht="21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</row>
    <row r="904" spans="1:32" ht="21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</row>
    <row r="905" spans="1:32" ht="21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</row>
    <row r="906" spans="1:32" ht="21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</row>
    <row r="907" spans="1:32" ht="21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</row>
    <row r="908" spans="1:32" ht="21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</row>
    <row r="909" spans="1:32" ht="21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</row>
    <row r="910" spans="1:32" ht="21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</row>
    <row r="911" spans="1:32" ht="21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</row>
    <row r="912" spans="1:32" ht="21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</row>
    <row r="913" spans="1:32" ht="21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</row>
    <row r="914" spans="1:32" ht="21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</row>
    <row r="915" spans="1:32" ht="21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</row>
    <row r="916" spans="1:32" ht="21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</row>
    <row r="917" spans="1:32" ht="21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</row>
    <row r="918" spans="1:32" ht="21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</row>
    <row r="919" spans="1:32" ht="21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</row>
    <row r="920" spans="1:32" ht="21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</row>
    <row r="921" spans="1:32" ht="21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</row>
    <row r="922" spans="1:32" ht="21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</row>
    <row r="923" spans="1:32" ht="21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</row>
    <row r="924" spans="1:32" ht="21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</row>
    <row r="925" spans="1:32" ht="21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</row>
    <row r="926" spans="1:32" ht="21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</row>
    <row r="927" spans="1:32" ht="21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</row>
    <row r="928" spans="1:32" ht="21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</row>
    <row r="929" spans="1:32" ht="21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</row>
    <row r="930" spans="1:32" ht="21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</row>
    <row r="931" spans="1:32" ht="21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</row>
    <row r="932" spans="1:32" ht="21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</row>
    <row r="933" spans="1:32" ht="21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</row>
    <row r="934" spans="1:32" ht="21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</row>
    <row r="935" spans="1:32" ht="21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</row>
    <row r="936" spans="1:32" ht="21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</row>
    <row r="937" spans="1:32" ht="21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</row>
    <row r="938" spans="1:32" ht="21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</row>
    <row r="939" spans="1:32" ht="21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</row>
    <row r="940" spans="1:32" ht="21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</row>
    <row r="941" spans="1:32" ht="21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</row>
    <row r="942" spans="1:32" ht="21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</row>
    <row r="943" spans="1:32" ht="21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</row>
    <row r="944" spans="1:32" ht="21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</row>
    <row r="945" spans="1:32" ht="21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</row>
    <row r="946" spans="1:32" ht="21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</row>
    <row r="947" spans="1:32" ht="21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</row>
    <row r="948" spans="1:32" ht="21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</row>
    <row r="949" spans="1:32" ht="21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</row>
    <row r="950" spans="1:32" ht="21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</row>
    <row r="951" spans="1:32" ht="21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</row>
    <row r="952" spans="1:32" ht="21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</row>
    <row r="953" spans="1:32" ht="21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</row>
    <row r="954" spans="1:32" ht="21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</row>
    <row r="955" spans="1:32" ht="21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</row>
    <row r="956" spans="1:32" ht="21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</row>
    <row r="957" spans="1:32" ht="21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</row>
    <row r="958" spans="1:32" ht="21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</row>
    <row r="959" spans="1:32" ht="21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</row>
    <row r="960" spans="1:32" ht="21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</row>
    <row r="961" spans="1:32" ht="21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</row>
    <row r="962" spans="1:32" ht="21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</row>
    <row r="963" spans="1:32" ht="21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</row>
    <row r="964" spans="1:32" ht="21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</row>
    <row r="965" spans="1:32" ht="21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</row>
    <row r="966" spans="1:32" ht="21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</row>
    <row r="967" spans="1:32" ht="21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</row>
    <row r="968" spans="1:32" ht="21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</row>
    <row r="969" spans="1:32" ht="21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</row>
    <row r="970" spans="1:32" ht="21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</row>
    <row r="971" spans="1:32" ht="21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</row>
    <row r="972" spans="1:32" ht="21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</row>
    <row r="973" spans="1:32" ht="21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</row>
    <row r="974" spans="1:32" ht="21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</row>
    <row r="975" spans="1:32" ht="21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</row>
    <row r="976" spans="1:32" ht="21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</row>
    <row r="977" spans="1:32" ht="21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</row>
    <row r="978" spans="1:32" ht="21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</row>
    <row r="979" spans="1:32" ht="21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</row>
    <row r="980" spans="1:32" ht="21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</row>
    <row r="981" spans="1:32" ht="21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</row>
    <row r="982" spans="1:32" ht="21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</row>
    <row r="983" spans="1:32" ht="21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</row>
    <row r="984" spans="1:32" ht="21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</row>
    <row r="985" spans="1:32" ht="21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</row>
    <row r="986" spans="1:32" ht="21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</row>
    <row r="987" spans="1:32" ht="21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</row>
    <row r="988" spans="1:32" ht="21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</row>
    <row r="989" spans="1:32" ht="21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</row>
    <row r="990" spans="1:32" ht="21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</row>
    <row r="991" spans="1:32" ht="21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</row>
    <row r="992" spans="1:32" ht="21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</row>
    <row r="993" spans="1:32" ht="21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</row>
    <row r="994" spans="1:32" ht="21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</row>
    <row r="995" spans="1:32" ht="21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</row>
    <row r="996" spans="1:32" ht="21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</row>
    <row r="997" spans="1:32" ht="21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</row>
    <row r="998" spans="1:32" ht="21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</row>
    <row r="999" spans="1:32" ht="21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</row>
    <row r="1000" spans="1:32" ht="21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19.6640625" customWidth="1"/>
    <col min="8" max="8" width="20.1640625" customWidth="1"/>
    <col min="9" max="9" width="20.6640625" customWidth="1"/>
    <col min="10" max="10" width="20.83203125" customWidth="1"/>
    <col min="11" max="11" width="22.83203125" customWidth="1"/>
    <col min="12" max="13" width="17.33203125" customWidth="1"/>
    <col min="14" max="14" width="10" customWidth="1"/>
    <col min="15" max="15" width="19.6640625" customWidth="1"/>
    <col min="16" max="16" width="30" customWidth="1"/>
    <col min="17" max="17" width="35.33203125" customWidth="1"/>
    <col min="18" max="22" width="10" customWidth="1"/>
    <col min="23" max="23" width="17.6640625" customWidth="1"/>
    <col min="24" max="24" width="20.83203125" customWidth="1"/>
    <col min="25" max="25" width="24.83203125" customWidth="1"/>
    <col min="26" max="27" width="20.83203125" customWidth="1"/>
    <col min="28" max="28" width="24.33203125" customWidth="1"/>
    <col min="29" max="33" width="20.83203125" customWidth="1"/>
    <col min="34" max="34" width="11.5" customWidth="1"/>
    <col min="35" max="35" width="10" customWidth="1"/>
    <col min="36" max="36" width="16.83203125" customWidth="1"/>
    <col min="37" max="37" width="10" customWidth="1"/>
  </cols>
  <sheetData>
    <row r="1" spans="1:37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3" t="s">
        <v>55</v>
      </c>
      <c r="Z1" s="3" t="s">
        <v>56</v>
      </c>
      <c r="AA1" s="3" t="s">
        <v>57</v>
      </c>
      <c r="AB1" s="3" t="s">
        <v>58</v>
      </c>
      <c r="AC1" s="3" t="s">
        <v>59</v>
      </c>
      <c r="AD1" s="3" t="s">
        <v>60</v>
      </c>
      <c r="AE1" s="3" t="s">
        <v>61</v>
      </c>
      <c r="AF1" s="3" t="s">
        <v>62</v>
      </c>
      <c r="AG1" s="3" t="s">
        <v>63</v>
      </c>
      <c r="AH1" s="3" t="s">
        <v>64</v>
      </c>
      <c r="AI1" s="5"/>
      <c r="AJ1" s="5" t="s">
        <v>43</v>
      </c>
      <c r="AK1" s="5">
        <v>10</v>
      </c>
    </row>
    <row r="2" spans="1:37" ht="21" customHeight="1">
      <c r="A2" s="4" t="s">
        <v>17</v>
      </c>
      <c r="B2" s="6">
        <f>99*AK2</f>
        <v>324.80315999999999</v>
      </c>
      <c r="C2" s="4">
        <f>12*AK2</f>
        <v>39.370080000000002</v>
      </c>
      <c r="D2" s="4">
        <v>34.045301837943001</v>
      </c>
      <c r="E2" s="4">
        <v>-118.26697554213099</v>
      </c>
      <c r="F2" s="4">
        <f>75/AK1</f>
        <v>7.5</v>
      </c>
      <c r="G2" s="4">
        <v>34.039643498305601</v>
      </c>
      <c r="H2" s="4">
        <v>-118.255857118441</v>
      </c>
      <c r="I2" s="4">
        <v>34.044481814066799</v>
      </c>
      <c r="J2" s="4">
        <v>-118.280248944951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 t="s">
        <v>65</v>
      </c>
      <c r="Z2" s="4">
        <v>34.045168789131303</v>
      </c>
      <c r="AA2" s="4">
        <v>-118.267117147371</v>
      </c>
      <c r="AB2" s="4" t="s">
        <v>66</v>
      </c>
      <c r="AC2" s="4">
        <v>34.045223784766797</v>
      </c>
      <c r="AD2" s="4">
        <v>-118.267098096205</v>
      </c>
      <c r="AE2" s="4" t="s">
        <v>67</v>
      </c>
      <c r="AF2" s="4">
        <v>34.045245718049102</v>
      </c>
      <c r="AG2" s="4">
        <v>-118.266914782177</v>
      </c>
      <c r="AH2" s="4">
        <v>203.3</v>
      </c>
      <c r="AI2" s="5"/>
      <c r="AJ2" s="5" t="s">
        <v>53</v>
      </c>
      <c r="AK2" s="8">
        <v>3.28084</v>
      </c>
    </row>
    <row r="3" spans="1:37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 t="s">
        <v>68</v>
      </c>
      <c r="Z3" s="4">
        <v>34.045433208797697</v>
      </c>
      <c r="AA3" s="4">
        <v>-118.266857337947</v>
      </c>
      <c r="AB3" s="4"/>
      <c r="AC3" s="4"/>
      <c r="AD3" s="4"/>
      <c r="AE3" s="4"/>
      <c r="AF3" s="4"/>
      <c r="AG3" s="4"/>
      <c r="AH3" s="4"/>
      <c r="AI3" s="5"/>
      <c r="AJ3" s="5"/>
      <c r="AK3" s="5"/>
    </row>
    <row r="4" spans="1:37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5"/>
      <c r="AJ4" s="5"/>
      <c r="AK4" s="5"/>
    </row>
    <row r="5" spans="1:37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4"/>
      <c r="AI5" s="4"/>
      <c r="AJ5" s="5"/>
      <c r="AK5" s="5"/>
    </row>
    <row r="6" spans="1:37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</row>
    <row r="7" spans="1:37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</row>
    <row r="8" spans="1:37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5"/>
      <c r="AI8" s="5"/>
      <c r="AJ8" s="4"/>
      <c r="AK8" s="4"/>
    </row>
    <row r="9" spans="1:37" ht="21" customHeight="1">
      <c r="A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4"/>
      <c r="AK9" s="4"/>
    </row>
    <row r="10" spans="1:37" ht="21" customHeight="1">
      <c r="A10" s="5"/>
      <c r="B10" s="9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</row>
    <row r="11" spans="1:37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4"/>
      <c r="L11" s="4"/>
      <c r="M11" s="4"/>
      <c r="N11" s="4"/>
      <c r="P11" s="5"/>
      <c r="Q11" s="5"/>
      <c r="R11" s="5"/>
      <c r="S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5"/>
      <c r="AI11" s="5"/>
      <c r="AJ11" s="5"/>
      <c r="AK11" s="5"/>
    </row>
    <row r="12" spans="1:37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5"/>
      <c r="S12" s="5"/>
      <c r="T12" s="5"/>
      <c r="U12" s="5"/>
      <c r="V12" s="5"/>
      <c r="W12" s="4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5"/>
      <c r="AI12" s="5"/>
      <c r="AJ12" s="5"/>
      <c r="AK12" s="5"/>
    </row>
    <row r="13" spans="1:37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5"/>
      <c r="AI13" s="5"/>
      <c r="AJ13" s="5"/>
      <c r="AK13" s="5"/>
    </row>
    <row r="14" spans="1:37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5"/>
      <c r="AI14" s="5"/>
      <c r="AJ14" s="5"/>
      <c r="AK14" s="5"/>
    </row>
    <row r="15" spans="1:37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5"/>
      <c r="AI15" s="5"/>
      <c r="AJ15" s="5"/>
      <c r="AK15" s="5"/>
    </row>
    <row r="16" spans="1:37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5"/>
      <c r="AI16" s="5"/>
      <c r="AJ16" s="5"/>
      <c r="AK16" s="5"/>
    </row>
    <row r="17" spans="1:37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5"/>
      <c r="AI17" s="5"/>
      <c r="AJ17" s="5"/>
      <c r="AK17" s="5"/>
    </row>
    <row r="18" spans="1:37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5"/>
      <c r="AI18" s="5"/>
      <c r="AJ18" s="5"/>
      <c r="AK18" s="5"/>
    </row>
    <row r="19" spans="1:37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</row>
    <row r="20" spans="1:37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</row>
    <row r="21" spans="1:37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 spans="1:37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ht="15.75" customHeight="1"/>
    <row r="24" spans="1:37" ht="15.75" customHeight="1"/>
    <row r="25" spans="1:37" ht="15.75" customHeight="1"/>
    <row r="26" spans="1:37" ht="15.75" customHeight="1"/>
    <row r="27" spans="1:37" ht="15.75" customHeight="1"/>
    <row r="28" spans="1:37" ht="15.75" customHeight="1"/>
    <row r="29" spans="1:37" ht="15.75" customHeight="1"/>
    <row r="30" spans="1:37" ht="15.75" customHeight="1"/>
    <row r="31" spans="1:37" ht="15.75" customHeight="1"/>
    <row r="32" spans="1:37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H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19.6640625" customWidth="1"/>
    <col min="8" max="8" width="10" customWidth="1"/>
    <col min="9" max="9" width="20.6640625" customWidth="1"/>
    <col min="10" max="10" width="10" customWidth="1"/>
    <col min="11" max="11" width="22.83203125" customWidth="1"/>
    <col min="12" max="13" width="17.33203125" customWidth="1"/>
    <col min="14" max="14" width="10" customWidth="1"/>
    <col min="15" max="15" width="19.6640625" customWidth="1"/>
    <col min="16" max="16" width="30" customWidth="1"/>
    <col min="17" max="17" width="35.33203125" customWidth="1"/>
    <col min="18" max="22" width="10" customWidth="1"/>
    <col min="23" max="23" width="17.6640625" customWidth="1"/>
    <col min="24" max="27" width="20.83203125" customWidth="1"/>
    <col min="28" max="28" width="24.83203125" customWidth="1"/>
    <col min="29" max="36" width="20.83203125" customWidth="1"/>
    <col min="37" max="60" width="10" customWidth="1"/>
  </cols>
  <sheetData>
    <row r="1" spans="1:6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3" t="s">
        <v>69</v>
      </c>
      <c r="Z1" s="3" t="s">
        <v>70</v>
      </c>
      <c r="AA1" s="3" t="s">
        <v>71</v>
      </c>
      <c r="AB1" s="3" t="s">
        <v>55</v>
      </c>
      <c r="AC1" s="3" t="s">
        <v>56</v>
      </c>
      <c r="AD1" s="3" t="s">
        <v>57</v>
      </c>
      <c r="AE1" s="3" t="s">
        <v>58</v>
      </c>
      <c r="AF1" s="3" t="s">
        <v>59</v>
      </c>
      <c r="AG1" s="3" t="s">
        <v>60</v>
      </c>
      <c r="AH1" s="3" t="s">
        <v>61</v>
      </c>
      <c r="AI1" s="3" t="s">
        <v>62</v>
      </c>
      <c r="AJ1" s="3" t="s">
        <v>63</v>
      </c>
      <c r="AK1" s="4"/>
      <c r="AL1" s="5"/>
      <c r="AM1" s="5" t="s">
        <v>43</v>
      </c>
      <c r="AN1" s="5">
        <v>10</v>
      </c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</row>
    <row r="2" spans="1:60" ht="21" customHeight="1">
      <c r="A2" s="4" t="s">
        <v>17</v>
      </c>
      <c r="B2" s="6">
        <f>99*AN2</f>
        <v>324.80315999999999</v>
      </c>
      <c r="C2" s="4">
        <f>12*AN2</f>
        <v>39.370080000000002</v>
      </c>
      <c r="D2" s="4">
        <v>33.932938999999998</v>
      </c>
      <c r="E2" s="4">
        <v>-118.397308</v>
      </c>
      <c r="F2" s="4">
        <f>75/AN1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v>213.25460000000001</v>
      </c>
      <c r="M2" s="4">
        <v>39.370080000000002</v>
      </c>
      <c r="N2" s="4">
        <v>33.932572903664997</v>
      </c>
      <c r="O2" s="4">
        <v>-118.397303742617</v>
      </c>
      <c r="P2" s="4">
        <f>60/$AN$1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 t="s">
        <v>72</v>
      </c>
      <c r="Z2" s="4"/>
      <c r="AA2" s="4"/>
      <c r="AB2" s="4" t="s">
        <v>65</v>
      </c>
      <c r="AC2" s="4"/>
      <c r="AD2" s="4"/>
      <c r="AE2" s="4" t="s">
        <v>66</v>
      </c>
      <c r="AF2" s="4"/>
      <c r="AG2" s="4"/>
      <c r="AH2" s="4" t="s">
        <v>67</v>
      </c>
      <c r="AI2" s="4"/>
      <c r="AJ2" s="4"/>
      <c r="AK2" s="4"/>
      <c r="AL2" s="5"/>
      <c r="AM2" s="5" t="s">
        <v>53</v>
      </c>
      <c r="AN2" s="8">
        <v>3.28084</v>
      </c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</row>
    <row r="3" spans="1:6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 t="s">
        <v>73</v>
      </c>
      <c r="Z3" s="4"/>
      <c r="AA3" s="4"/>
      <c r="AB3" s="4" t="s">
        <v>68</v>
      </c>
      <c r="AC3" s="4"/>
      <c r="AD3" s="4"/>
      <c r="AE3" s="4"/>
      <c r="AF3" s="4"/>
      <c r="AG3" s="4"/>
      <c r="AH3" s="4"/>
      <c r="AI3" s="4"/>
      <c r="AJ3" s="4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</row>
    <row r="4" spans="1:6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</row>
    <row r="5" spans="1:6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4"/>
      <c r="AL5" s="4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</row>
    <row r="6" spans="1:6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</row>
    <row r="7" spans="1:6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</row>
    <row r="8" spans="1:60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5"/>
      <c r="AL8" s="5"/>
      <c r="AM8" s="4"/>
      <c r="AN8" s="4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</row>
    <row r="9" spans="1:60" ht="21" customHeight="1">
      <c r="A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4"/>
      <c r="AN9" s="4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</row>
    <row r="10" spans="1:60" ht="21" customHeight="1">
      <c r="A10" s="5"/>
      <c r="B10" s="9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</row>
    <row r="11" spans="1:6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4"/>
      <c r="L11" s="4"/>
      <c r="M11" s="4"/>
      <c r="N11" s="4"/>
      <c r="P11" s="5"/>
      <c r="Q11" s="5"/>
      <c r="R11" s="5"/>
      <c r="S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</row>
    <row r="12" spans="1:6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5"/>
      <c r="S12" s="5"/>
      <c r="T12" s="5"/>
      <c r="U12" s="5"/>
      <c r="V12" s="5"/>
      <c r="W12" s="4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</row>
    <row r="13" spans="1:6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</row>
    <row r="14" spans="1:6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</row>
    <row r="15" spans="1:6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</row>
    <row r="16" spans="1:6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</row>
    <row r="17" spans="1:6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</row>
    <row r="18" spans="1:6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</row>
    <row r="19" spans="1:6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</row>
    <row r="20" spans="1:6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</row>
    <row r="21" spans="1:6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</row>
    <row r="22" spans="1:6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</row>
    <row r="23" spans="1:60" ht="15.75" customHeight="1"/>
    <row r="24" spans="1:60" ht="15.75" customHeight="1"/>
    <row r="25" spans="1:60" ht="15.75" customHeight="1"/>
    <row r="26" spans="1:60" ht="15.75" customHeight="1"/>
    <row r="27" spans="1:60" ht="15.75" customHeight="1"/>
    <row r="28" spans="1:60" ht="15.75" customHeight="1"/>
    <row r="29" spans="1:60" ht="15.75" customHeight="1"/>
    <row r="30" spans="1:60" ht="15.75" customHeight="1"/>
    <row r="31" spans="1:60" ht="15.75" customHeight="1"/>
    <row r="32" spans="1:6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V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22" width="10" customWidth="1"/>
    <col min="23" max="23" width="17.6640625" customWidth="1"/>
    <col min="24" max="24" width="20.83203125" customWidth="1"/>
    <col min="25" max="48" width="10" customWidth="1"/>
  </cols>
  <sheetData>
    <row r="1" spans="1:48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</row>
    <row r="2" spans="1:48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3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</row>
    <row r="3" spans="1:48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70*AB2</f>
        <v>229.65879999999999</v>
      </c>
      <c r="M3" s="4">
        <f>29*AB2</f>
        <v>95.144360000000006</v>
      </c>
      <c r="N3" s="4">
        <v>33.932781136579003</v>
      </c>
      <c r="O3" s="4">
        <v>-118.397903054887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</row>
    <row r="4" spans="1:48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</row>
    <row r="5" spans="1:48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</row>
    <row r="6" spans="1:48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7"/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</row>
    <row r="7" spans="1:48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</row>
    <row r="8" spans="1:48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</row>
    <row r="9" spans="1:48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</row>
    <row r="10" spans="1:48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</row>
    <row r="11" spans="1:48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</row>
    <row r="12" spans="1:48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</row>
    <row r="13" spans="1:48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</row>
    <row r="14" spans="1:48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</row>
    <row r="15" spans="1:48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</row>
    <row r="16" spans="1:48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</row>
    <row r="17" spans="1:48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</row>
    <row r="18" spans="1:48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</row>
    <row r="19" spans="1:48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</row>
    <row r="20" spans="1:48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</row>
    <row r="21" spans="1:48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</row>
    <row r="22" spans="1:48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</row>
    <row r="23" spans="1:48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</row>
    <row r="24" spans="1:48" ht="15.75" customHeight="1"/>
    <row r="25" spans="1:48" ht="15.75" customHeight="1"/>
    <row r="26" spans="1:48" ht="15.75" customHeight="1"/>
    <row r="27" spans="1:48" ht="15.75" customHeight="1"/>
    <row r="28" spans="1:48" ht="15.75" customHeight="1"/>
    <row r="29" spans="1:48" ht="15.75" customHeight="1"/>
    <row r="30" spans="1:48" ht="15.75" customHeight="1"/>
    <row r="31" spans="1:48" ht="15.75" customHeight="1"/>
    <row r="32" spans="1:4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V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22" width="10" customWidth="1"/>
    <col min="23" max="23" width="17.6640625" customWidth="1"/>
    <col min="24" max="24" width="20.83203125" customWidth="1"/>
    <col min="25" max="48" width="10" customWidth="1"/>
  </cols>
  <sheetData>
    <row r="1" spans="1:48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</row>
    <row r="2" spans="1:48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4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</row>
    <row r="3" spans="1:48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70*AB2</f>
        <v>229.65879999999999</v>
      </c>
      <c r="M3" s="4">
        <f>29*AB2</f>
        <v>95.144360000000006</v>
      </c>
      <c r="N3" s="4">
        <v>33.932781136579003</v>
      </c>
      <c r="O3" s="4">
        <v>-118.397903054887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</row>
    <row r="4" spans="1:48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82*AB2</f>
        <v>269.02888000000002</v>
      </c>
      <c r="M4" s="4">
        <f>41*AB2</f>
        <v>134.51444000000001</v>
      </c>
      <c r="N4" s="4">
        <v>33.933208371481001</v>
      </c>
      <c r="O4" s="4">
        <v>-118.397872764737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</row>
    <row r="5" spans="1:48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</row>
    <row r="6" spans="1:48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7"/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</row>
    <row r="7" spans="1:48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</row>
    <row r="8" spans="1:48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</row>
    <row r="9" spans="1:48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</row>
    <row r="10" spans="1:48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</row>
    <row r="11" spans="1:48" ht="21" customHeight="1">
      <c r="A11" s="5"/>
      <c r="B11" s="9"/>
      <c r="C11" s="5"/>
      <c r="D11" s="5"/>
      <c r="E11" s="5"/>
      <c r="F11" s="8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</row>
    <row r="12" spans="1:48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</row>
    <row r="13" spans="1:48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</row>
    <row r="14" spans="1:48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</row>
    <row r="15" spans="1:48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</row>
    <row r="16" spans="1:48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</row>
    <row r="17" spans="1:48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</row>
    <row r="18" spans="1:48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</row>
    <row r="19" spans="1:48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</row>
    <row r="20" spans="1:48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</row>
    <row r="21" spans="1:48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</row>
    <row r="22" spans="1:48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</row>
    <row r="23" spans="1:48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</row>
    <row r="24" spans="1:48" ht="15.75" customHeight="1"/>
    <row r="25" spans="1:48" ht="15.75" customHeight="1"/>
    <row r="26" spans="1:48" ht="15.75" customHeight="1"/>
    <row r="27" spans="1:48" ht="15.75" customHeight="1"/>
    <row r="28" spans="1:48" ht="15.75" customHeight="1"/>
    <row r="29" spans="1:48" ht="15.75" customHeight="1"/>
    <row r="30" spans="1:48" ht="15.75" customHeight="1"/>
    <row r="31" spans="1:48" ht="15.75" customHeight="1"/>
    <row r="32" spans="1:4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V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1" width="10" customWidth="1"/>
    <col min="12" max="13" width="17.33203125" customWidth="1"/>
    <col min="14" max="22" width="10" customWidth="1"/>
    <col min="23" max="23" width="17.6640625" customWidth="1"/>
    <col min="24" max="24" width="20.83203125" customWidth="1"/>
    <col min="25" max="48" width="10" customWidth="1"/>
  </cols>
  <sheetData>
    <row r="1" spans="1:48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</row>
    <row r="2" spans="1:48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5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</row>
    <row r="3" spans="1:48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70*AB2</f>
        <v>229.65879999999999</v>
      </c>
      <c r="M3" s="4">
        <f>29*AB2</f>
        <v>95.144360000000006</v>
      </c>
      <c r="N3" s="4">
        <v>33.932781136579003</v>
      </c>
      <c r="O3" s="4">
        <v>-118.397903054887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</row>
    <row r="4" spans="1:48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82*AB2</f>
        <v>269.02888000000002</v>
      </c>
      <c r="M4" s="4">
        <f>41*AB2</f>
        <v>134.51444000000001</v>
      </c>
      <c r="N4" s="4">
        <v>33.933208371481001</v>
      </c>
      <c r="O4" s="4">
        <v>-118.397872764737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</row>
    <row r="5" spans="1:48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99*AB2</f>
        <v>324.80315999999999</v>
      </c>
      <c r="M5" s="4">
        <f>46*AB2</f>
        <v>150.91864000000001</v>
      </c>
      <c r="N5" s="4">
        <v>33.933308897028802</v>
      </c>
      <c r="O5" s="4">
        <v>-118.39731888769199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</row>
    <row r="6" spans="1:48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7"/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</row>
    <row r="7" spans="1:48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</row>
    <row r="8" spans="1:48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</row>
    <row r="9" spans="1:48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</row>
    <row r="10" spans="1:48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</row>
    <row r="11" spans="1:48" ht="21" customHeight="1">
      <c r="A11" s="5"/>
      <c r="B11" s="9"/>
      <c r="C11" s="5"/>
      <c r="D11" s="5"/>
      <c r="E11" s="5"/>
      <c r="F11" s="8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</row>
    <row r="12" spans="1:48" ht="21" customHeight="1">
      <c r="A12" s="5"/>
      <c r="B12" s="9"/>
      <c r="C12" s="5"/>
      <c r="D12" s="5"/>
      <c r="E12" s="5"/>
      <c r="F12" s="8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</row>
    <row r="13" spans="1:48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</row>
    <row r="14" spans="1:48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</row>
    <row r="15" spans="1:48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</row>
    <row r="16" spans="1:48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</row>
    <row r="17" spans="1:48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</row>
    <row r="18" spans="1:48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</row>
    <row r="19" spans="1:48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</row>
    <row r="20" spans="1:48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</row>
    <row r="21" spans="1:48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</row>
    <row r="22" spans="1:48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</row>
    <row r="23" spans="1:48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</row>
    <row r="24" spans="1:48" ht="15.75" customHeight="1"/>
    <row r="25" spans="1:48" ht="15.75" customHeight="1"/>
    <row r="26" spans="1:48" ht="15.75" customHeight="1"/>
    <row r="27" spans="1:48" ht="15.75" customHeight="1"/>
    <row r="28" spans="1:48" ht="15.75" customHeight="1"/>
    <row r="29" spans="1:48" ht="15.75" customHeight="1"/>
    <row r="30" spans="1:48" ht="15.75" customHeight="1"/>
    <row r="31" spans="1:48" ht="15.75" customHeight="1"/>
    <row r="32" spans="1:4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G1000"/>
  <sheetViews>
    <sheetView workbookViewId="0"/>
  </sheetViews>
  <sheetFormatPr baseColWidth="10" defaultColWidth="11.1640625" defaultRowHeight="15" customHeight="1"/>
  <cols>
    <col min="1" max="1" width="15.332031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9.5" customWidth="1"/>
    <col min="18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84</v>
      </c>
      <c r="B2" s="6">
        <f>99*AM2</f>
        <v>324.80315999999999</v>
      </c>
      <c r="C2" s="4">
        <f>12*AM2</f>
        <v>39.370080000000002</v>
      </c>
      <c r="D2" s="4">
        <v>37.7951723372218</v>
      </c>
      <c r="E2" s="4">
        <v>-122.402791852448</v>
      </c>
      <c r="F2" s="4">
        <f>75/AM1</f>
        <v>7.5</v>
      </c>
      <c r="G2" s="4" t="s">
        <v>85</v>
      </c>
      <c r="H2" s="4">
        <v>37.794337499999997</v>
      </c>
      <c r="I2" s="4">
        <v>-122.39760920000001</v>
      </c>
      <c r="J2" s="4" t="s">
        <v>86</v>
      </c>
      <c r="K2" s="4">
        <v>37.7938726</v>
      </c>
      <c r="L2" s="4">
        <v>-122.40631279999999</v>
      </c>
      <c r="M2" s="4" t="s">
        <v>87</v>
      </c>
      <c r="N2" s="4">
        <f>65*AM2</f>
        <v>213.25460000000001</v>
      </c>
      <c r="O2" s="4">
        <f>12*AM2</f>
        <v>39.370080000000002</v>
      </c>
      <c r="P2" s="4">
        <v>37.795317237325399</v>
      </c>
      <c r="Q2" s="4">
        <v>-122.403039576046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84</v>
      </c>
      <c r="Z2" s="4" t="s">
        <v>87</v>
      </c>
      <c r="AA2" s="4" t="s">
        <v>88</v>
      </c>
      <c r="AB2" s="4">
        <v>34.045168789131303</v>
      </c>
      <c r="AC2" s="4">
        <v>-118.267117147371</v>
      </c>
      <c r="AD2" s="4" t="s">
        <v>89</v>
      </c>
      <c r="AE2" s="4">
        <v>34.045478605815902</v>
      </c>
      <c r="AF2" s="4">
        <v>-118.267186139885</v>
      </c>
      <c r="AG2" s="4" t="s">
        <v>90</v>
      </c>
      <c r="AH2" s="4">
        <v>34.0456464800559</v>
      </c>
      <c r="AI2" s="4">
        <v>-118.267103118905</v>
      </c>
      <c r="AJ2" s="4">
        <v>258.49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91</v>
      </c>
      <c r="N3" s="4">
        <f>70*AM2</f>
        <v>229.65879999999999</v>
      </c>
      <c r="O3" s="4">
        <f>29*AM2</f>
        <v>95.144360000000006</v>
      </c>
      <c r="P3" s="4">
        <v>37.7953499231416</v>
      </c>
      <c r="Q3" s="4">
        <v>-122.402627870052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84</v>
      </c>
      <c r="Z3" s="4" t="s">
        <v>91</v>
      </c>
      <c r="AA3" s="4" t="s">
        <v>92</v>
      </c>
      <c r="AB3" s="4">
        <v>34.045433208797697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93</v>
      </c>
      <c r="N4" s="4">
        <f>82*AM2</f>
        <v>269.02888000000002</v>
      </c>
      <c r="O4" s="4">
        <f>41*AM2</f>
        <v>134.51444000000001</v>
      </c>
      <c r="P4" s="4">
        <v>37.795042905593697</v>
      </c>
      <c r="Q4" s="4">
        <v>-122.40255183065401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84</v>
      </c>
      <c r="Z4" s="4" t="s">
        <v>93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94</v>
      </c>
      <c r="N5" s="4">
        <f>99*AM2</f>
        <v>324.80315999999999</v>
      </c>
      <c r="O5" s="4">
        <f>46*AM2</f>
        <v>150.91864000000001</v>
      </c>
      <c r="P5" s="4">
        <v>37.795015888750498</v>
      </c>
      <c r="Q5" s="4">
        <v>-122.40294878286301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84</v>
      </c>
      <c r="Z5" s="4" t="s">
        <v>94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G1000"/>
  <sheetViews>
    <sheetView workbookViewId="0"/>
  </sheetViews>
  <sheetFormatPr baseColWidth="10" defaultColWidth="11.1640625" defaultRowHeight="15" customHeight="1"/>
  <cols>
    <col min="1" max="1" width="16.5" customWidth="1"/>
    <col min="2" max="5" width="10" customWidth="1"/>
    <col min="6" max="6" width="20.1640625" customWidth="1"/>
    <col min="7" max="7" width="26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95</v>
      </c>
      <c r="B2" s="6">
        <f>99*AM2</f>
        <v>324.80315999999999</v>
      </c>
      <c r="C2" s="4">
        <f>12*AM2</f>
        <v>39.370080000000002</v>
      </c>
      <c r="D2" s="4">
        <v>34.970600162866802</v>
      </c>
      <c r="E2" s="4">
        <v>-118.092138724371</v>
      </c>
      <c r="F2" s="4">
        <f>75/AM1</f>
        <v>7.5</v>
      </c>
      <c r="G2" s="4" t="s">
        <v>96</v>
      </c>
      <c r="H2" s="4">
        <v>34.967125176329503</v>
      </c>
      <c r="I2" s="4">
        <v>-118.099845876006</v>
      </c>
      <c r="J2" s="4" t="s">
        <v>97</v>
      </c>
      <c r="K2" s="4">
        <v>34.966975926543697</v>
      </c>
      <c r="L2" s="4">
        <v>-118.084542557894</v>
      </c>
      <c r="M2" s="4" t="s">
        <v>98</v>
      </c>
      <c r="N2" s="4">
        <f>65*AM2</f>
        <v>213.25460000000001</v>
      </c>
      <c r="O2" s="4">
        <f>12*AM2</f>
        <v>39.370080000000002</v>
      </c>
      <c r="P2" s="4">
        <v>34.970600162866802</v>
      </c>
      <c r="Q2" s="4">
        <v>-118.092138724371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95</v>
      </c>
      <c r="Z2" s="4" t="s">
        <v>98</v>
      </c>
      <c r="AA2" s="4" t="s">
        <v>99</v>
      </c>
      <c r="AB2" s="4">
        <v>33.947339389464297</v>
      </c>
      <c r="AC2" s="4">
        <v>-118.373647676473</v>
      </c>
      <c r="AD2" s="4" t="s">
        <v>100</v>
      </c>
      <c r="AE2" s="4">
        <v>33.947195506524601</v>
      </c>
      <c r="AF2" s="4">
        <v>-118.37445960086001</v>
      </c>
      <c r="AG2" s="4" t="s">
        <v>101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102</v>
      </c>
      <c r="N3" s="4">
        <f>70*AM2</f>
        <v>229.65879999999999</v>
      </c>
      <c r="O3" s="4">
        <f>29*AM2</f>
        <v>95.144360000000006</v>
      </c>
      <c r="P3" s="4">
        <v>34.970600162866802</v>
      </c>
      <c r="Q3" s="4">
        <v>-118.092138724371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95</v>
      </c>
      <c r="Z3" s="4" t="s">
        <v>102</v>
      </c>
      <c r="AA3" s="4" t="s">
        <v>103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104</v>
      </c>
      <c r="N4" s="4">
        <f>82*AM2</f>
        <v>269.02888000000002</v>
      </c>
      <c r="O4" s="4">
        <f>41*AM2</f>
        <v>134.51444000000001</v>
      </c>
      <c r="P4" s="4">
        <v>34.970600162866802</v>
      </c>
      <c r="Q4" s="4">
        <v>-118.092138724371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95</v>
      </c>
      <c r="Z4" s="4" t="s">
        <v>104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105</v>
      </c>
      <c r="N5" s="4">
        <f>99*AM2</f>
        <v>324.80315999999999</v>
      </c>
      <c r="O5" s="4">
        <f>46*AM2</f>
        <v>150.91864000000001</v>
      </c>
      <c r="P5" s="4">
        <v>34.970600162866802</v>
      </c>
      <c r="Q5" s="4">
        <v>-118.092138724371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95</v>
      </c>
      <c r="Z5" s="4" t="s">
        <v>105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G1000"/>
  <sheetViews>
    <sheetView workbookViewId="0"/>
  </sheetViews>
  <sheetFormatPr baseColWidth="10" defaultColWidth="11.1640625" defaultRowHeight="15" customHeight="1"/>
  <cols>
    <col min="1" max="1" width="16.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7.3320312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106</v>
      </c>
      <c r="B2" s="6">
        <f>99*AM2</f>
        <v>324.80315999999999</v>
      </c>
      <c r="C2" s="4">
        <f>12*AM2</f>
        <v>39.370080000000002</v>
      </c>
      <c r="D2" s="4">
        <v>34.6272347366533</v>
      </c>
      <c r="E2" s="4">
        <v>-118.187443044229</v>
      </c>
      <c r="F2" s="4">
        <f>75/AM1</f>
        <v>7.5</v>
      </c>
      <c r="G2" s="4" t="s">
        <v>107</v>
      </c>
      <c r="H2" s="4">
        <v>34.6245946857889</v>
      </c>
      <c r="I2" s="4">
        <v>-118.19556681956099</v>
      </c>
      <c r="J2" s="4" t="s">
        <v>108</v>
      </c>
      <c r="K2" s="4">
        <v>34.6239429822662</v>
      </c>
      <c r="L2" s="4">
        <v>-118.179605868053</v>
      </c>
      <c r="M2" s="4" t="s">
        <v>109</v>
      </c>
      <c r="N2" s="4">
        <f>65*AM2</f>
        <v>213.25460000000001</v>
      </c>
      <c r="O2" s="4">
        <f>12*AM2</f>
        <v>39.370080000000002</v>
      </c>
      <c r="P2" s="4">
        <v>33.947780700000003</v>
      </c>
      <c r="Q2" s="4">
        <v>-118.37448329999999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106</v>
      </c>
      <c r="Z2" s="4" t="s">
        <v>109</v>
      </c>
      <c r="AA2" s="4" t="s">
        <v>110</v>
      </c>
      <c r="AB2" s="4">
        <v>33.947339389464297</v>
      </c>
      <c r="AC2" s="4">
        <v>-118.373647676473</v>
      </c>
      <c r="AD2" s="4" t="s">
        <v>111</v>
      </c>
      <c r="AE2" s="4">
        <v>33.947195506524601</v>
      </c>
      <c r="AF2" s="4">
        <v>-118.37445960086001</v>
      </c>
      <c r="AG2" s="4" t="s">
        <v>112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113</v>
      </c>
      <c r="N3" s="4">
        <f>70*AM2</f>
        <v>229.65879999999999</v>
      </c>
      <c r="O3" s="4">
        <f>29*AM2</f>
        <v>95.144360000000006</v>
      </c>
      <c r="P3" s="4">
        <v>33.947573800000001</v>
      </c>
      <c r="Q3" s="4">
        <v>-118.37439209999999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106</v>
      </c>
      <c r="Z3" s="4" t="s">
        <v>113</v>
      </c>
      <c r="AA3" s="4" t="s">
        <v>114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115</v>
      </c>
      <c r="N4" s="4">
        <f>82*AM2</f>
        <v>269.02888000000002</v>
      </c>
      <c r="O4" s="4">
        <f>41*AM2</f>
        <v>134.51444000000001</v>
      </c>
      <c r="P4" s="4">
        <v>33.947459100000003</v>
      </c>
      <c r="Q4" s="4">
        <v>-118.374089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106</v>
      </c>
      <c r="Z4" s="4" t="s">
        <v>115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116</v>
      </c>
      <c r="N5" s="4">
        <f>99*AM2</f>
        <v>324.80315999999999</v>
      </c>
      <c r="O5" s="4">
        <f>46*AM2</f>
        <v>150.91864000000001</v>
      </c>
      <c r="P5" s="4">
        <v>33.947574899999999</v>
      </c>
      <c r="Q5" s="4">
        <v>-118.37377530000001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106</v>
      </c>
      <c r="Z5" s="4" t="s">
        <v>116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G1000"/>
  <sheetViews>
    <sheetView workbookViewId="0"/>
  </sheetViews>
  <sheetFormatPr baseColWidth="10" defaultColWidth="11.1640625" defaultRowHeight="15" customHeight="1"/>
  <cols>
    <col min="1" max="1" width="16.5" customWidth="1"/>
    <col min="2" max="5" width="10" customWidth="1"/>
    <col min="6" max="6" width="20.1640625" customWidth="1"/>
    <col min="7" max="7" width="26.1640625" customWidth="1"/>
    <col min="8" max="8" width="19.6640625" customWidth="1"/>
    <col min="9" max="9" width="20.1640625" customWidth="1"/>
    <col min="10" max="10" width="27.3320312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4.83203125" customWidth="1"/>
    <col min="20" max="22" width="10" customWidth="1"/>
    <col min="23" max="23" width="12" customWidth="1"/>
    <col min="24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117</v>
      </c>
      <c r="B2" s="6">
        <f>99*AM2</f>
        <v>324.80315999999999</v>
      </c>
      <c r="C2" s="4">
        <f>12*AM2</f>
        <v>39.370080000000002</v>
      </c>
      <c r="D2" s="4">
        <v>34.0957254351503</v>
      </c>
      <c r="E2" s="4">
        <v>-118.26424921634499</v>
      </c>
      <c r="F2" s="4">
        <f>75/AM1</f>
        <v>7.5</v>
      </c>
      <c r="G2" s="4" t="s">
        <v>118</v>
      </c>
      <c r="H2" s="4">
        <v>34.092884820766201</v>
      </c>
      <c r="I2" s="4">
        <v>-118.27222101290801</v>
      </c>
      <c r="J2" s="4" t="s">
        <v>119</v>
      </c>
      <c r="K2" s="4">
        <v>34.091117542515498</v>
      </c>
      <c r="L2" s="4">
        <v>-118.257524914976</v>
      </c>
      <c r="M2" s="4" t="s">
        <v>120</v>
      </c>
      <c r="N2" s="4">
        <f>65*AM2</f>
        <v>213.25460000000001</v>
      </c>
      <c r="O2" s="4">
        <f>12*AM2</f>
        <v>39.370080000000002</v>
      </c>
      <c r="P2" s="4">
        <v>34.0957254351503</v>
      </c>
      <c r="Q2" s="4">
        <v>-118.26424921634499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117</v>
      </c>
      <c r="Z2" s="4" t="s">
        <v>120</v>
      </c>
      <c r="AA2" s="4" t="s">
        <v>121</v>
      </c>
      <c r="AB2" s="4">
        <v>33.947339389464297</v>
      </c>
      <c r="AC2" s="4">
        <v>-118.373647676473</v>
      </c>
      <c r="AD2" s="4" t="s">
        <v>122</v>
      </c>
      <c r="AE2" s="4">
        <v>33.947195506524601</v>
      </c>
      <c r="AF2" s="4">
        <v>-118.37445960086001</v>
      </c>
      <c r="AG2" s="4" t="s">
        <v>123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124</v>
      </c>
      <c r="N3" s="4">
        <f>70*AM2</f>
        <v>229.65879999999999</v>
      </c>
      <c r="O3" s="4">
        <f>29*AM2</f>
        <v>95.144360000000006</v>
      </c>
      <c r="P3" s="4">
        <v>34.0957254351503</v>
      </c>
      <c r="Q3" s="4">
        <v>-118.26424921634499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117</v>
      </c>
      <c r="Z3" s="4" t="s">
        <v>124</v>
      </c>
      <c r="AA3" s="4" t="s">
        <v>125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126</v>
      </c>
      <c r="N4" s="4">
        <f>82*AM2</f>
        <v>269.02888000000002</v>
      </c>
      <c r="O4" s="4">
        <f>41*AM2</f>
        <v>134.51444000000001</v>
      </c>
      <c r="P4" s="4">
        <v>34.0957254351503</v>
      </c>
      <c r="Q4" s="4">
        <v>-118.26424921634499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117</v>
      </c>
      <c r="Z4" s="4" t="s">
        <v>126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L5" s="8"/>
      <c r="M5" s="4" t="s">
        <v>127</v>
      </c>
      <c r="N5" s="4">
        <f>99*AM2</f>
        <v>324.80315999999999</v>
      </c>
      <c r="O5" s="4">
        <f>46*AM2</f>
        <v>150.91864000000001</v>
      </c>
      <c r="P5" s="4">
        <v>34.0957254351503</v>
      </c>
      <c r="Q5" s="4">
        <v>-118.26424921634499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117</v>
      </c>
      <c r="Z5" s="4" t="s">
        <v>127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G1000"/>
  <sheetViews>
    <sheetView workbookViewId="0"/>
  </sheetViews>
  <sheetFormatPr baseColWidth="10" defaultColWidth="11.1640625" defaultRowHeight="15" customHeight="1"/>
  <cols>
    <col min="1" max="1" width="16.5" customWidth="1"/>
    <col min="2" max="5" width="10" customWidth="1"/>
    <col min="6" max="6" width="20.1640625" customWidth="1"/>
    <col min="7" max="7" width="26.1640625" customWidth="1"/>
    <col min="8" max="8" width="19.6640625" customWidth="1"/>
    <col min="9" max="9" width="20.1640625" customWidth="1"/>
    <col min="10" max="10" width="27.3320312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4.83203125" customWidth="1"/>
    <col min="20" max="22" width="10" customWidth="1"/>
    <col min="23" max="23" width="12" customWidth="1"/>
    <col min="24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128</v>
      </c>
      <c r="B2" s="6">
        <f>99*AM2</f>
        <v>324.80315999999999</v>
      </c>
      <c r="C2" s="4">
        <f>12*AM2</f>
        <v>39.370080000000002</v>
      </c>
      <c r="D2" s="4">
        <v>34.271174785244199</v>
      </c>
      <c r="E2" s="4">
        <v>-118.220544969058</v>
      </c>
      <c r="F2" s="4">
        <f>75/AM1</f>
        <v>7.5</v>
      </c>
      <c r="G2" s="4" t="s">
        <v>129</v>
      </c>
      <c r="H2" s="4">
        <v>34.268266354991397</v>
      </c>
      <c r="I2" s="4">
        <v>-118.22853200267301</v>
      </c>
      <c r="J2" s="4" t="s">
        <v>130</v>
      </c>
      <c r="K2" s="4">
        <v>34.2689945980662</v>
      </c>
      <c r="L2" s="4">
        <v>-118.21221444861401</v>
      </c>
      <c r="M2" s="4" t="s">
        <v>131</v>
      </c>
      <c r="N2" s="4">
        <f>65*AM2</f>
        <v>213.25460000000001</v>
      </c>
      <c r="O2" s="4">
        <f>12*AM2</f>
        <v>39.370080000000002</v>
      </c>
      <c r="P2" s="4">
        <v>34.271174785244199</v>
      </c>
      <c r="Q2" s="4">
        <v>-118.220544969058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128</v>
      </c>
      <c r="Z2" s="4" t="s">
        <v>131</v>
      </c>
      <c r="AA2" s="4" t="s">
        <v>132</v>
      </c>
      <c r="AB2" s="4">
        <v>33.947339389464297</v>
      </c>
      <c r="AC2" s="4">
        <v>-118.373647676473</v>
      </c>
      <c r="AD2" s="4" t="s">
        <v>133</v>
      </c>
      <c r="AE2" s="4">
        <v>33.947195506524601</v>
      </c>
      <c r="AF2" s="4">
        <v>-118.37445960086001</v>
      </c>
      <c r="AG2" s="4" t="s">
        <v>134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135</v>
      </c>
      <c r="N3" s="4">
        <f>70*AM2</f>
        <v>229.65879999999999</v>
      </c>
      <c r="O3" s="4">
        <f>29*AM2</f>
        <v>95.144360000000006</v>
      </c>
      <c r="P3" s="4">
        <v>34.271174785244199</v>
      </c>
      <c r="Q3" s="4">
        <v>-118.220544969058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128</v>
      </c>
      <c r="Z3" s="4" t="s">
        <v>135</v>
      </c>
      <c r="AA3" s="4" t="s">
        <v>136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137</v>
      </c>
      <c r="N4" s="4">
        <f>82*AM2</f>
        <v>269.02888000000002</v>
      </c>
      <c r="O4" s="4">
        <f>41*AM2</f>
        <v>134.51444000000001</v>
      </c>
      <c r="P4" s="4">
        <v>34.271174785244199</v>
      </c>
      <c r="Q4" s="4">
        <v>-118.220544969058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128</v>
      </c>
      <c r="Z4" s="4" t="s">
        <v>137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L5" s="8"/>
      <c r="M5" s="4" t="s">
        <v>138</v>
      </c>
      <c r="N5" s="4">
        <f>99*AM2</f>
        <v>324.80315999999999</v>
      </c>
      <c r="O5" s="4">
        <f>46*AM2</f>
        <v>150.91864000000001</v>
      </c>
      <c r="P5" s="4">
        <v>34.271174785244199</v>
      </c>
      <c r="Q5" s="4">
        <v>-118.220544969058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128</v>
      </c>
      <c r="Z5" s="4" t="s">
        <v>138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G1000"/>
  <sheetViews>
    <sheetView workbookViewId="0"/>
  </sheetViews>
  <sheetFormatPr baseColWidth="10" defaultColWidth="11.1640625" defaultRowHeight="15" customHeight="1"/>
  <cols>
    <col min="1" max="1" width="15.332031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9.5" customWidth="1"/>
    <col min="18" max="22" width="10" customWidth="1"/>
    <col min="23" max="23" width="23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139</v>
      </c>
      <c r="B2" s="6">
        <f>99*AM2</f>
        <v>324.80315999999999</v>
      </c>
      <c r="C2" s="4">
        <f>12*AM2</f>
        <v>39.370080000000002</v>
      </c>
      <c r="D2" s="4">
        <v>34.045625250256698</v>
      </c>
      <c r="E2" s="4">
        <v>-118.266982925834</v>
      </c>
      <c r="F2" s="4">
        <f>75/AM1</f>
        <v>7.5</v>
      </c>
      <c r="G2" s="4" t="s">
        <v>140</v>
      </c>
      <c r="H2" s="4">
        <v>34.042846046765398</v>
      </c>
      <c r="I2" s="4">
        <v>-118.278251162106</v>
      </c>
      <c r="J2" s="4" t="s">
        <v>141</v>
      </c>
      <c r="K2" s="4">
        <v>34.044340440345302</v>
      </c>
      <c r="L2" s="4">
        <v>-118.255386827439</v>
      </c>
      <c r="M2" s="4" t="s">
        <v>142</v>
      </c>
      <c r="N2" s="4">
        <f>65*AM2</f>
        <v>213.25460000000001</v>
      </c>
      <c r="O2" s="4">
        <f>12*AM2</f>
        <v>39.370080000000002</v>
      </c>
      <c r="P2" s="4" t="s">
        <v>143</v>
      </c>
      <c r="Q2" s="4" t="s">
        <v>144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34.045168789131303</v>
      </c>
      <c r="AC2" s="4">
        <v>-118.267117147371</v>
      </c>
      <c r="AD2" s="4" t="s">
        <v>146</v>
      </c>
      <c r="AE2" s="4">
        <v>34.045478605815902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f>70*AM2</f>
        <v>229.65879999999999</v>
      </c>
      <c r="O3" s="4">
        <f>29*AM2</f>
        <v>95.144360000000006</v>
      </c>
      <c r="P3" s="4" t="s">
        <v>149</v>
      </c>
      <c r="Q3" s="4" t="s">
        <v>150</v>
      </c>
      <c r="R3" s="4">
        <f t="shared" si="0"/>
        <v>6</v>
      </c>
      <c r="S3" s="4"/>
      <c r="T3" s="11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34.045433208797697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f>82*AM2</f>
        <v>269.02888000000002</v>
      </c>
      <c r="O4" s="4">
        <f>41*AM2</f>
        <v>134.51444000000001</v>
      </c>
      <c r="P4" s="4">
        <v>34.0457581690167</v>
      </c>
      <c r="Q4" s="4">
        <v>-118.266273501877</v>
      </c>
      <c r="R4" s="4">
        <f t="shared" si="0"/>
        <v>6</v>
      </c>
      <c r="S4" s="4"/>
      <c r="T4" s="11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f>99*AM2</f>
        <v>324.80315999999999</v>
      </c>
      <c r="O5" s="4">
        <f>46*AM2</f>
        <v>150.91864000000001</v>
      </c>
      <c r="P5" s="4" t="s">
        <v>154</v>
      </c>
      <c r="Q5" s="4" t="s">
        <v>155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156</v>
      </c>
      <c r="N6" s="8">
        <v>324.80315999999999</v>
      </c>
      <c r="O6" s="8">
        <v>150.91864000000001</v>
      </c>
      <c r="P6" s="8" t="s">
        <v>157</v>
      </c>
      <c r="Q6" s="8" t="s">
        <v>158</v>
      </c>
      <c r="R6" s="8">
        <v>6</v>
      </c>
      <c r="S6" s="8"/>
      <c r="T6" s="11"/>
      <c r="U6" s="8"/>
      <c r="V6" s="8"/>
      <c r="W6" s="4"/>
      <c r="X6" s="4"/>
      <c r="Y6" s="4" t="s">
        <v>139</v>
      </c>
      <c r="Z6" s="4" t="s">
        <v>156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159</v>
      </c>
      <c r="N7" s="8">
        <v>324.80315999999999</v>
      </c>
      <c r="O7" s="8">
        <v>150.91864000000001</v>
      </c>
      <c r="P7" s="8" t="s">
        <v>160</v>
      </c>
      <c r="Q7" s="8" t="s">
        <v>161</v>
      </c>
      <c r="R7" s="8">
        <v>6</v>
      </c>
      <c r="S7" s="8"/>
      <c r="T7" s="11"/>
      <c r="U7" s="8"/>
      <c r="V7" s="8"/>
      <c r="W7" s="4"/>
      <c r="X7" s="4"/>
      <c r="Y7" s="4" t="s">
        <v>139</v>
      </c>
      <c r="Z7" s="4" t="s">
        <v>159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162</v>
      </c>
      <c r="N8" s="8">
        <v>324.80315999999999</v>
      </c>
      <c r="O8" s="8">
        <v>150.91864000000001</v>
      </c>
      <c r="P8" s="8" t="s">
        <v>163</v>
      </c>
      <c r="Q8" s="8" t="s">
        <v>164</v>
      </c>
      <c r="R8" s="8">
        <v>6</v>
      </c>
      <c r="S8" s="8"/>
      <c r="T8" s="11"/>
      <c r="U8" s="8"/>
      <c r="V8" s="8"/>
      <c r="W8" s="4"/>
      <c r="X8" s="4"/>
      <c r="Y8" s="4" t="s">
        <v>139</v>
      </c>
      <c r="Z8" s="4" t="s">
        <v>162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165</v>
      </c>
      <c r="N9" s="8">
        <v>324.80315999999999</v>
      </c>
      <c r="O9" s="8">
        <v>150.91864000000001</v>
      </c>
      <c r="P9" s="8" t="s">
        <v>166</v>
      </c>
      <c r="Q9" s="8" t="s">
        <v>167</v>
      </c>
      <c r="R9" s="8">
        <v>6</v>
      </c>
      <c r="S9" s="8"/>
      <c r="T9" s="8"/>
      <c r="U9" s="8"/>
      <c r="V9" s="8"/>
      <c r="W9" s="4"/>
      <c r="X9" s="4"/>
      <c r="Y9" s="4" t="s">
        <v>139</v>
      </c>
      <c r="Z9" s="4" t="s">
        <v>165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168</v>
      </c>
      <c r="N10" s="8">
        <v>324.80315999999999</v>
      </c>
      <c r="O10" s="8">
        <v>150.91864000000001</v>
      </c>
      <c r="P10" s="8" t="s">
        <v>169</v>
      </c>
      <c r="Q10" s="8" t="s">
        <v>170</v>
      </c>
      <c r="R10" s="8">
        <v>6</v>
      </c>
      <c r="T10" s="8"/>
      <c r="U10" s="8"/>
      <c r="V10" s="8"/>
      <c r="W10" s="4"/>
      <c r="X10" s="4"/>
      <c r="Y10" s="4" t="s">
        <v>139</v>
      </c>
      <c r="Z10" s="4" t="s">
        <v>168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171</v>
      </c>
      <c r="N11" s="8">
        <v>324.80315999999999</v>
      </c>
      <c r="O11" s="8">
        <v>150.91864000000001</v>
      </c>
      <c r="P11" s="5" t="s">
        <v>172</v>
      </c>
      <c r="Q11" s="5" t="s">
        <v>173</v>
      </c>
      <c r="R11" s="5">
        <v>6</v>
      </c>
      <c r="T11" s="5"/>
      <c r="U11" s="5"/>
      <c r="V11" s="5"/>
      <c r="W11" s="4"/>
      <c r="X11" s="4"/>
      <c r="Y11" s="4" t="s">
        <v>139</v>
      </c>
      <c r="Z11" s="4" t="s">
        <v>171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174</v>
      </c>
      <c r="N12" s="8">
        <v>324.80315999999999</v>
      </c>
      <c r="O12" s="8">
        <v>150.91864000000001</v>
      </c>
      <c r="P12" s="5" t="s">
        <v>175</v>
      </c>
      <c r="Q12" s="5" t="s">
        <v>176</v>
      </c>
      <c r="R12" s="5">
        <v>6</v>
      </c>
      <c r="S12" s="5"/>
      <c r="T12" s="5"/>
      <c r="U12" s="5"/>
      <c r="V12" s="5"/>
      <c r="W12" s="4"/>
      <c r="X12" s="4"/>
      <c r="Y12" s="4" t="s">
        <v>139</v>
      </c>
      <c r="Z12" s="4" t="s">
        <v>174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177</v>
      </c>
      <c r="N13" s="8">
        <v>324.80315999999999</v>
      </c>
      <c r="O13" s="8">
        <v>150.91864000000001</v>
      </c>
      <c r="P13" s="5" t="s">
        <v>178</v>
      </c>
      <c r="Q13" s="5" t="s">
        <v>179</v>
      </c>
      <c r="R13" s="5">
        <v>6</v>
      </c>
      <c r="S13" s="5"/>
      <c r="T13" s="5"/>
      <c r="U13" s="5"/>
      <c r="V13" s="5"/>
      <c r="W13" s="4"/>
      <c r="X13" s="4"/>
      <c r="Y13" s="4" t="s">
        <v>139</v>
      </c>
      <c r="Z13" s="4" t="s">
        <v>177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180</v>
      </c>
      <c r="N14" s="8">
        <v>324.80315999999999</v>
      </c>
      <c r="O14" s="8">
        <v>150.91864000000001</v>
      </c>
      <c r="P14" s="5" t="s">
        <v>178</v>
      </c>
      <c r="Q14" s="5" t="s">
        <v>179</v>
      </c>
      <c r="R14" s="5">
        <v>6</v>
      </c>
      <c r="S14" s="5"/>
      <c r="T14" s="5"/>
      <c r="U14" s="5"/>
      <c r="V14" s="5"/>
      <c r="W14" s="5"/>
      <c r="X14" s="5"/>
      <c r="Y14" s="4" t="s">
        <v>139</v>
      </c>
      <c r="Z14" s="4" t="s">
        <v>180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181</v>
      </c>
      <c r="N15" s="8">
        <v>324.80315999999999</v>
      </c>
      <c r="O15" s="8">
        <v>150.91864000000001</v>
      </c>
      <c r="P15" s="5" t="s">
        <v>178</v>
      </c>
      <c r="Q15" s="5" t="s">
        <v>179</v>
      </c>
      <c r="R15" s="5">
        <v>6</v>
      </c>
      <c r="S15" s="5"/>
      <c r="T15" s="5"/>
      <c r="U15" s="5"/>
      <c r="V15" s="5"/>
      <c r="W15" s="5"/>
      <c r="X15" s="5"/>
      <c r="Y15" s="4" t="s">
        <v>139</v>
      </c>
      <c r="Z15" s="4" t="s">
        <v>181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1000"/>
  <sheetViews>
    <sheetView workbookViewId="0"/>
  </sheetViews>
  <sheetFormatPr baseColWidth="10" defaultColWidth="11.1640625" defaultRowHeight="15" customHeight="1"/>
  <cols>
    <col min="1" max="1" width="15.332031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9.5" customWidth="1"/>
    <col min="18" max="22" width="10" customWidth="1"/>
    <col min="23" max="23" width="23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139</v>
      </c>
      <c r="B2" s="6">
        <f>99*AM2</f>
        <v>324.80315999999999</v>
      </c>
      <c r="C2" s="4">
        <f>12*AM2</f>
        <v>39.370080000000002</v>
      </c>
      <c r="D2" s="4">
        <v>34.043202619493499</v>
      </c>
      <c r="E2" s="4">
        <v>-118.269570236428</v>
      </c>
      <c r="F2" s="4">
        <v>9</v>
      </c>
      <c r="G2" s="4" t="s">
        <v>140</v>
      </c>
      <c r="H2" s="4">
        <v>34.042846046765398</v>
      </c>
      <c r="I2" s="4">
        <v>-118.278251162106</v>
      </c>
      <c r="J2" s="4" t="s">
        <v>141</v>
      </c>
      <c r="K2" s="4">
        <v>34.044340440345302</v>
      </c>
      <c r="L2" s="4">
        <v>-118.255386827439</v>
      </c>
      <c r="M2" s="4" t="s">
        <v>142</v>
      </c>
      <c r="N2" s="4">
        <f>65*AM2</f>
        <v>213.25460000000001</v>
      </c>
      <c r="O2" s="4">
        <f>12*AM2</f>
        <v>39.370080000000002</v>
      </c>
      <c r="P2" s="4">
        <v>34.042729086793798</v>
      </c>
      <c r="Q2" s="4">
        <v>-118.27049905625699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34.045168789131303</v>
      </c>
      <c r="AC2" s="4">
        <v>-118.267117147371</v>
      </c>
      <c r="AD2" s="4" t="s">
        <v>146</v>
      </c>
      <c r="AE2" s="4">
        <v>34.045478605815902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10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f>70*AM2</f>
        <v>229.65879999999999</v>
      </c>
      <c r="O3" s="4">
        <f>29*AM2</f>
        <v>95.144360000000006</v>
      </c>
      <c r="P3" s="4">
        <v>34.042625241916703</v>
      </c>
      <c r="Q3" s="4">
        <v>-118.270213101124</v>
      </c>
      <c r="R3" s="4">
        <f t="shared" si="0"/>
        <v>6</v>
      </c>
      <c r="S3" s="4"/>
      <c r="T3" s="11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34.045433208797697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f>82*AM2</f>
        <v>269.02888000000002</v>
      </c>
      <c r="O4" s="4">
        <f>41*AM2</f>
        <v>134.51444000000001</v>
      </c>
      <c r="P4" s="4">
        <v>34.042429353672397</v>
      </c>
      <c r="Q4" s="4">
        <v>-118.269748573306</v>
      </c>
      <c r="R4" s="4">
        <f t="shared" si="0"/>
        <v>6</v>
      </c>
      <c r="S4" s="4"/>
      <c r="T4" s="11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f>99*AM2</f>
        <v>324.80315999999999</v>
      </c>
      <c r="O5" s="4">
        <f>46*AM2</f>
        <v>150.91864000000001</v>
      </c>
      <c r="P5" s="4">
        <v>34.042360830748301</v>
      </c>
      <c r="Q5" s="4">
        <v>-118.269223140021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156</v>
      </c>
      <c r="N6" s="8">
        <v>324.80315999999999</v>
      </c>
      <c r="O6" s="8">
        <v>150.91864000000001</v>
      </c>
      <c r="P6" s="8">
        <v>34.042609411692297</v>
      </c>
      <c r="Q6" s="8">
        <v>-118.269030892842</v>
      </c>
      <c r="R6" s="8">
        <v>6</v>
      </c>
      <c r="S6" s="8"/>
      <c r="T6" s="11"/>
      <c r="U6" s="8"/>
      <c r="V6" s="8"/>
      <c r="W6" s="4"/>
      <c r="X6" s="4"/>
      <c r="Y6" s="4" t="s">
        <v>139</v>
      </c>
      <c r="Z6" s="4" t="s">
        <v>156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159</v>
      </c>
      <c r="N7" s="8">
        <v>324.80315999999999</v>
      </c>
      <c r="O7" s="8">
        <v>150.91864000000001</v>
      </c>
      <c r="P7" s="8">
        <v>34.0429612748217</v>
      </c>
      <c r="Q7" s="8">
        <v>-118.268823856723</v>
      </c>
      <c r="R7" s="8">
        <v>6</v>
      </c>
      <c r="S7" s="8"/>
      <c r="T7" s="11"/>
      <c r="U7" s="8"/>
      <c r="V7" s="8"/>
      <c r="W7" s="4"/>
      <c r="X7" s="4"/>
      <c r="Y7" s="4" t="s">
        <v>139</v>
      </c>
      <c r="Z7" s="4" t="s">
        <v>159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162</v>
      </c>
      <c r="N8" s="8">
        <v>324.80315999999999</v>
      </c>
      <c r="O8" s="8">
        <v>150.91864000000001</v>
      </c>
      <c r="P8" s="8">
        <v>34.043356901315398</v>
      </c>
      <c r="Q8" s="8">
        <v>-118.268703437103</v>
      </c>
      <c r="R8" s="8">
        <v>6</v>
      </c>
      <c r="S8" s="8"/>
      <c r="T8" s="11"/>
      <c r="U8" s="8"/>
      <c r="V8" s="8"/>
      <c r="W8" s="4"/>
      <c r="X8" s="4"/>
      <c r="Y8" s="4" t="s">
        <v>139</v>
      </c>
      <c r="Z8" s="4" t="s">
        <v>162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165</v>
      </c>
      <c r="N9" s="8">
        <v>324.80315999999999</v>
      </c>
      <c r="O9" s="8">
        <v>150.91864000000001</v>
      </c>
      <c r="P9" s="8">
        <v>34.043707820311099</v>
      </c>
      <c r="Q9" s="8">
        <v>-118.269199033609</v>
      </c>
      <c r="R9" s="8">
        <v>6</v>
      </c>
      <c r="S9" s="8"/>
      <c r="T9" s="8"/>
      <c r="U9" s="8"/>
      <c r="V9" s="8"/>
      <c r="W9" s="4"/>
      <c r="X9" s="4"/>
      <c r="Y9" s="4" t="s">
        <v>139</v>
      </c>
      <c r="Z9" s="4" t="s">
        <v>165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168</v>
      </c>
      <c r="N10" s="8">
        <v>324.80315999999999</v>
      </c>
      <c r="O10" s="8">
        <v>150.91864000000001</v>
      </c>
      <c r="P10" s="8">
        <v>34.043952008997103</v>
      </c>
      <c r="Q10" s="8">
        <v>-118.269811160101</v>
      </c>
      <c r="R10" s="8">
        <v>6</v>
      </c>
      <c r="T10" s="8"/>
      <c r="U10" s="8"/>
      <c r="V10" s="8"/>
      <c r="W10" s="4"/>
      <c r="X10" s="4"/>
      <c r="Y10" s="4" t="s">
        <v>139</v>
      </c>
      <c r="Z10" s="4" t="s">
        <v>168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171</v>
      </c>
      <c r="N11" s="8">
        <v>324.80315999999999</v>
      </c>
      <c r="O11" s="8">
        <v>150.91864000000001</v>
      </c>
      <c r="P11" s="5">
        <v>34.043713984767898</v>
      </c>
      <c r="Q11" s="5">
        <v>-118.270187722803</v>
      </c>
      <c r="R11" s="5">
        <v>6</v>
      </c>
      <c r="T11" s="5"/>
      <c r="U11" s="5"/>
      <c r="V11" s="5"/>
      <c r="W11" s="4"/>
      <c r="X11" s="4"/>
      <c r="Y11" s="4" t="s">
        <v>139</v>
      </c>
      <c r="Z11" s="4" t="s">
        <v>171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174</v>
      </c>
      <c r="N12" s="8">
        <v>324.80315999999999</v>
      </c>
      <c r="O12" s="8">
        <v>150.91864000000001</v>
      </c>
      <c r="P12" s="5">
        <v>34.043466569660701</v>
      </c>
      <c r="Q12" s="5">
        <v>-118.270357557781</v>
      </c>
      <c r="R12" s="5">
        <v>6</v>
      </c>
      <c r="S12" s="5"/>
      <c r="T12" s="5"/>
      <c r="U12" s="5"/>
      <c r="V12" s="5"/>
      <c r="W12" s="4"/>
      <c r="X12" s="4"/>
      <c r="Y12" s="4" t="s">
        <v>139</v>
      </c>
      <c r="Z12" s="4" t="s">
        <v>174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177</v>
      </c>
      <c r="N13" s="8">
        <v>324.80315999999999</v>
      </c>
      <c r="O13" s="8">
        <v>150.91864000000001</v>
      </c>
      <c r="P13" s="5">
        <v>34.0431799085286</v>
      </c>
      <c r="Q13" s="5">
        <v>-118.270511567132</v>
      </c>
      <c r="R13" s="5">
        <v>6</v>
      </c>
      <c r="S13" s="5"/>
      <c r="T13" s="5"/>
      <c r="U13" s="5"/>
      <c r="V13" s="5"/>
      <c r="W13" s="4"/>
      <c r="X13" s="4"/>
      <c r="Y13" s="4" t="s">
        <v>139</v>
      </c>
      <c r="Z13" s="4" t="s">
        <v>177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180</v>
      </c>
      <c r="N14" s="8">
        <v>324.80315999999999</v>
      </c>
      <c r="O14" s="8">
        <v>150.91864000000001</v>
      </c>
      <c r="P14" s="5">
        <v>34.042918223820998</v>
      </c>
      <c r="Q14" s="5">
        <v>-118.270642891072</v>
      </c>
      <c r="R14" s="5">
        <v>6</v>
      </c>
      <c r="S14" s="5"/>
      <c r="T14" s="5"/>
      <c r="U14" s="5"/>
      <c r="V14" s="5"/>
      <c r="W14" s="5"/>
      <c r="X14" s="5"/>
      <c r="Y14" s="4" t="s">
        <v>139</v>
      </c>
      <c r="Z14" s="4" t="s">
        <v>180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G1000"/>
  <sheetViews>
    <sheetView workbookViewId="0"/>
  </sheetViews>
  <sheetFormatPr baseColWidth="10" defaultColWidth="11.1640625" defaultRowHeight="15" customHeight="1"/>
  <cols>
    <col min="1" max="1" width="15.332031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9.5" customWidth="1"/>
    <col min="18" max="22" width="10" customWidth="1"/>
    <col min="23" max="23" width="23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139</v>
      </c>
      <c r="B2" s="6">
        <f>99*AM2</f>
        <v>324.80315999999999</v>
      </c>
      <c r="C2" s="4">
        <f>12*AM2</f>
        <v>39.370080000000002</v>
      </c>
      <c r="D2" s="4">
        <v>34.045625250256698</v>
      </c>
      <c r="E2" s="4">
        <v>-118.266982925834</v>
      </c>
      <c r="F2" s="4">
        <f>75/AM1</f>
        <v>7.5</v>
      </c>
      <c r="G2" s="4" t="s">
        <v>140</v>
      </c>
      <c r="H2" s="4">
        <v>34.042846046765398</v>
      </c>
      <c r="I2" s="4">
        <v>-118.278251162106</v>
      </c>
      <c r="J2" s="4" t="s">
        <v>141</v>
      </c>
      <c r="K2" s="4">
        <v>34.044340440345302</v>
      </c>
      <c r="L2" s="4">
        <v>-118.255386827439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 t="s">
        <v>145</v>
      </c>
      <c r="AB2" s="4">
        <v>34.045168789131303</v>
      </c>
      <c r="AC2" s="4">
        <v>-118.267117147371</v>
      </c>
      <c r="AD2" s="4" t="s">
        <v>146</v>
      </c>
      <c r="AE2" s="4">
        <v>34.045478605815902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4" t="s">
        <v>182</v>
      </c>
      <c r="B3" s="8">
        <v>324.80315999999999</v>
      </c>
      <c r="C3" s="8">
        <v>39.370080000000002</v>
      </c>
      <c r="D3" s="2">
        <v>34.040767855775101</v>
      </c>
      <c r="E3" s="8">
        <v>-118.264801939153</v>
      </c>
      <c r="F3" s="8"/>
      <c r="G3" s="8"/>
      <c r="H3" s="8">
        <v>34.032723438429798</v>
      </c>
      <c r="I3" s="8">
        <v>-118.26369517983299</v>
      </c>
      <c r="J3" s="8"/>
      <c r="K3" s="8">
        <v>34.032723438429798</v>
      </c>
      <c r="L3" s="8">
        <v>-118.26369517983299</v>
      </c>
      <c r="M3" s="4"/>
      <c r="N3" s="4"/>
      <c r="O3" s="4"/>
      <c r="P3" s="4"/>
      <c r="Q3" s="4"/>
      <c r="R3" s="4"/>
      <c r="S3" s="4"/>
      <c r="T3" s="11"/>
      <c r="U3" s="4"/>
      <c r="V3" s="4"/>
      <c r="W3" s="4"/>
      <c r="X3" s="4"/>
      <c r="Y3" s="4"/>
      <c r="Z3" s="4"/>
      <c r="AA3" s="4" t="s">
        <v>151</v>
      </c>
      <c r="AB3" s="4">
        <v>34.045433208797697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4" t="s">
        <v>183</v>
      </c>
      <c r="B4" s="8">
        <v>324.80315999999999</v>
      </c>
      <c r="C4" s="8">
        <v>39.370080000000002</v>
      </c>
      <c r="D4" s="8">
        <v>34.040881450609596</v>
      </c>
      <c r="E4" s="8">
        <v>-118.265560521296</v>
      </c>
      <c r="F4" s="8"/>
      <c r="G4" s="8"/>
      <c r="H4" s="8">
        <v>34.032881297326703</v>
      </c>
      <c r="I4" s="8">
        <v>-118.264014504686</v>
      </c>
      <c r="J4" s="8"/>
      <c r="K4" s="4">
        <v>34.032881297326703</v>
      </c>
      <c r="L4" s="4">
        <v>-118.264014504686</v>
      </c>
      <c r="M4" s="4"/>
      <c r="N4" s="4"/>
      <c r="O4" s="4"/>
      <c r="P4" s="4"/>
      <c r="Q4" s="4"/>
      <c r="R4" s="4"/>
      <c r="S4" s="4"/>
      <c r="T4" s="11"/>
      <c r="U4" s="4"/>
      <c r="V4" s="4"/>
      <c r="W4" s="4"/>
      <c r="X4" s="4"/>
      <c r="Y4" s="4"/>
      <c r="Z4" s="4"/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4" t="s">
        <v>184</v>
      </c>
      <c r="B5" s="8">
        <v>324.80315999999999</v>
      </c>
      <c r="C5" s="8">
        <v>39.370080000000002</v>
      </c>
      <c r="D5" s="8">
        <v>34.040479478447303</v>
      </c>
      <c r="E5" s="8">
        <v>-118.26348141445401</v>
      </c>
      <c r="F5" s="8"/>
      <c r="G5" s="8"/>
      <c r="H5" s="8">
        <v>34.032366487367099</v>
      </c>
      <c r="I5" s="8">
        <v>-118.263210646204</v>
      </c>
      <c r="J5" s="8"/>
      <c r="K5" s="8">
        <v>34.032366487367099</v>
      </c>
      <c r="L5" s="8">
        <v>-118.263210646204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4" t="s">
        <v>185</v>
      </c>
      <c r="B6" s="8">
        <v>324.80315999999999</v>
      </c>
      <c r="C6" s="8">
        <v>39.370080000000002</v>
      </c>
      <c r="D6" s="8">
        <v>34.041639408943396</v>
      </c>
      <c r="E6" s="8">
        <v>-118.263262107142</v>
      </c>
      <c r="F6" s="8"/>
      <c r="G6" s="8"/>
      <c r="H6" s="8">
        <v>34.033542420810299</v>
      </c>
      <c r="I6" s="8">
        <v>-118.262946193415</v>
      </c>
      <c r="J6" s="8"/>
      <c r="K6" s="8">
        <v>34.033542420810299</v>
      </c>
      <c r="L6" s="8">
        <v>-118.262946193415</v>
      </c>
      <c r="M6" s="4"/>
      <c r="N6" s="8"/>
      <c r="O6" s="8"/>
      <c r="P6" s="8"/>
      <c r="Q6" s="8"/>
      <c r="R6" s="8"/>
      <c r="S6" s="8"/>
      <c r="T6" s="11"/>
      <c r="U6" s="8"/>
      <c r="V6" s="8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4" t="s">
        <v>186</v>
      </c>
      <c r="B7" s="8">
        <v>324.80315999999999</v>
      </c>
      <c r="C7" s="8">
        <v>39.370080000000002</v>
      </c>
      <c r="D7" s="8">
        <v>34.0413862674135</v>
      </c>
      <c r="E7" s="8">
        <v>-118.262718966514</v>
      </c>
      <c r="F7" s="8"/>
      <c r="G7" s="8"/>
      <c r="H7" s="8">
        <v>34.0332902978123</v>
      </c>
      <c r="I7" s="8">
        <v>-118.26201206973199</v>
      </c>
      <c r="J7" s="8"/>
      <c r="K7" s="8">
        <v>34.0332902978123</v>
      </c>
      <c r="L7" s="8">
        <v>-118.26201206973199</v>
      </c>
      <c r="M7" s="4"/>
      <c r="N7" s="8"/>
      <c r="O7" s="8"/>
      <c r="P7" s="8"/>
      <c r="Q7" s="8"/>
      <c r="R7" s="8"/>
      <c r="S7" s="8"/>
      <c r="T7" s="11"/>
      <c r="U7" s="8"/>
      <c r="V7" s="8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4" t="s">
        <v>187</v>
      </c>
      <c r="B8" s="8">
        <v>324.80315999999999</v>
      </c>
      <c r="C8" s="8">
        <v>39.370080000000002</v>
      </c>
      <c r="D8" s="8">
        <v>34.043367143029201</v>
      </c>
      <c r="E8" s="8">
        <v>-118.260776616532</v>
      </c>
      <c r="F8" s="8"/>
      <c r="G8" s="8"/>
      <c r="H8" s="8">
        <v>34.035254917648999</v>
      </c>
      <c r="I8" s="8">
        <v>-118.26025093685701</v>
      </c>
      <c r="J8" s="8"/>
      <c r="K8" s="8">
        <v>34.035254917648999</v>
      </c>
      <c r="L8" s="8">
        <v>-118.26025093685701</v>
      </c>
      <c r="M8" s="4"/>
      <c r="N8" s="8"/>
      <c r="O8" s="8"/>
      <c r="P8" s="8"/>
      <c r="Q8" s="8"/>
      <c r="R8" s="8"/>
      <c r="S8" s="8"/>
      <c r="T8" s="11"/>
      <c r="U8" s="8"/>
      <c r="V8" s="8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4" t="s">
        <v>188</v>
      </c>
      <c r="B9" s="8">
        <v>324.80315999999999</v>
      </c>
      <c r="C9" s="8">
        <v>39.370080000000002</v>
      </c>
      <c r="D9" s="8">
        <v>34.046830295033502</v>
      </c>
      <c r="E9" s="8">
        <v>-118.262941585821</v>
      </c>
      <c r="F9" s="8"/>
      <c r="G9" s="8"/>
      <c r="H9" s="8">
        <v>34.0387270085157</v>
      </c>
      <c r="I9" s="8">
        <v>-118.263172183385</v>
      </c>
      <c r="J9" s="8"/>
      <c r="K9" s="8">
        <v>34.0387270085157</v>
      </c>
      <c r="L9" s="8">
        <v>-118.263172183385</v>
      </c>
      <c r="M9" s="4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4" t="s">
        <v>189</v>
      </c>
      <c r="B10" s="8">
        <v>324.80315999999999</v>
      </c>
      <c r="C10" s="8">
        <v>39.370080000000002</v>
      </c>
      <c r="D10" s="8">
        <v>34.046628261814703</v>
      </c>
      <c r="E10" s="8">
        <v>-118.261825527358</v>
      </c>
      <c r="F10" s="8"/>
      <c r="G10" s="8"/>
      <c r="H10" s="8">
        <v>34.0385927782255</v>
      </c>
      <c r="I10" s="8">
        <v>-118.261992114519</v>
      </c>
      <c r="J10" s="8"/>
      <c r="K10" s="8">
        <v>34.0385927782255</v>
      </c>
      <c r="L10" s="8">
        <v>-118.261992114519</v>
      </c>
      <c r="M10" s="4"/>
      <c r="N10" s="8"/>
      <c r="O10" s="8"/>
      <c r="P10" s="8"/>
      <c r="Q10" s="8"/>
      <c r="R10" s="8"/>
      <c r="T10" s="8"/>
      <c r="U10" s="8"/>
      <c r="V10" s="8"/>
      <c r="W10" s="4"/>
      <c r="X10" s="4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4" t="s">
        <v>190</v>
      </c>
      <c r="B11" s="8">
        <v>324.80315999999999</v>
      </c>
      <c r="C11" s="8">
        <v>39.370080000000002</v>
      </c>
      <c r="D11" s="5">
        <v>34.046265285486903</v>
      </c>
      <c r="E11" s="5">
        <v>-118.261581540233</v>
      </c>
      <c r="F11" s="8"/>
      <c r="G11" s="8"/>
      <c r="H11" s="5">
        <v>34.038257957040102</v>
      </c>
      <c r="I11" s="5">
        <v>-118.261038625548</v>
      </c>
      <c r="J11" s="5"/>
      <c r="K11" s="5">
        <v>34.038257957040102</v>
      </c>
      <c r="L11" s="5">
        <v>-118.261038625548</v>
      </c>
      <c r="M11" s="4"/>
      <c r="N11" s="8"/>
      <c r="O11" s="8"/>
      <c r="P11" s="5"/>
      <c r="Q11" s="5"/>
      <c r="R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4" t="s">
        <v>191</v>
      </c>
      <c r="B12" s="8">
        <v>324.80315999999999</v>
      </c>
      <c r="C12" s="8">
        <v>39.370080000000002</v>
      </c>
      <c r="D12" s="5">
        <v>34.045667496711502</v>
      </c>
      <c r="E12" s="5">
        <v>-118.25857658756</v>
      </c>
      <c r="F12" s="8"/>
      <c r="G12" s="8"/>
      <c r="H12" s="5">
        <v>34.037567065744398</v>
      </c>
      <c r="I12" s="5">
        <v>-118.258774370368</v>
      </c>
      <c r="J12" s="5"/>
      <c r="K12" s="5">
        <v>34.037567065744398</v>
      </c>
      <c r="L12" s="5">
        <v>-118.258774370368</v>
      </c>
      <c r="M12" s="4"/>
      <c r="N12" s="8"/>
      <c r="O12" s="8"/>
      <c r="P12" s="5"/>
      <c r="Q12" s="5"/>
      <c r="R12" s="5"/>
      <c r="S12" s="5"/>
      <c r="T12" s="5"/>
      <c r="U12" s="5"/>
      <c r="V12" s="5"/>
      <c r="W12" s="4"/>
      <c r="X12" s="4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4" t="s">
        <v>192</v>
      </c>
      <c r="B13" s="8">
        <v>324.80315999999999</v>
      </c>
      <c r="C13" s="8">
        <v>39.370080000000002</v>
      </c>
      <c r="D13" s="5">
        <v>34.044090171419597</v>
      </c>
      <c r="E13" s="5">
        <v>-118.256709307629</v>
      </c>
      <c r="F13" s="5"/>
      <c r="G13" s="5"/>
      <c r="H13" s="5">
        <v>34.036029550989198</v>
      </c>
      <c r="I13" s="5">
        <v>-118.25664304289199</v>
      </c>
      <c r="J13" s="5"/>
      <c r="K13" s="5">
        <v>34.036029550989198</v>
      </c>
      <c r="L13" s="5">
        <v>-118.25664304289199</v>
      </c>
      <c r="M13" s="4"/>
      <c r="N13" s="8"/>
      <c r="O13" s="8"/>
      <c r="P13" s="5"/>
      <c r="Q13" s="5"/>
      <c r="R13" s="5"/>
      <c r="S13" s="5"/>
      <c r="T13" s="5"/>
      <c r="U13" s="5"/>
      <c r="V13" s="5"/>
      <c r="W13" s="4"/>
      <c r="X13" s="4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4" t="s">
        <v>193</v>
      </c>
      <c r="B14" s="8">
        <v>324.80315999999999</v>
      </c>
      <c r="C14" s="8">
        <v>39.370080000000002</v>
      </c>
      <c r="D14" s="5">
        <v>34.036838997555698</v>
      </c>
      <c r="E14" s="5">
        <v>-118.265270026089</v>
      </c>
      <c r="F14" s="5"/>
      <c r="G14" s="5"/>
      <c r="H14" s="5">
        <v>34.030840800966097</v>
      </c>
      <c r="I14" s="5">
        <v>-118.258705553738</v>
      </c>
      <c r="J14" s="5"/>
      <c r="K14" s="5">
        <v>34.030840800966097</v>
      </c>
      <c r="L14" s="5">
        <v>-118.258705553738</v>
      </c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G1000"/>
  <sheetViews>
    <sheetView workbookViewId="0"/>
  </sheetViews>
  <sheetFormatPr baseColWidth="10" defaultColWidth="11.1640625" defaultRowHeight="15" customHeight="1"/>
  <cols>
    <col min="1" max="1" width="15.332031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9.5" customWidth="1"/>
    <col min="18" max="22" width="10" customWidth="1"/>
    <col min="23" max="23" width="23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139</v>
      </c>
      <c r="B2" s="6">
        <f>99*AM2</f>
        <v>324.80315999999999</v>
      </c>
      <c r="C2" s="4">
        <f>12*AM2</f>
        <v>39.370080000000002</v>
      </c>
      <c r="D2" s="4">
        <v>34.045625250256698</v>
      </c>
      <c r="E2" s="4">
        <v>-118.266982925834</v>
      </c>
      <c r="F2" s="4">
        <f>75/AM1</f>
        <v>7.5</v>
      </c>
      <c r="G2" s="4" t="s">
        <v>140</v>
      </c>
      <c r="H2" s="4">
        <v>34.042846046765398</v>
      </c>
      <c r="I2" s="4">
        <v>-118.278251162106</v>
      </c>
      <c r="J2" s="4" t="s">
        <v>141</v>
      </c>
      <c r="K2" s="4">
        <v>34.044340440345302</v>
      </c>
      <c r="L2" s="4">
        <v>-118.255386827439</v>
      </c>
      <c r="M2" s="4" t="s">
        <v>142</v>
      </c>
      <c r="N2" s="4">
        <f>65*AM2</f>
        <v>213.25460000000001</v>
      </c>
      <c r="O2" s="4">
        <f>12*AM2</f>
        <v>39.370080000000002</v>
      </c>
      <c r="P2" s="4" t="s">
        <v>143</v>
      </c>
      <c r="Q2" s="4" t="s">
        <v>144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34.045168789131303</v>
      </c>
      <c r="AC2" s="4">
        <v>-118.267117147371</v>
      </c>
      <c r="AD2" s="4" t="s">
        <v>146</v>
      </c>
      <c r="AE2" s="4">
        <v>34.045478605815902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v>213.25460000000001</v>
      </c>
      <c r="O3" s="4">
        <v>39.370080000000002</v>
      </c>
      <c r="P3" s="4" t="s">
        <v>149</v>
      </c>
      <c r="Q3" s="4" t="s">
        <v>150</v>
      </c>
      <c r="R3" s="4">
        <f t="shared" si="0"/>
        <v>6</v>
      </c>
      <c r="S3" s="4"/>
      <c r="T3" s="11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34.045433208797697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v>213.25460000000001</v>
      </c>
      <c r="O4" s="4">
        <v>39.370080000000002</v>
      </c>
      <c r="P4" s="4">
        <v>34.0457581690167</v>
      </c>
      <c r="Q4" s="4">
        <v>-118.266273501877</v>
      </c>
      <c r="R4" s="4">
        <f t="shared" si="0"/>
        <v>6</v>
      </c>
      <c r="S4" s="4"/>
      <c r="T4" s="11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v>213.25460000000001</v>
      </c>
      <c r="O5" s="4">
        <v>39.370080000000002</v>
      </c>
      <c r="P5" s="4" t="s">
        <v>154</v>
      </c>
      <c r="Q5" s="4" t="s">
        <v>155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156</v>
      </c>
      <c r="N6" s="4">
        <v>213.25460000000001</v>
      </c>
      <c r="O6" s="4">
        <v>39.370080000000002</v>
      </c>
      <c r="P6" s="8" t="s">
        <v>157</v>
      </c>
      <c r="Q6" s="8" t="s">
        <v>158</v>
      </c>
      <c r="R6" s="8">
        <v>6</v>
      </c>
      <c r="S6" s="8"/>
      <c r="T6" s="11"/>
      <c r="U6" s="8"/>
      <c r="V6" s="8"/>
      <c r="W6" s="4"/>
      <c r="X6" s="4"/>
      <c r="Y6" s="4" t="s">
        <v>139</v>
      </c>
      <c r="Z6" s="4" t="s">
        <v>156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159</v>
      </c>
      <c r="N7" s="4">
        <v>213.25460000000001</v>
      </c>
      <c r="O7" s="4">
        <v>39.370080000000002</v>
      </c>
      <c r="P7" s="8" t="s">
        <v>160</v>
      </c>
      <c r="Q7" s="8" t="s">
        <v>161</v>
      </c>
      <c r="R7" s="8">
        <v>6</v>
      </c>
      <c r="S7" s="8"/>
      <c r="T7" s="11"/>
      <c r="U7" s="8"/>
      <c r="V7" s="8"/>
      <c r="W7" s="4"/>
      <c r="X7" s="4"/>
      <c r="Y7" s="4" t="s">
        <v>139</v>
      </c>
      <c r="Z7" s="4" t="s">
        <v>159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162</v>
      </c>
      <c r="N8" s="4">
        <v>213.25460000000001</v>
      </c>
      <c r="O8" s="4">
        <v>39.370080000000002</v>
      </c>
      <c r="P8" s="8" t="s">
        <v>163</v>
      </c>
      <c r="Q8" s="8" t="s">
        <v>164</v>
      </c>
      <c r="R8" s="8">
        <v>6</v>
      </c>
      <c r="S8" s="8"/>
      <c r="T8" s="11"/>
      <c r="U8" s="8"/>
      <c r="V8" s="8"/>
      <c r="W8" s="4"/>
      <c r="X8" s="4"/>
      <c r="Y8" s="4" t="s">
        <v>139</v>
      </c>
      <c r="Z8" s="4" t="s">
        <v>162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165</v>
      </c>
      <c r="N9" s="4">
        <v>213.25460000000001</v>
      </c>
      <c r="O9" s="4">
        <v>39.370080000000002</v>
      </c>
      <c r="P9" s="8" t="s">
        <v>166</v>
      </c>
      <c r="Q9" s="8" t="s">
        <v>167</v>
      </c>
      <c r="R9" s="8">
        <v>6</v>
      </c>
      <c r="S9" s="8"/>
      <c r="T9" s="8"/>
      <c r="U9" s="8"/>
      <c r="V9" s="8"/>
      <c r="W9" s="4"/>
      <c r="X9" s="4"/>
      <c r="Y9" s="4" t="s">
        <v>139</v>
      </c>
      <c r="Z9" s="4" t="s">
        <v>165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168</v>
      </c>
      <c r="N10" s="4">
        <v>213.25460000000001</v>
      </c>
      <c r="O10" s="4">
        <v>39.370080000000002</v>
      </c>
      <c r="P10" s="8" t="s">
        <v>169</v>
      </c>
      <c r="Q10" s="8" t="s">
        <v>170</v>
      </c>
      <c r="R10" s="8">
        <v>6</v>
      </c>
      <c r="T10" s="8"/>
      <c r="U10" s="8"/>
      <c r="V10" s="8"/>
      <c r="W10" s="4"/>
      <c r="X10" s="4"/>
      <c r="Y10" s="4" t="s">
        <v>139</v>
      </c>
      <c r="Z10" s="4" t="s">
        <v>168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171</v>
      </c>
      <c r="N11" s="4">
        <v>213.25460000000001</v>
      </c>
      <c r="O11" s="4">
        <v>39.370080000000002</v>
      </c>
      <c r="P11" s="5" t="s">
        <v>172</v>
      </c>
      <c r="Q11" s="5" t="s">
        <v>173</v>
      </c>
      <c r="R11" s="5">
        <v>6</v>
      </c>
      <c r="T11" s="5"/>
      <c r="U11" s="5"/>
      <c r="V11" s="5"/>
      <c r="W11" s="4"/>
      <c r="X11" s="4"/>
      <c r="Y11" s="4" t="s">
        <v>139</v>
      </c>
      <c r="Z11" s="4" t="s">
        <v>171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174</v>
      </c>
      <c r="N12" s="4">
        <v>213.25460000000001</v>
      </c>
      <c r="O12" s="4">
        <v>39.370080000000002</v>
      </c>
      <c r="P12" s="5" t="s">
        <v>175</v>
      </c>
      <c r="Q12" s="5" t="s">
        <v>176</v>
      </c>
      <c r="R12" s="5">
        <v>6</v>
      </c>
      <c r="S12" s="5"/>
      <c r="T12" s="5"/>
      <c r="U12" s="5"/>
      <c r="V12" s="5"/>
      <c r="W12" s="4"/>
      <c r="X12" s="4"/>
      <c r="Y12" s="4" t="s">
        <v>139</v>
      </c>
      <c r="Z12" s="4" t="s">
        <v>174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177</v>
      </c>
      <c r="N13" s="4">
        <v>213.25460000000001</v>
      </c>
      <c r="O13" s="4">
        <v>39.370080000000002</v>
      </c>
      <c r="P13" s="5" t="s">
        <v>178</v>
      </c>
      <c r="Q13" s="5" t="s">
        <v>179</v>
      </c>
      <c r="R13" s="5">
        <v>6</v>
      </c>
      <c r="S13" s="5"/>
      <c r="T13" s="5"/>
      <c r="U13" s="5"/>
      <c r="V13" s="5"/>
      <c r="W13" s="4"/>
      <c r="X13" s="4"/>
      <c r="Y13" s="4" t="s">
        <v>139</v>
      </c>
      <c r="Z13" s="4" t="s">
        <v>177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180</v>
      </c>
      <c r="N14" s="4">
        <v>213.25460000000001</v>
      </c>
      <c r="O14" s="4">
        <v>39.370080000000002</v>
      </c>
      <c r="P14" s="5" t="s">
        <v>178</v>
      </c>
      <c r="Q14" s="5" t="s">
        <v>179</v>
      </c>
      <c r="R14" s="5">
        <v>6</v>
      </c>
      <c r="S14" s="5"/>
      <c r="T14" s="5"/>
      <c r="U14" s="5"/>
      <c r="V14" s="5"/>
      <c r="W14" s="5"/>
      <c r="X14" s="5"/>
      <c r="Y14" s="4" t="s">
        <v>139</v>
      </c>
      <c r="Z14" s="4" t="s">
        <v>180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181</v>
      </c>
      <c r="N15" s="4">
        <v>213.25460000000001</v>
      </c>
      <c r="O15" s="4">
        <v>39.370080000000002</v>
      </c>
      <c r="P15" s="5" t="s">
        <v>178</v>
      </c>
      <c r="Q15" s="5" t="s">
        <v>179</v>
      </c>
      <c r="R15" s="5">
        <v>6</v>
      </c>
      <c r="S15" s="5"/>
      <c r="T15" s="5"/>
      <c r="U15" s="5"/>
      <c r="V15" s="5"/>
      <c r="W15" s="5"/>
      <c r="X15" s="5"/>
      <c r="Y15" s="4" t="s">
        <v>139</v>
      </c>
      <c r="Z15" s="4" t="s">
        <v>181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 t="s">
        <v>194</v>
      </c>
      <c r="N16" s="4">
        <v>213.25460000000001</v>
      </c>
      <c r="O16" s="4">
        <v>39.370080000000002</v>
      </c>
      <c r="P16" s="5" t="s">
        <v>178</v>
      </c>
      <c r="Q16" s="5" t="s">
        <v>179</v>
      </c>
      <c r="R16" s="5">
        <v>6</v>
      </c>
      <c r="S16" s="5"/>
      <c r="T16" s="5"/>
      <c r="U16" s="5"/>
      <c r="V16" s="5"/>
      <c r="W16" s="5"/>
      <c r="X16" s="5"/>
      <c r="Y16" s="4" t="s">
        <v>139</v>
      </c>
      <c r="Z16" s="4" t="s">
        <v>194</v>
      </c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 t="s">
        <v>195</v>
      </c>
      <c r="N17" s="4">
        <v>213.25460000000001</v>
      </c>
      <c r="O17" s="4">
        <v>39.370080000000002</v>
      </c>
      <c r="P17" s="5" t="s">
        <v>178</v>
      </c>
      <c r="Q17" s="5" t="s">
        <v>179</v>
      </c>
      <c r="R17" s="5">
        <v>6</v>
      </c>
      <c r="S17" s="5"/>
      <c r="T17" s="5"/>
      <c r="U17" s="5"/>
      <c r="V17" s="5"/>
      <c r="W17" s="5"/>
      <c r="X17" s="5"/>
      <c r="Y17" s="4" t="s">
        <v>139</v>
      </c>
      <c r="Z17" s="4" t="s">
        <v>195</v>
      </c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4" t="s">
        <v>196</v>
      </c>
      <c r="N18" s="4">
        <v>213.25460000000001</v>
      </c>
      <c r="O18" s="4">
        <v>39.370080000000002</v>
      </c>
      <c r="P18" s="5" t="s">
        <v>178</v>
      </c>
      <c r="Q18" s="5" t="s">
        <v>179</v>
      </c>
      <c r="R18" s="5">
        <v>6</v>
      </c>
      <c r="S18" s="5"/>
      <c r="T18" s="5"/>
      <c r="U18" s="5"/>
      <c r="V18" s="5"/>
      <c r="W18" s="5"/>
      <c r="X18" s="5"/>
      <c r="Y18" s="4" t="s">
        <v>139</v>
      </c>
      <c r="Z18" s="4" t="s">
        <v>196</v>
      </c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4" t="s">
        <v>197</v>
      </c>
      <c r="N19" s="4">
        <v>213.25460000000001</v>
      </c>
      <c r="O19" s="4">
        <v>39.370080000000002</v>
      </c>
      <c r="P19" s="5" t="s">
        <v>178</v>
      </c>
      <c r="Q19" s="5" t="s">
        <v>179</v>
      </c>
      <c r="R19" s="5">
        <v>6</v>
      </c>
      <c r="S19" s="5"/>
      <c r="T19" s="5"/>
      <c r="U19" s="5"/>
      <c r="V19" s="5"/>
      <c r="W19" s="5"/>
      <c r="X19" s="5"/>
      <c r="Y19" s="4" t="s">
        <v>139</v>
      </c>
      <c r="Z19" s="4" t="s">
        <v>197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G1000"/>
  <sheetViews>
    <sheetView workbookViewId="0"/>
  </sheetViews>
  <sheetFormatPr baseColWidth="10" defaultColWidth="11.1640625" defaultRowHeight="15" customHeight="1"/>
  <cols>
    <col min="1" max="1" width="15.332031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9.5" customWidth="1"/>
    <col min="18" max="22" width="10" customWidth="1"/>
    <col min="23" max="23" width="23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139</v>
      </c>
      <c r="B2" s="6">
        <f>99*AM2</f>
        <v>324.80315999999999</v>
      </c>
      <c r="C2" s="4">
        <f>12*AM2</f>
        <v>39.370080000000002</v>
      </c>
      <c r="D2" s="4">
        <v>34.045625250256698</v>
      </c>
      <c r="E2" s="4">
        <v>-118.266982925834</v>
      </c>
      <c r="F2" s="4">
        <f>75/AM1</f>
        <v>7.5</v>
      </c>
      <c r="G2" s="4" t="s">
        <v>140</v>
      </c>
      <c r="H2" s="4">
        <v>34.042846046765398</v>
      </c>
      <c r="I2" s="4">
        <v>-118.278251162106</v>
      </c>
      <c r="J2" s="4" t="s">
        <v>141</v>
      </c>
      <c r="K2" s="4">
        <v>34.044340440345302</v>
      </c>
      <c r="L2" s="4">
        <v>-118.255386827439</v>
      </c>
      <c r="M2" s="4" t="s">
        <v>142</v>
      </c>
      <c r="N2" s="4">
        <f>65*AM2</f>
        <v>213.25460000000001</v>
      </c>
      <c r="O2" s="4">
        <f>12*AM2</f>
        <v>39.370080000000002</v>
      </c>
      <c r="P2" s="4" t="s">
        <v>143</v>
      </c>
      <c r="Q2" s="4" t="s">
        <v>144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34.045168789131303</v>
      </c>
      <c r="AC2" s="4">
        <v>-118.267117147371</v>
      </c>
      <c r="AD2" s="4" t="s">
        <v>146</v>
      </c>
      <c r="AE2" s="4">
        <v>34.045478605815902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v>213.25460000000001</v>
      </c>
      <c r="O3" s="4">
        <v>39.370080000000002</v>
      </c>
      <c r="P3" s="4" t="s">
        <v>149</v>
      </c>
      <c r="Q3" s="4" t="s">
        <v>150</v>
      </c>
      <c r="R3" s="4">
        <f t="shared" si="0"/>
        <v>6</v>
      </c>
      <c r="S3" s="4"/>
      <c r="T3" s="11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34.045433208797697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v>213.25460000000001</v>
      </c>
      <c r="O4" s="4">
        <v>39.370080000000002</v>
      </c>
      <c r="P4" s="4">
        <v>34.0457581690167</v>
      </c>
      <c r="Q4" s="4">
        <v>-118.266273501877</v>
      </c>
      <c r="R4" s="4">
        <f t="shared" si="0"/>
        <v>6</v>
      </c>
      <c r="S4" s="4"/>
      <c r="T4" s="11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v>213.25460000000001</v>
      </c>
      <c r="O5" s="4">
        <v>39.370080000000002</v>
      </c>
      <c r="P5" s="4" t="s">
        <v>154</v>
      </c>
      <c r="Q5" s="4" t="s">
        <v>155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156</v>
      </c>
      <c r="N6" s="4">
        <v>213.25460000000001</v>
      </c>
      <c r="O6" s="4">
        <v>39.370080000000002</v>
      </c>
      <c r="P6" s="8" t="s">
        <v>157</v>
      </c>
      <c r="Q6" s="8" t="s">
        <v>158</v>
      </c>
      <c r="R6" s="8">
        <v>6</v>
      </c>
      <c r="S6" s="8"/>
      <c r="T6" s="11"/>
      <c r="U6" s="8"/>
      <c r="V6" s="8"/>
      <c r="W6" s="4"/>
      <c r="X6" s="4"/>
      <c r="Y6" s="4" t="s">
        <v>139</v>
      </c>
      <c r="Z6" s="4" t="s">
        <v>156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159</v>
      </c>
      <c r="N7" s="4">
        <v>213.25460000000001</v>
      </c>
      <c r="O7" s="4">
        <v>39.370080000000002</v>
      </c>
      <c r="P7" s="8" t="s">
        <v>160</v>
      </c>
      <c r="Q7" s="8" t="s">
        <v>161</v>
      </c>
      <c r="R7" s="8">
        <v>6</v>
      </c>
      <c r="S7" s="8"/>
      <c r="T7" s="11"/>
      <c r="U7" s="8"/>
      <c r="V7" s="8"/>
      <c r="W7" s="4"/>
      <c r="X7" s="4"/>
      <c r="Y7" s="4" t="s">
        <v>139</v>
      </c>
      <c r="Z7" s="4" t="s">
        <v>159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162</v>
      </c>
      <c r="N8" s="4">
        <v>213.25460000000001</v>
      </c>
      <c r="O8" s="4">
        <v>39.370080000000002</v>
      </c>
      <c r="P8" s="8" t="s">
        <v>163</v>
      </c>
      <c r="Q8" s="8" t="s">
        <v>164</v>
      </c>
      <c r="R8" s="8">
        <v>6</v>
      </c>
      <c r="S8" s="8"/>
      <c r="T8" s="11"/>
      <c r="U8" s="8"/>
      <c r="V8" s="8"/>
      <c r="W8" s="4"/>
      <c r="X8" s="4"/>
      <c r="Y8" s="4" t="s">
        <v>139</v>
      </c>
      <c r="Z8" s="4" t="s">
        <v>162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165</v>
      </c>
      <c r="N9" s="4">
        <v>213.25460000000001</v>
      </c>
      <c r="O9" s="4">
        <v>39.370080000000002</v>
      </c>
      <c r="P9" s="8" t="s">
        <v>166</v>
      </c>
      <c r="Q9" s="8" t="s">
        <v>167</v>
      </c>
      <c r="R9" s="8">
        <v>6</v>
      </c>
      <c r="S9" s="8"/>
      <c r="T9" s="8"/>
      <c r="U9" s="8"/>
      <c r="V9" s="8"/>
      <c r="W9" s="4"/>
      <c r="X9" s="4"/>
      <c r="Y9" s="4" t="s">
        <v>139</v>
      </c>
      <c r="Z9" s="4" t="s">
        <v>165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168</v>
      </c>
      <c r="N10" s="4">
        <v>213.25460000000001</v>
      </c>
      <c r="O10" s="4">
        <v>39.370080000000002</v>
      </c>
      <c r="P10" s="8" t="s">
        <v>169</v>
      </c>
      <c r="Q10" s="8" t="s">
        <v>170</v>
      </c>
      <c r="R10" s="8">
        <v>6</v>
      </c>
      <c r="T10" s="8"/>
      <c r="U10" s="8"/>
      <c r="V10" s="8"/>
      <c r="W10" s="4"/>
      <c r="X10" s="4"/>
      <c r="Y10" s="4" t="s">
        <v>139</v>
      </c>
      <c r="Z10" s="4" t="s">
        <v>168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171</v>
      </c>
      <c r="N11" s="4">
        <v>213.25460000000001</v>
      </c>
      <c r="O11" s="4">
        <v>39.370080000000002</v>
      </c>
      <c r="P11" s="5" t="s">
        <v>172</v>
      </c>
      <c r="Q11" s="5" t="s">
        <v>173</v>
      </c>
      <c r="R11" s="5">
        <v>6</v>
      </c>
      <c r="T11" s="5"/>
      <c r="U11" s="5"/>
      <c r="V11" s="5"/>
      <c r="W11" s="4"/>
      <c r="X11" s="4"/>
      <c r="Y11" s="4" t="s">
        <v>139</v>
      </c>
      <c r="Z11" s="4" t="s">
        <v>171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174</v>
      </c>
      <c r="N12" s="12">
        <v>213.25460000000001</v>
      </c>
      <c r="O12" s="12">
        <v>39.370080000000002</v>
      </c>
      <c r="P12" s="5" t="s">
        <v>175</v>
      </c>
      <c r="Q12" s="5" t="s">
        <v>176</v>
      </c>
      <c r="R12" s="5">
        <v>6</v>
      </c>
      <c r="S12" s="5"/>
      <c r="T12" s="5"/>
      <c r="U12" s="5"/>
      <c r="V12" s="5"/>
      <c r="W12" s="4"/>
      <c r="X12" s="4"/>
      <c r="Y12" s="4" t="s">
        <v>139</v>
      </c>
      <c r="Z12" s="4" t="s">
        <v>174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177</v>
      </c>
      <c r="N13" s="12">
        <v>213.25460000000001</v>
      </c>
      <c r="O13" s="12">
        <v>39.370080000000002</v>
      </c>
      <c r="P13" s="5" t="s">
        <v>178</v>
      </c>
      <c r="Q13" s="5" t="s">
        <v>179</v>
      </c>
      <c r="R13" s="5">
        <v>6</v>
      </c>
      <c r="S13" s="5"/>
      <c r="T13" s="5"/>
      <c r="U13" s="5"/>
      <c r="V13" s="5"/>
      <c r="W13" s="4"/>
      <c r="X13" s="4"/>
      <c r="Y13" s="4" t="s">
        <v>139</v>
      </c>
      <c r="Z13" s="4" t="s">
        <v>177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G1000"/>
  <sheetViews>
    <sheetView workbookViewId="0"/>
  </sheetViews>
  <sheetFormatPr baseColWidth="10" defaultColWidth="11.1640625" defaultRowHeight="15" customHeight="1"/>
  <cols>
    <col min="1" max="1" width="15.332031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9.5" customWidth="1"/>
    <col min="18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139</v>
      </c>
      <c r="B2" s="6">
        <f>99*AM2</f>
        <v>324.80315999999999</v>
      </c>
      <c r="C2" s="4">
        <f>12*AM2</f>
        <v>39.370080000000002</v>
      </c>
      <c r="D2" s="4">
        <v>34.045625250256698</v>
      </c>
      <c r="E2" s="4">
        <v>-118.266982925834</v>
      </c>
      <c r="F2" s="4">
        <f>75/AM1</f>
        <v>7.5</v>
      </c>
      <c r="G2" s="4" t="s">
        <v>140</v>
      </c>
      <c r="H2" s="4">
        <v>34.042846046765398</v>
      </c>
      <c r="I2" s="4">
        <v>-118.278251162106</v>
      </c>
      <c r="J2" s="4" t="s">
        <v>141</v>
      </c>
      <c r="K2" s="4">
        <v>34.044340440345302</v>
      </c>
      <c r="L2" s="4">
        <v>-118.255386827439</v>
      </c>
      <c r="M2" s="4" t="s">
        <v>142</v>
      </c>
      <c r="N2" s="4">
        <f>65*AM2</f>
        <v>213.25460000000001</v>
      </c>
      <c r="O2" s="4">
        <f>12*AM2</f>
        <v>39.370080000000002</v>
      </c>
      <c r="P2" s="4">
        <v>34.045893000876298</v>
      </c>
      <c r="Q2" s="4">
        <v>-118.26678518423201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34.045168789131303</v>
      </c>
      <c r="AC2" s="4">
        <v>-118.267117147371</v>
      </c>
      <c r="AD2" s="4" t="s">
        <v>146</v>
      </c>
      <c r="AE2" s="4">
        <v>34.045478605815902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f>70*AM2</f>
        <v>229.65879999999999</v>
      </c>
      <c r="O3" s="4">
        <f>29*AM2</f>
        <v>95.144360000000006</v>
      </c>
      <c r="P3" s="4">
        <v>34.0458</v>
      </c>
      <c r="Q3" s="4">
        <v>-118.26667999999999</v>
      </c>
      <c r="R3" s="4">
        <f t="shared" si="0"/>
        <v>6</v>
      </c>
      <c r="S3" s="4"/>
      <c r="T3" s="11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34.045433208797697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f>82*AM2</f>
        <v>269.02888000000002</v>
      </c>
      <c r="O4" s="4">
        <f>41*AM2</f>
        <v>134.51444000000001</v>
      </c>
      <c r="P4" s="4">
        <v>34.045670000000001</v>
      </c>
      <c r="Q4" s="4">
        <v>-118.26662</v>
      </c>
      <c r="R4" s="4">
        <f t="shared" si="0"/>
        <v>6</v>
      </c>
      <c r="S4" s="4"/>
      <c r="T4" s="11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f>99*AM2</f>
        <v>324.80315999999999</v>
      </c>
      <c r="O5" s="4">
        <f>46*AM2</f>
        <v>150.91864000000001</v>
      </c>
      <c r="P5" s="4">
        <v>34.045399056684502</v>
      </c>
      <c r="Q5" s="4">
        <v>-118.266788445842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156</v>
      </c>
      <c r="N6" s="8">
        <v>324.80315999999999</v>
      </c>
      <c r="O6" s="8">
        <v>150.91864000000001</v>
      </c>
      <c r="P6" s="8">
        <v>34.045556404208497</v>
      </c>
      <c r="Q6" s="8">
        <v>-118.267367222619</v>
      </c>
      <c r="R6" s="8">
        <v>6</v>
      </c>
      <c r="S6" s="8"/>
      <c r="T6" s="11"/>
      <c r="U6" s="8"/>
      <c r="V6" s="8"/>
      <c r="W6" s="8"/>
      <c r="X6" s="8"/>
      <c r="Y6" s="4" t="s">
        <v>139</v>
      </c>
      <c r="Z6" s="4" t="s">
        <v>156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159</v>
      </c>
      <c r="N7" s="8">
        <v>324.80315999999999</v>
      </c>
      <c r="O7" s="8">
        <v>150.91864000000001</v>
      </c>
      <c r="P7" s="8">
        <v>34.045349999999999</v>
      </c>
      <c r="Q7" s="8">
        <v>-118.26694999999999</v>
      </c>
      <c r="R7" s="8">
        <v>6</v>
      </c>
      <c r="S7" s="8"/>
      <c r="T7" s="11"/>
      <c r="U7" s="8"/>
      <c r="V7" s="8"/>
      <c r="W7" s="8"/>
      <c r="X7" s="8"/>
      <c r="Y7" s="4" t="s">
        <v>139</v>
      </c>
      <c r="Z7" s="4" t="s">
        <v>159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162</v>
      </c>
      <c r="N8" s="8">
        <v>324.80315999999999</v>
      </c>
      <c r="O8" s="8">
        <v>150.91864000000001</v>
      </c>
      <c r="P8" s="8">
        <v>34.045389999999998</v>
      </c>
      <c r="Q8" s="8">
        <v>-118.26716</v>
      </c>
      <c r="R8" s="8">
        <v>6</v>
      </c>
      <c r="S8" s="8"/>
      <c r="T8" s="11"/>
      <c r="U8" s="8"/>
      <c r="V8" s="8"/>
      <c r="W8" s="8"/>
      <c r="X8" s="8"/>
      <c r="Y8" s="4" t="s">
        <v>139</v>
      </c>
      <c r="Z8" s="4" t="s">
        <v>162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165</v>
      </c>
      <c r="N9" s="8">
        <v>324.80315999999999</v>
      </c>
      <c r="O9" s="8">
        <v>150.91864000000001</v>
      </c>
      <c r="P9" s="8">
        <v>34.045624044580499</v>
      </c>
      <c r="Q9" s="8">
        <v>-118.267528226065</v>
      </c>
      <c r="R9" s="8">
        <v>6</v>
      </c>
      <c r="S9" s="8"/>
      <c r="T9" s="8"/>
      <c r="U9" s="8"/>
      <c r="V9" s="8"/>
      <c r="W9" s="8"/>
      <c r="X9" s="8"/>
      <c r="Y9" s="4" t="s">
        <v>139</v>
      </c>
      <c r="Z9" s="4" t="s">
        <v>165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168</v>
      </c>
      <c r="N10" s="8">
        <v>324.80315999999999</v>
      </c>
      <c r="O10" s="8">
        <v>150.91864000000001</v>
      </c>
      <c r="P10" s="8">
        <v>34.0458116181617</v>
      </c>
      <c r="Q10" s="8">
        <v>-118.267477108782</v>
      </c>
      <c r="R10" s="8">
        <v>6</v>
      </c>
      <c r="T10" s="8"/>
      <c r="U10" s="8"/>
      <c r="V10" s="8"/>
      <c r="W10" s="8"/>
      <c r="X10" s="8"/>
      <c r="Y10" s="4" t="s">
        <v>139</v>
      </c>
      <c r="Z10" s="4" t="s">
        <v>168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171</v>
      </c>
      <c r="N11" s="8">
        <v>324.80315999999999</v>
      </c>
      <c r="O11" s="8">
        <v>150.91864000000001</v>
      </c>
      <c r="P11" s="5">
        <v>34.045950785389302</v>
      </c>
      <c r="Q11" s="5">
        <v>-118.267114419489</v>
      </c>
      <c r="R11" s="5">
        <v>6</v>
      </c>
      <c r="T11" s="5"/>
      <c r="U11" s="5"/>
      <c r="V11" s="5"/>
      <c r="W11" s="5"/>
      <c r="X11" s="5"/>
      <c r="Y11" s="4" t="s">
        <v>139</v>
      </c>
      <c r="Z11" s="4" t="s">
        <v>171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G1000"/>
  <sheetViews>
    <sheetView workbookViewId="0"/>
  </sheetViews>
  <sheetFormatPr baseColWidth="10" defaultColWidth="11.1640625" defaultRowHeight="15" customHeight="1"/>
  <cols>
    <col min="1" max="1" width="15.332031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9.5" customWidth="1"/>
    <col min="18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139</v>
      </c>
      <c r="B2" s="6">
        <f>99*AM2</f>
        <v>324.80315999999999</v>
      </c>
      <c r="C2" s="4">
        <f>12*AM2</f>
        <v>39.370080000000002</v>
      </c>
      <c r="D2" s="4">
        <v>34.045625250256698</v>
      </c>
      <c r="E2" s="4">
        <v>-118.266982925834</v>
      </c>
      <c r="F2" s="4">
        <f>75/AM1</f>
        <v>7.5</v>
      </c>
      <c r="G2" s="4" t="s">
        <v>140</v>
      </c>
      <c r="H2" s="4">
        <v>34.042846046765398</v>
      </c>
      <c r="I2" s="4">
        <v>-118.278251162106</v>
      </c>
      <c r="J2" s="4" t="s">
        <v>141</v>
      </c>
      <c r="K2" s="4">
        <v>34.044340440345302</v>
      </c>
      <c r="L2" s="4">
        <v>-118.255386827439</v>
      </c>
      <c r="M2" s="4" t="s">
        <v>142</v>
      </c>
      <c r="N2" s="4">
        <f>65*AM2</f>
        <v>213.25460000000001</v>
      </c>
      <c r="O2" s="4">
        <f>12*AM2</f>
        <v>39.370080000000002</v>
      </c>
      <c r="P2" s="4">
        <v>34.045893000876298</v>
      </c>
      <c r="Q2" s="4">
        <v>-118.26678518423201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34.045168789131303</v>
      </c>
      <c r="AC2" s="4">
        <v>-118.267117147371</v>
      </c>
      <c r="AD2" s="4" t="s">
        <v>146</v>
      </c>
      <c r="AE2" s="4">
        <v>34.045478605815902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f>70*AM2</f>
        <v>229.65879999999999</v>
      </c>
      <c r="O3" s="4">
        <f>29*AM2</f>
        <v>95.144360000000006</v>
      </c>
      <c r="P3" s="4">
        <v>34.0458</v>
      </c>
      <c r="Q3" s="4">
        <v>-118.26667999999999</v>
      </c>
      <c r="R3" s="4">
        <f t="shared" si="0"/>
        <v>6</v>
      </c>
      <c r="S3" s="4"/>
      <c r="T3" s="11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34.045433208797697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f>82*AM2</f>
        <v>269.02888000000002</v>
      </c>
      <c r="O4" s="4">
        <f>41*AM2</f>
        <v>134.51444000000001</v>
      </c>
      <c r="P4" s="4">
        <v>34.045670000000001</v>
      </c>
      <c r="Q4" s="4">
        <v>-118.26662</v>
      </c>
      <c r="R4" s="4">
        <f t="shared" si="0"/>
        <v>6</v>
      </c>
      <c r="S4" s="4"/>
      <c r="T4" s="11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f>99*AM2</f>
        <v>324.80315999999999</v>
      </c>
      <c r="O5" s="4">
        <f>46*AM2</f>
        <v>150.91864000000001</v>
      </c>
      <c r="P5" s="4">
        <v>34.045399056684502</v>
      </c>
      <c r="Q5" s="4">
        <v>-118.266788445842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156</v>
      </c>
      <c r="N6" s="8">
        <v>324.80315999999999</v>
      </c>
      <c r="O6" s="8">
        <v>150.91864000000001</v>
      </c>
      <c r="P6" s="8">
        <v>34.045556404208497</v>
      </c>
      <c r="Q6" s="8">
        <v>-118.267367222619</v>
      </c>
      <c r="R6" s="8">
        <v>6</v>
      </c>
      <c r="S6" s="8"/>
      <c r="T6" s="11"/>
      <c r="U6" s="8"/>
      <c r="V6" s="8"/>
      <c r="W6" s="8"/>
      <c r="X6" s="8"/>
      <c r="Y6" s="4" t="s">
        <v>139</v>
      </c>
      <c r="Z6" s="4" t="s">
        <v>156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159</v>
      </c>
      <c r="N7" s="8">
        <v>324.80315999999999</v>
      </c>
      <c r="O7" s="8">
        <v>150.91864000000001</v>
      </c>
      <c r="P7" s="8">
        <v>34.045349999999999</v>
      </c>
      <c r="Q7" s="8">
        <v>-118.26694999999999</v>
      </c>
      <c r="R7" s="8">
        <v>6</v>
      </c>
      <c r="S7" s="8"/>
      <c r="T7" s="11"/>
      <c r="U7" s="8"/>
      <c r="V7" s="8"/>
      <c r="W7" s="8"/>
      <c r="X7" s="8"/>
      <c r="Y7" s="4" t="s">
        <v>139</v>
      </c>
      <c r="Z7" s="4" t="s">
        <v>159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162</v>
      </c>
      <c r="N8" s="8">
        <v>324.80315999999999</v>
      </c>
      <c r="O8" s="8">
        <v>150.91864000000001</v>
      </c>
      <c r="P8" s="8">
        <v>34.045389999999998</v>
      </c>
      <c r="Q8" s="8">
        <v>-118.26716</v>
      </c>
      <c r="R8" s="8">
        <v>6</v>
      </c>
      <c r="S8" s="8"/>
      <c r="T8" s="11"/>
      <c r="U8" s="8"/>
      <c r="V8" s="8"/>
      <c r="W8" s="8"/>
      <c r="X8" s="8"/>
      <c r="Y8" s="4" t="s">
        <v>139</v>
      </c>
      <c r="Z8" s="4" t="s">
        <v>162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G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9.5" customWidth="1"/>
    <col min="18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139</v>
      </c>
      <c r="B2" s="6">
        <f>99*AM2</f>
        <v>324.80315999999999</v>
      </c>
      <c r="C2" s="4">
        <f>12*AM2</f>
        <v>39.370080000000002</v>
      </c>
      <c r="D2" s="4">
        <v>34.045625250256698</v>
      </c>
      <c r="E2" s="4">
        <v>-118.266982925834</v>
      </c>
      <c r="F2" s="4">
        <f>75/AM1</f>
        <v>7.5</v>
      </c>
      <c r="G2" s="4" t="s">
        <v>140</v>
      </c>
      <c r="H2" s="4">
        <v>34.042846046765398</v>
      </c>
      <c r="I2" s="4">
        <v>-118.278251162106</v>
      </c>
      <c r="J2" s="4" t="s">
        <v>141</v>
      </c>
      <c r="K2" s="4">
        <v>34.044340440345302</v>
      </c>
      <c r="L2" s="4">
        <v>-118.255386827439</v>
      </c>
      <c r="M2" s="4" t="s">
        <v>142</v>
      </c>
      <c r="N2" s="4">
        <f>65*AM2</f>
        <v>213.25460000000001</v>
      </c>
      <c r="O2" s="4">
        <f>12*AM2</f>
        <v>39.370080000000002</v>
      </c>
      <c r="P2" s="4">
        <v>34.045893000876298</v>
      </c>
      <c r="Q2" s="4">
        <v>-118.26678518423201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34.045168789131303</v>
      </c>
      <c r="AC2" s="4">
        <v>-118.267117147371</v>
      </c>
      <c r="AD2" s="4" t="s">
        <v>146</v>
      </c>
      <c r="AE2" s="4">
        <v>34.045478605815902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f>70*AM2</f>
        <v>229.65879999999999</v>
      </c>
      <c r="O3" s="4">
        <f>29*AM2</f>
        <v>95.144360000000006</v>
      </c>
      <c r="P3" s="4">
        <v>34.045720760832502</v>
      </c>
      <c r="Q3" s="4">
        <v>-118.266626263359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34.045433208797697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f>82*AM2</f>
        <v>269.02888000000002</v>
      </c>
      <c r="O4" s="4">
        <f>41*AM2</f>
        <v>134.51444000000001</v>
      </c>
      <c r="P4" s="4">
        <v>34.045492403331799</v>
      </c>
      <c r="Q4" s="4">
        <v>-118.26666381428301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f>99*AM2</f>
        <v>324.80315999999999</v>
      </c>
      <c r="O5" s="4">
        <f>46*AM2</f>
        <v>150.91864000000001</v>
      </c>
      <c r="P5" s="4">
        <v>34.045332941646699</v>
      </c>
      <c r="Q5" s="4">
        <v>-118.266900519212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20.5" customWidth="1"/>
    <col min="26" max="26" width="21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198</v>
      </c>
      <c r="B2" s="6">
        <f>99*AM2</f>
        <v>324.80315999999999</v>
      </c>
      <c r="C2" s="4">
        <f>12*AM2</f>
        <v>39.370080000000002</v>
      </c>
      <c r="D2" s="4">
        <v>33.8369446387659</v>
      </c>
      <c r="E2" s="4">
        <v>-117.91536429008301</v>
      </c>
      <c r="F2" s="4">
        <f>75/AM1</f>
        <v>7.5</v>
      </c>
      <c r="G2" s="4" t="s">
        <v>199</v>
      </c>
      <c r="H2" s="4">
        <v>33.838413718959799</v>
      </c>
      <c r="I2" s="4">
        <v>-117.928440552553</v>
      </c>
      <c r="J2" s="4" t="s">
        <v>200</v>
      </c>
      <c r="K2" s="4">
        <v>33.845290985179602</v>
      </c>
      <c r="L2" s="4">
        <v>-117.90649548292301</v>
      </c>
      <c r="M2" s="4" t="s">
        <v>201</v>
      </c>
      <c r="N2" s="4">
        <f>65*AM2</f>
        <v>213.25460000000001</v>
      </c>
      <c r="O2" s="4">
        <f>12*AM2</f>
        <v>39.370080000000002</v>
      </c>
      <c r="P2" s="4">
        <v>33.837021104618799</v>
      </c>
      <c r="Q2" s="4">
        <v>-117.915000041534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198</v>
      </c>
      <c r="Z2" s="4" t="s">
        <v>201</v>
      </c>
      <c r="AA2" s="4" t="s">
        <v>202</v>
      </c>
      <c r="AB2" s="4">
        <v>33.836700244013599</v>
      </c>
      <c r="AC2" s="4">
        <v>-117.914616625452</v>
      </c>
      <c r="AD2" s="4" t="s">
        <v>203</v>
      </c>
      <c r="AE2" s="4">
        <v>33.836578615729302</v>
      </c>
      <c r="AF2" s="4">
        <v>-117.91499393590701</v>
      </c>
      <c r="AG2" s="4" t="s">
        <v>204</v>
      </c>
      <c r="AH2" s="4">
        <v>33.836621920788701</v>
      </c>
      <c r="AI2" s="4">
        <v>-117.915435401214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205</v>
      </c>
      <c r="N3" s="4">
        <f>70*AM2</f>
        <v>229.65879999999999</v>
      </c>
      <c r="O3" s="4">
        <f>29*AM2</f>
        <v>95.144360000000006</v>
      </c>
      <c r="P3" s="4">
        <v>33.836745957283</v>
      </c>
      <c r="Q3" s="4">
        <v>-117.915079166716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198</v>
      </c>
      <c r="Z3" s="4" t="s">
        <v>205</v>
      </c>
      <c r="AA3" s="4" t="s">
        <v>206</v>
      </c>
      <c r="AB3" s="4">
        <v>33.836240872148203</v>
      </c>
      <c r="AC3" s="4">
        <v>-117.91613109010299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207</v>
      </c>
      <c r="N4" s="4">
        <f>82*AM2</f>
        <v>269.02888000000002</v>
      </c>
      <c r="O4" s="4">
        <f>41*AM2</f>
        <v>134.51444000000001</v>
      </c>
      <c r="P4" s="4">
        <v>33.836698057048999</v>
      </c>
      <c r="Q4" s="4">
        <v>-117.91557671659299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198</v>
      </c>
      <c r="Z4" s="4" t="s">
        <v>207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208</v>
      </c>
      <c r="N5" s="4">
        <f>99*AM2</f>
        <v>324.80315999999999</v>
      </c>
      <c r="O5" s="4">
        <f>46*AM2</f>
        <v>150.91864000000001</v>
      </c>
      <c r="P5" s="4">
        <v>33.836864036815001</v>
      </c>
      <c r="Q5" s="4">
        <v>-117.91572155591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198</v>
      </c>
      <c r="Z5" s="4" t="s">
        <v>208</v>
      </c>
      <c r="AA5" s="7"/>
      <c r="AB5" s="7"/>
      <c r="AC5" s="7"/>
      <c r="AD5" s="7"/>
      <c r="AE5" s="4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209</v>
      </c>
      <c r="B2" s="6">
        <f>99*AM2</f>
        <v>324.80315999999999</v>
      </c>
      <c r="C2" s="4">
        <f>12*AM2</f>
        <v>39.370080000000002</v>
      </c>
      <c r="D2" s="4">
        <v>37.621378043735803</v>
      </c>
      <c r="E2" s="4">
        <v>-122.376427342586</v>
      </c>
      <c r="F2" s="4">
        <v>8</v>
      </c>
      <c r="G2" s="4" t="s">
        <v>210</v>
      </c>
      <c r="H2" s="4">
        <v>37.623570400617602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33.947339389464297</v>
      </c>
      <c r="AC2" s="4">
        <v>-118.373647676473</v>
      </c>
      <c r="AD2" s="4" t="s">
        <v>214</v>
      </c>
      <c r="AE2" s="4">
        <v>33.947195506524601</v>
      </c>
      <c r="AF2" s="4">
        <v>-118.37445960086001</v>
      </c>
      <c r="AG2" s="4" t="s">
        <v>215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220</v>
      </c>
      <c r="B2" s="6">
        <f>99*AM2</f>
        <v>324.80315999999999</v>
      </c>
      <c r="C2" s="4">
        <f>12*AM2</f>
        <v>39.370080000000002</v>
      </c>
      <c r="D2" s="4">
        <v>37.743195252375699</v>
      </c>
      <c r="E2" s="4">
        <v>-122.219842373552</v>
      </c>
      <c r="F2" s="4">
        <v>8</v>
      </c>
      <c r="G2" s="4" t="s">
        <v>221</v>
      </c>
      <c r="H2" s="4">
        <v>37.739145653113198</v>
      </c>
      <c r="I2" s="4">
        <v>-122.212137054377</v>
      </c>
      <c r="J2" s="4" t="s">
        <v>222</v>
      </c>
      <c r="K2" s="4">
        <v>37.742886049682902</v>
      </c>
      <c r="L2" s="4">
        <v>-122.22907244283</v>
      </c>
      <c r="M2" s="4" t="s">
        <v>223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33.947339389464297</v>
      </c>
      <c r="AC2" s="4">
        <v>-118.373647676473</v>
      </c>
      <c r="AD2" s="4" t="s">
        <v>225</v>
      </c>
      <c r="AE2" s="4">
        <v>33.947195506524601</v>
      </c>
      <c r="AF2" s="4">
        <v>-118.37445960086001</v>
      </c>
      <c r="AG2" s="4" t="s">
        <v>226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232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220</v>
      </c>
      <c r="Z7" s="4" t="s">
        <v>232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233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220</v>
      </c>
      <c r="Z8" s="4" t="s">
        <v>233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234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220</v>
      </c>
      <c r="Z9" s="4" t="s">
        <v>234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235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220</v>
      </c>
      <c r="Z10" s="4" t="s">
        <v>235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220</v>
      </c>
      <c r="B2" s="6">
        <f>99*AM2</f>
        <v>324.80315999999999</v>
      </c>
      <c r="C2" s="4">
        <f>12*AM2</f>
        <v>39.370080000000002</v>
      </c>
      <c r="D2" s="4">
        <v>37.743195252375699</v>
      </c>
      <c r="E2" s="4">
        <v>-122.219842373552</v>
      </c>
      <c r="F2" s="4">
        <v>8</v>
      </c>
      <c r="G2" s="4" t="s">
        <v>221</v>
      </c>
      <c r="H2" s="4">
        <v>37.739145653113198</v>
      </c>
      <c r="I2" s="4">
        <v>-122.212137054377</v>
      </c>
      <c r="J2" s="4" t="s">
        <v>222</v>
      </c>
      <c r="K2" s="4">
        <v>37.742886049682902</v>
      </c>
      <c r="L2" s="4">
        <v>-122.22907244283</v>
      </c>
      <c r="M2" s="4" t="s">
        <v>223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33.947339389464297</v>
      </c>
      <c r="AC2" s="4">
        <v>-118.373647676473</v>
      </c>
      <c r="AD2" s="4" t="s">
        <v>225</v>
      </c>
      <c r="AE2" s="4">
        <v>33.947195506524601</v>
      </c>
      <c r="AF2" s="4">
        <v>-118.37445960086001</v>
      </c>
      <c r="AG2" s="4" t="s">
        <v>226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232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220</v>
      </c>
      <c r="Z7" s="4" t="s">
        <v>232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233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220</v>
      </c>
      <c r="Z8" s="4" t="s">
        <v>233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234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220</v>
      </c>
      <c r="Z9" s="4" t="s">
        <v>234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235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220</v>
      </c>
      <c r="Z10" s="4" t="s">
        <v>235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236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220</v>
      </c>
      <c r="Z11" s="4" t="s">
        <v>236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220</v>
      </c>
      <c r="B2" s="6">
        <f>99*AM2</f>
        <v>324.80315999999999</v>
      </c>
      <c r="C2" s="4">
        <f>12*AM2</f>
        <v>39.370080000000002</v>
      </c>
      <c r="D2" s="4">
        <v>37.743195252375699</v>
      </c>
      <c r="E2" s="4">
        <v>-122.219842373552</v>
      </c>
      <c r="F2" s="4">
        <v>8</v>
      </c>
      <c r="G2" s="4" t="s">
        <v>221</v>
      </c>
      <c r="H2" s="4">
        <v>37.739145653113198</v>
      </c>
      <c r="I2" s="4">
        <v>-122.212137054377</v>
      </c>
      <c r="J2" s="4" t="s">
        <v>222</v>
      </c>
      <c r="K2" s="4">
        <v>37.742886049682902</v>
      </c>
      <c r="L2" s="4">
        <v>-122.22907244283</v>
      </c>
      <c r="M2" s="4" t="s">
        <v>223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33.947339389464297</v>
      </c>
      <c r="AC2" s="4">
        <v>-118.373647676473</v>
      </c>
      <c r="AD2" s="4" t="s">
        <v>225</v>
      </c>
      <c r="AE2" s="4">
        <v>33.947195506524601</v>
      </c>
      <c r="AF2" s="4">
        <v>-118.37445960086001</v>
      </c>
      <c r="AG2" s="4" t="s">
        <v>226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232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220</v>
      </c>
      <c r="Z7" s="4" t="s">
        <v>232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233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220</v>
      </c>
      <c r="Z8" s="4" t="s">
        <v>233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234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220</v>
      </c>
      <c r="Z9" s="4" t="s">
        <v>234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235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220</v>
      </c>
      <c r="Z10" s="4" t="s">
        <v>235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236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220</v>
      </c>
      <c r="Z11" s="4" t="s">
        <v>236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237</v>
      </c>
      <c r="N12" s="8">
        <v>324.80315999999999</v>
      </c>
      <c r="O12" s="8">
        <v>150.91864000000001</v>
      </c>
      <c r="P12" s="4">
        <v>37.6216274502736</v>
      </c>
      <c r="Q12" s="4">
        <v>-122.37623209125</v>
      </c>
      <c r="R12" s="8">
        <v>6</v>
      </c>
      <c r="S12" s="5"/>
      <c r="T12" s="5"/>
      <c r="U12" s="5"/>
      <c r="V12" s="5"/>
      <c r="W12" s="5"/>
      <c r="X12" s="5"/>
      <c r="Y12" s="4" t="s">
        <v>220</v>
      </c>
      <c r="Z12" s="4" t="s">
        <v>237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238</v>
      </c>
      <c r="N13" s="8">
        <v>324.80315999999999</v>
      </c>
      <c r="O13" s="8">
        <v>150.91864000000001</v>
      </c>
      <c r="P13" s="4">
        <v>37.6216274502736</v>
      </c>
      <c r="Q13" s="4">
        <v>-122.37623209125</v>
      </c>
      <c r="R13" s="8">
        <v>6</v>
      </c>
      <c r="S13" s="5"/>
      <c r="T13" s="5"/>
      <c r="U13" s="5"/>
      <c r="V13" s="5"/>
      <c r="W13" s="5"/>
      <c r="X13" s="5"/>
      <c r="Y13" s="4" t="s">
        <v>220</v>
      </c>
      <c r="Z13" s="4" t="s">
        <v>238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220</v>
      </c>
      <c r="B2" s="6">
        <f>99*AM2</f>
        <v>324.80315999999999</v>
      </c>
      <c r="C2" s="4">
        <f>12*AM2</f>
        <v>39.370080000000002</v>
      </c>
      <c r="D2" s="4">
        <v>37.743195252375699</v>
      </c>
      <c r="E2" s="4">
        <v>-122.219842373552</v>
      </c>
      <c r="F2" s="4">
        <v>8</v>
      </c>
      <c r="G2" s="4" t="s">
        <v>221</v>
      </c>
      <c r="H2" s="4">
        <v>37.739145653113198</v>
      </c>
      <c r="I2" s="4">
        <v>-122.212137054377</v>
      </c>
      <c r="J2" s="4" t="s">
        <v>222</v>
      </c>
      <c r="K2" s="4">
        <v>37.742886049682902</v>
      </c>
      <c r="L2" s="4">
        <v>-122.22907244283</v>
      </c>
      <c r="M2" s="4" t="s">
        <v>223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33.947339389464297</v>
      </c>
      <c r="AC2" s="4">
        <v>-118.373647676473</v>
      </c>
      <c r="AD2" s="4" t="s">
        <v>225</v>
      </c>
      <c r="AE2" s="4">
        <v>33.947195506524601</v>
      </c>
      <c r="AF2" s="4">
        <v>-118.37445960086001</v>
      </c>
      <c r="AG2" s="4" t="s">
        <v>226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232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220</v>
      </c>
      <c r="Z7" s="4" t="s">
        <v>232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233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220</v>
      </c>
      <c r="Z8" s="4" t="s">
        <v>233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234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220</v>
      </c>
      <c r="Z9" s="4" t="s">
        <v>234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220</v>
      </c>
      <c r="B2" s="6">
        <f>99*AM2</f>
        <v>324.80315999999999</v>
      </c>
      <c r="C2" s="4">
        <f>12*AM2</f>
        <v>39.370080000000002</v>
      </c>
      <c r="D2" s="4">
        <v>37.743195252375699</v>
      </c>
      <c r="E2" s="4">
        <v>-122.219842373552</v>
      </c>
      <c r="F2" s="4">
        <v>8</v>
      </c>
      <c r="G2" s="4" t="s">
        <v>221</v>
      </c>
      <c r="H2" s="4">
        <v>37.739145653113198</v>
      </c>
      <c r="I2" s="4">
        <v>-122.212137054377</v>
      </c>
      <c r="J2" s="4" t="s">
        <v>222</v>
      </c>
      <c r="K2" s="4">
        <v>37.742886049682902</v>
      </c>
      <c r="L2" s="4">
        <v>-122.22907244283</v>
      </c>
      <c r="M2" s="4" t="s">
        <v>223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33.947339389464297</v>
      </c>
      <c r="AC2" s="4">
        <v>-118.373647676473</v>
      </c>
      <c r="AD2" s="4" t="s">
        <v>225</v>
      </c>
      <c r="AE2" s="4">
        <v>33.947195506524601</v>
      </c>
      <c r="AF2" s="4">
        <v>-118.37445960086001</v>
      </c>
      <c r="AG2" s="4" t="s">
        <v>226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232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220</v>
      </c>
      <c r="Z7" s="4" t="s">
        <v>232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233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220</v>
      </c>
      <c r="Z8" s="4" t="s">
        <v>233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220</v>
      </c>
      <c r="B2" s="6">
        <f>99*AM2</f>
        <v>324.80315999999999</v>
      </c>
      <c r="C2" s="4">
        <f>12*AM2</f>
        <v>39.370080000000002</v>
      </c>
      <c r="D2" s="4">
        <v>37.743195252375699</v>
      </c>
      <c r="E2" s="4">
        <v>-122.219842373552</v>
      </c>
      <c r="F2" s="4">
        <v>8</v>
      </c>
      <c r="G2" s="4" t="s">
        <v>221</v>
      </c>
      <c r="H2" s="4">
        <v>37.739145653113198</v>
      </c>
      <c r="I2" s="4">
        <v>-122.212137054377</v>
      </c>
      <c r="J2" s="4" t="s">
        <v>222</v>
      </c>
      <c r="K2" s="4">
        <v>37.742886049682902</v>
      </c>
      <c r="L2" s="4">
        <v>-122.22907244283</v>
      </c>
      <c r="M2" s="4" t="s">
        <v>223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33.947339389464297</v>
      </c>
      <c r="AC2" s="4">
        <v>-118.373647676473</v>
      </c>
      <c r="AD2" s="4" t="s">
        <v>225</v>
      </c>
      <c r="AE2" s="4">
        <v>33.947195506524601</v>
      </c>
      <c r="AF2" s="4">
        <v>-118.37445960086001</v>
      </c>
      <c r="AG2" s="4" t="s">
        <v>226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232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220</v>
      </c>
      <c r="Z7" s="4" t="s">
        <v>232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220</v>
      </c>
      <c r="B2" s="6">
        <f>99*AM2</f>
        <v>324.80315999999999</v>
      </c>
      <c r="C2" s="4">
        <f>12*AM2</f>
        <v>39.370080000000002</v>
      </c>
      <c r="D2" s="13">
        <v>37.724904636960197</v>
      </c>
      <c r="E2" s="8">
        <v>-122.227692916685</v>
      </c>
      <c r="F2" s="4">
        <v>8</v>
      </c>
      <c r="G2" s="4" t="s">
        <v>221</v>
      </c>
      <c r="H2" s="4">
        <v>37.719197875499603</v>
      </c>
      <c r="I2" s="4">
        <v>-122.221919818085</v>
      </c>
      <c r="J2" s="4" t="s">
        <v>222</v>
      </c>
      <c r="K2" s="4">
        <v>37.724878305350103</v>
      </c>
      <c r="L2" s="4">
        <v>-122.236890204483</v>
      </c>
      <c r="M2" s="4" t="s">
        <v>223</v>
      </c>
      <c r="N2" s="4">
        <f>65*AM2</f>
        <v>213.25460000000001</v>
      </c>
      <c r="O2" s="4">
        <f>12*AM2</f>
        <v>39.370080000000002</v>
      </c>
      <c r="P2" s="4">
        <v>37.724929631255598</v>
      </c>
      <c r="Q2" s="4">
        <v>-122.227315889237</v>
      </c>
      <c r="R2" s="4">
        <v>4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33.947339389464297</v>
      </c>
      <c r="AC2" s="4">
        <v>-118.373647676473</v>
      </c>
      <c r="AD2" s="4" t="s">
        <v>225</v>
      </c>
      <c r="AE2" s="4">
        <v>33.947195506524601</v>
      </c>
      <c r="AF2" s="4">
        <v>-118.37445960086001</v>
      </c>
      <c r="AG2" s="4" t="s">
        <v>226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229.65879999999999</v>
      </c>
      <c r="O3" s="4">
        <f>29*AM2</f>
        <v>95.144360000000006</v>
      </c>
      <c r="P3" s="4">
        <v>37.724671191692202</v>
      </c>
      <c r="Q3" s="4">
        <v>-122.22744609953401</v>
      </c>
      <c r="R3" s="4">
        <v>4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269.02888000000002</v>
      </c>
      <c r="O4" s="4">
        <f>41*AM2</f>
        <v>134.51444000000001</v>
      </c>
      <c r="P4" s="4">
        <v>37.724602559289202</v>
      </c>
      <c r="Q4" s="4">
        <v>-122.227734865125</v>
      </c>
      <c r="R4" s="4">
        <v>4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324.80315999999999</v>
      </c>
      <c r="O5" s="4">
        <f>46*AM2</f>
        <v>150.91864000000001</v>
      </c>
      <c r="P5" s="4">
        <v>37.724691444808002</v>
      </c>
      <c r="Q5" s="4">
        <v>-122.22796388587</v>
      </c>
      <c r="R5" s="4">
        <v>4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4">
        <v>324.80315999999999</v>
      </c>
      <c r="O6" s="4">
        <v>150.91864000000001</v>
      </c>
      <c r="P6" s="4">
        <v>37.724907047993199</v>
      </c>
      <c r="Q6" s="4">
        <v>-122.228075200418</v>
      </c>
      <c r="R6" s="4">
        <v>4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6.83203125" customWidth="1"/>
    <col min="18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239</v>
      </c>
      <c r="B2" s="6">
        <f>99*AM2</f>
        <v>324.80315999999999</v>
      </c>
      <c r="C2" s="4">
        <f>12*AM2</f>
        <v>39.370080000000002</v>
      </c>
      <c r="D2" s="14">
        <v>34.182062000000002</v>
      </c>
      <c r="E2" s="14">
        <v>-118.60464</v>
      </c>
      <c r="F2" s="4">
        <v>8</v>
      </c>
      <c r="G2" s="4" t="s">
        <v>240</v>
      </c>
      <c r="H2" s="4">
        <v>34.182062000000002</v>
      </c>
      <c r="I2" s="4">
        <v>-118.60464</v>
      </c>
      <c r="J2" s="4" t="s">
        <v>241</v>
      </c>
      <c r="K2" s="15">
        <v>34.190207999999998</v>
      </c>
      <c r="L2" s="16">
        <v>-118.604733</v>
      </c>
      <c r="M2" s="4" t="s">
        <v>242</v>
      </c>
      <c r="N2" s="4">
        <f>65*AM2</f>
        <v>213.25460000000001</v>
      </c>
      <c r="O2" s="4">
        <f>12*AM2</f>
        <v>39.370080000000002</v>
      </c>
      <c r="P2" s="4">
        <v>34.182066329470999</v>
      </c>
      <c r="Q2" s="4">
        <v>-118.604273001298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239</v>
      </c>
      <c r="Z2" s="4" t="s">
        <v>242</v>
      </c>
      <c r="AA2" s="4" t="s">
        <v>243</v>
      </c>
      <c r="AB2" s="4">
        <v>33.947339389464297</v>
      </c>
      <c r="AC2" s="4">
        <v>-118.373647676473</v>
      </c>
      <c r="AD2" s="4" t="s">
        <v>244</v>
      </c>
      <c r="AE2" s="4">
        <v>33.947195506524601</v>
      </c>
      <c r="AF2" s="4">
        <v>-118.37445960086001</v>
      </c>
      <c r="AG2" s="4" t="s">
        <v>245</v>
      </c>
      <c r="AH2" s="4">
        <v>33.947399591024897</v>
      </c>
      <c r="AI2" s="4">
        <v>-118.374275130822</v>
      </c>
      <c r="AJ2" s="4">
        <v>251.76480000000001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F3" s="8"/>
      <c r="G3" s="8"/>
      <c r="J3" s="8"/>
      <c r="K3" s="8"/>
      <c r="L3" s="8"/>
      <c r="M3" s="4" t="s">
        <v>246</v>
      </c>
      <c r="N3" s="4">
        <f>70*AM2</f>
        <v>229.65879999999999</v>
      </c>
      <c r="O3" s="4">
        <f>29*AM2</f>
        <v>95.144360000000006</v>
      </c>
      <c r="P3" s="4">
        <v>34.181878248782297</v>
      </c>
      <c r="Q3" s="4">
        <v>-118.60434315740901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239</v>
      </c>
      <c r="Z3" s="4" t="s">
        <v>246</v>
      </c>
      <c r="AA3" s="4" t="s">
        <v>247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248</v>
      </c>
      <c r="N4" s="4">
        <f>82*AM2</f>
        <v>269.02888000000002</v>
      </c>
      <c r="O4" s="4">
        <f>41*AM2</f>
        <v>134.51444000000001</v>
      </c>
      <c r="P4" s="4">
        <v>34.181757877552897</v>
      </c>
      <c r="Q4" s="4">
        <v>-118.604677043761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239</v>
      </c>
      <c r="Z4" s="4" t="s">
        <v>248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249</v>
      </c>
      <c r="N5" s="4">
        <f>99*AM2</f>
        <v>324.80315999999999</v>
      </c>
      <c r="O5" s="4">
        <f>46*AM2</f>
        <v>150.91864000000001</v>
      </c>
      <c r="P5" s="4">
        <v>34.181857828924201</v>
      </c>
      <c r="Q5" s="4">
        <v>-118.604910893979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239</v>
      </c>
      <c r="Z5" s="4" t="s">
        <v>249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66E0-F145-494E-94F3-60555C830865}">
  <dimension ref="A1:BG1000"/>
  <sheetViews>
    <sheetView topLeftCell="G1" workbookViewId="0">
      <selection activeCell="M11" sqref="M11"/>
    </sheetView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6.83203125" customWidth="1"/>
    <col min="18" max="24" width="10" customWidth="1"/>
    <col min="25" max="25" width="19.6640625" bestFit="1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239</v>
      </c>
      <c r="B2" s="6">
        <f>99*AM2</f>
        <v>324.80315999999999</v>
      </c>
      <c r="C2" s="4">
        <f>12*AM2</f>
        <v>39.370080000000002</v>
      </c>
      <c r="D2" s="14">
        <v>34.182062000000002</v>
      </c>
      <c r="E2" s="14">
        <v>-118.60464</v>
      </c>
      <c r="F2" s="4">
        <v>8</v>
      </c>
      <c r="G2" s="4" t="s">
        <v>240</v>
      </c>
      <c r="H2" s="4">
        <v>34.182062000000002</v>
      </c>
      <c r="I2" s="4">
        <v>-118.60464</v>
      </c>
      <c r="J2" s="4" t="s">
        <v>241</v>
      </c>
      <c r="K2" s="15">
        <v>34.190207999999998</v>
      </c>
      <c r="L2" s="16">
        <v>-118.604733</v>
      </c>
      <c r="M2" s="4" t="s">
        <v>242</v>
      </c>
      <c r="N2" s="4">
        <f>65*AM2</f>
        <v>213.25460000000001</v>
      </c>
      <c r="O2" s="4">
        <f>12*AM2</f>
        <v>39.370080000000002</v>
      </c>
      <c r="P2" s="4">
        <v>34.182066329470999</v>
      </c>
      <c r="Q2" s="4">
        <v>-118.604273001298</v>
      </c>
      <c r="R2" s="4">
        <f t="shared" ref="R2:R9" si="0">60/$AM$1</f>
        <v>6</v>
      </c>
      <c r="S2" s="4"/>
      <c r="T2" s="4"/>
      <c r="U2" s="4"/>
      <c r="V2" s="4"/>
      <c r="W2" s="4"/>
      <c r="X2" s="4"/>
      <c r="Y2" s="4" t="s">
        <v>239</v>
      </c>
      <c r="Z2" s="4" t="s">
        <v>242</v>
      </c>
      <c r="AA2" s="4" t="s">
        <v>243</v>
      </c>
      <c r="AB2" s="4">
        <v>33.947339389464297</v>
      </c>
      <c r="AC2" s="4">
        <v>-118.373647676473</v>
      </c>
      <c r="AD2" s="4" t="s">
        <v>244</v>
      </c>
      <c r="AE2" s="4">
        <v>33.947195506524601</v>
      </c>
      <c r="AF2" s="4">
        <v>-118.37445960086001</v>
      </c>
      <c r="AG2" s="4" t="s">
        <v>245</v>
      </c>
      <c r="AH2" s="4">
        <v>33.947399591024897</v>
      </c>
      <c r="AI2" s="4">
        <v>-118.374275130822</v>
      </c>
      <c r="AJ2" s="4">
        <v>251.76480000000001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F3" s="8"/>
      <c r="G3" s="8"/>
      <c r="J3" s="8"/>
      <c r="K3" s="8"/>
      <c r="L3" s="8"/>
      <c r="M3" s="4" t="s">
        <v>246</v>
      </c>
      <c r="N3" s="4">
        <f>70*AM2</f>
        <v>229.65879999999999</v>
      </c>
      <c r="O3" s="4">
        <f>29*AM2</f>
        <v>95.144360000000006</v>
      </c>
      <c r="P3" s="4">
        <v>34.181878248782297</v>
      </c>
      <c r="Q3" s="4">
        <v>-118.60434315740901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239</v>
      </c>
      <c r="Z3" s="4" t="s">
        <v>246</v>
      </c>
      <c r="AA3" s="4" t="s">
        <v>247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248</v>
      </c>
      <c r="N4" s="4">
        <f>82*AM2</f>
        <v>269.02888000000002</v>
      </c>
      <c r="O4" s="4">
        <f>41*AM2</f>
        <v>134.51444000000001</v>
      </c>
      <c r="P4" s="4">
        <v>34.181757877552897</v>
      </c>
      <c r="Q4" s="4">
        <v>-118.604677043761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239</v>
      </c>
      <c r="Z4" s="4" t="s">
        <v>248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249</v>
      </c>
      <c r="N5" s="4">
        <f>99*AM2</f>
        <v>324.80315999999999</v>
      </c>
      <c r="O5" s="4">
        <f>46*AM2</f>
        <v>150.91864000000001</v>
      </c>
      <c r="P5" s="4">
        <v>34.181857828924201</v>
      </c>
      <c r="Q5" s="4">
        <v>-118.604910893979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239</v>
      </c>
      <c r="Z5" s="4" t="s">
        <v>249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250</v>
      </c>
      <c r="N6" s="8">
        <v>269.02888000000002</v>
      </c>
      <c r="O6" s="8">
        <v>134.51444000000001</v>
      </c>
      <c r="P6" s="4">
        <v>34.182030863131999</v>
      </c>
      <c r="Q6" s="4">
        <v>-118.605007033069</v>
      </c>
      <c r="R6" s="4">
        <f t="shared" si="0"/>
        <v>6</v>
      </c>
      <c r="S6" s="8"/>
      <c r="T6" s="8"/>
      <c r="U6" s="8"/>
      <c r="V6" s="8"/>
      <c r="W6" s="8"/>
      <c r="X6" s="8"/>
      <c r="Y6" s="4" t="s">
        <v>239</v>
      </c>
      <c r="Z6" s="4" t="s">
        <v>250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251</v>
      </c>
      <c r="N7" s="8">
        <v>324.80315999999999</v>
      </c>
      <c r="O7" s="8">
        <v>150.91864000000001</v>
      </c>
      <c r="P7" s="4">
        <v>34.182210345609903</v>
      </c>
      <c r="Q7" s="4">
        <v>-118.604962861045</v>
      </c>
      <c r="R7" s="4">
        <f t="shared" si="0"/>
        <v>6</v>
      </c>
      <c r="S7" s="8"/>
      <c r="T7" s="8"/>
      <c r="U7" s="8"/>
      <c r="V7" s="8"/>
      <c r="W7" s="8"/>
      <c r="X7" s="8"/>
      <c r="Y7" s="4" t="s">
        <v>239</v>
      </c>
      <c r="Z7" s="4" t="s">
        <v>251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392</v>
      </c>
      <c r="N8" s="8">
        <v>269.02888000000002</v>
      </c>
      <c r="O8" s="8">
        <v>134.51444000000001</v>
      </c>
      <c r="P8" s="4">
        <v>34.182030863131999</v>
      </c>
      <c r="Q8" s="4">
        <v>-118.605007033069</v>
      </c>
      <c r="R8" s="4">
        <f t="shared" si="0"/>
        <v>6</v>
      </c>
      <c r="S8" s="8"/>
      <c r="T8" s="8"/>
      <c r="U8" s="8"/>
      <c r="V8" s="8"/>
      <c r="W8" s="8"/>
      <c r="X8" s="8"/>
      <c r="Y8" s="4" t="s">
        <v>239</v>
      </c>
      <c r="Z8" s="4" t="s">
        <v>392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393</v>
      </c>
      <c r="N9" s="8">
        <v>324.80315999999999</v>
      </c>
      <c r="O9" s="8">
        <v>150.91864000000001</v>
      </c>
      <c r="P9" s="4">
        <v>34.182210345609903</v>
      </c>
      <c r="Q9" s="4">
        <v>-118.604962861045</v>
      </c>
      <c r="R9" s="4">
        <f t="shared" si="0"/>
        <v>6</v>
      </c>
      <c r="S9" s="8"/>
      <c r="T9" s="8"/>
      <c r="U9" s="8"/>
      <c r="V9" s="8"/>
      <c r="W9" s="8"/>
      <c r="X9" s="8"/>
      <c r="Y9" s="4" t="s">
        <v>239</v>
      </c>
      <c r="Z9" s="4" t="s">
        <v>393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9" type="noConversion"/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6.83203125" customWidth="1"/>
    <col min="18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239</v>
      </c>
      <c r="B2" s="6">
        <f>99*AM2</f>
        <v>324.80315999999999</v>
      </c>
      <c r="C2" s="4">
        <f>12*AM2</f>
        <v>39.370080000000002</v>
      </c>
      <c r="D2" s="14">
        <v>34.182062000000002</v>
      </c>
      <c r="E2" s="14">
        <v>-118.60464</v>
      </c>
      <c r="F2" s="4">
        <v>8</v>
      </c>
      <c r="G2" s="4" t="s">
        <v>240</v>
      </c>
      <c r="H2" s="4">
        <v>34.182062000000002</v>
      </c>
      <c r="I2" s="4">
        <v>-118.60464</v>
      </c>
      <c r="J2" s="4" t="s">
        <v>241</v>
      </c>
      <c r="K2" s="15">
        <v>34.190207999999998</v>
      </c>
      <c r="L2" s="16">
        <v>-118.604733</v>
      </c>
      <c r="M2" s="4" t="s">
        <v>242</v>
      </c>
      <c r="N2" s="4">
        <f>65*AM2</f>
        <v>213.25460000000001</v>
      </c>
      <c r="O2" s="4">
        <f>12*AM2</f>
        <v>39.370080000000002</v>
      </c>
      <c r="P2" s="4">
        <v>34.182066329470999</v>
      </c>
      <c r="Q2" s="4">
        <v>-118.604273001298</v>
      </c>
      <c r="R2" s="4">
        <f t="shared" ref="R2:R7" si="0">60/$AM$1</f>
        <v>6</v>
      </c>
      <c r="S2" s="4"/>
      <c r="T2" s="4"/>
      <c r="U2" s="4"/>
      <c r="V2" s="4"/>
      <c r="W2" s="4"/>
      <c r="X2" s="4"/>
      <c r="Y2" s="4" t="s">
        <v>239</v>
      </c>
      <c r="Z2" s="4" t="s">
        <v>242</v>
      </c>
      <c r="AA2" s="4" t="s">
        <v>243</v>
      </c>
      <c r="AB2" s="4">
        <v>33.947339389464297</v>
      </c>
      <c r="AC2" s="4">
        <v>-118.373647676473</v>
      </c>
      <c r="AD2" s="4" t="s">
        <v>244</v>
      </c>
      <c r="AE2" s="4">
        <v>33.947195506524601</v>
      </c>
      <c r="AF2" s="4">
        <v>-118.37445960086001</v>
      </c>
      <c r="AG2" s="4" t="s">
        <v>245</v>
      </c>
      <c r="AH2" s="4">
        <v>33.947399591024897</v>
      </c>
      <c r="AI2" s="4">
        <v>-118.374275130822</v>
      </c>
      <c r="AJ2" s="4">
        <v>251.76480000000001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F3" s="8"/>
      <c r="G3" s="8"/>
      <c r="J3" s="8"/>
      <c r="K3" s="8"/>
      <c r="L3" s="8"/>
      <c r="M3" s="4" t="s">
        <v>246</v>
      </c>
      <c r="N3" s="4">
        <f>70*AM2</f>
        <v>229.65879999999999</v>
      </c>
      <c r="O3" s="4">
        <f>29*AM2</f>
        <v>95.144360000000006</v>
      </c>
      <c r="P3" s="4">
        <v>34.181878248782297</v>
      </c>
      <c r="Q3" s="4">
        <v>-118.60434315740901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239</v>
      </c>
      <c r="Z3" s="4" t="s">
        <v>246</v>
      </c>
      <c r="AA3" s="4" t="s">
        <v>247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248</v>
      </c>
      <c r="N4" s="4">
        <f>82*AM2</f>
        <v>269.02888000000002</v>
      </c>
      <c r="O4" s="4">
        <f>41*AM2</f>
        <v>134.51444000000001</v>
      </c>
      <c r="P4" s="4">
        <v>34.181757877552897</v>
      </c>
      <c r="Q4" s="4">
        <v>-118.604677043761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239</v>
      </c>
      <c r="Z4" s="4" t="s">
        <v>248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249</v>
      </c>
      <c r="N5" s="4">
        <f>99*AM2</f>
        <v>324.80315999999999</v>
      </c>
      <c r="O5" s="4">
        <f>46*AM2</f>
        <v>150.91864000000001</v>
      </c>
      <c r="P5" s="4">
        <v>34.181857828924201</v>
      </c>
      <c r="Q5" s="4">
        <v>-118.604910893979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239</v>
      </c>
      <c r="Z5" s="4" t="s">
        <v>249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250</v>
      </c>
      <c r="N6" s="8">
        <v>269.02888000000002</v>
      </c>
      <c r="O6" s="8">
        <v>134.51444000000001</v>
      </c>
      <c r="P6" s="4">
        <v>34.182030863131999</v>
      </c>
      <c r="Q6" s="4">
        <v>-118.605007033069</v>
      </c>
      <c r="R6" s="4">
        <f t="shared" si="0"/>
        <v>6</v>
      </c>
      <c r="S6" s="8"/>
      <c r="T6" s="8"/>
      <c r="U6" s="8"/>
      <c r="V6" s="8"/>
      <c r="W6" s="8"/>
      <c r="X6" s="8"/>
      <c r="Y6" s="4" t="s">
        <v>239</v>
      </c>
      <c r="Z6" s="4" t="s">
        <v>250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251</v>
      </c>
      <c r="N7" s="8">
        <v>324.80315999999999</v>
      </c>
      <c r="O7" s="8">
        <v>150.91864000000001</v>
      </c>
      <c r="P7" s="4">
        <v>34.182210345609903</v>
      </c>
      <c r="Q7" s="4">
        <v>-118.604962861045</v>
      </c>
      <c r="R7" s="4">
        <f t="shared" si="0"/>
        <v>6</v>
      </c>
      <c r="S7" s="8"/>
      <c r="T7" s="8"/>
      <c r="U7" s="8"/>
      <c r="V7" s="8"/>
      <c r="W7" s="8"/>
      <c r="X7" s="8"/>
      <c r="Y7" s="4" t="s">
        <v>239</v>
      </c>
      <c r="Z7" s="4" t="s">
        <v>251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6.83203125" customWidth="1"/>
    <col min="18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252</v>
      </c>
      <c r="B2" s="6">
        <f>99*AM2</f>
        <v>324.80315999999999</v>
      </c>
      <c r="C2" s="4">
        <f>12*AM2</f>
        <v>39.370080000000002</v>
      </c>
      <c r="D2" s="14">
        <v>33.924129999999998</v>
      </c>
      <c r="E2" s="14">
        <v>-118.329296</v>
      </c>
      <c r="F2" s="4">
        <v>8</v>
      </c>
      <c r="G2" s="4" t="s">
        <v>253</v>
      </c>
      <c r="H2" s="15">
        <v>33.931206000000003</v>
      </c>
      <c r="I2" s="16">
        <v>-118.325002</v>
      </c>
      <c r="J2" s="4" t="s">
        <v>254</v>
      </c>
      <c r="K2" s="15">
        <v>33.895009999999999</v>
      </c>
      <c r="L2" s="16">
        <v>-118.30893</v>
      </c>
      <c r="M2" s="4" t="s">
        <v>255</v>
      </c>
      <c r="N2" s="4">
        <f>65*AM2</f>
        <v>213.25460000000001</v>
      </c>
      <c r="O2" s="4">
        <f>12*AM2</f>
        <v>39.370080000000002</v>
      </c>
      <c r="P2" s="4">
        <v>33.924134516688497</v>
      </c>
      <c r="Q2" s="4">
        <v>-118.328926168675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252</v>
      </c>
      <c r="Z2" s="4" t="s">
        <v>255</v>
      </c>
      <c r="AA2" s="4" t="s">
        <v>256</v>
      </c>
      <c r="AB2" s="4">
        <v>33.947339389464297</v>
      </c>
      <c r="AC2" s="4">
        <v>-118.373647676473</v>
      </c>
      <c r="AD2" s="4" t="s">
        <v>257</v>
      </c>
      <c r="AE2" s="4">
        <v>33.947195506524601</v>
      </c>
      <c r="AF2" s="4">
        <v>-118.37445960086001</v>
      </c>
      <c r="AG2" s="4" t="s">
        <v>258</v>
      </c>
      <c r="AH2" s="4">
        <v>33.947399591024897</v>
      </c>
      <c r="AI2" s="4">
        <v>-118.374275130822</v>
      </c>
      <c r="AJ2" s="2">
        <v>17.6784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F3" s="8"/>
      <c r="G3" s="8"/>
      <c r="J3" s="8"/>
      <c r="M3" s="4" t="s">
        <v>259</v>
      </c>
      <c r="N3" s="4">
        <f>70*AM2</f>
        <v>229.65879999999999</v>
      </c>
      <c r="O3" s="4">
        <f>29*AM2</f>
        <v>95.144360000000006</v>
      </c>
      <c r="P3" s="4">
        <v>33.923950454631402</v>
      </c>
      <c r="Q3" s="4">
        <v>-118.32900124735799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252</v>
      </c>
      <c r="Z3" s="4" t="s">
        <v>259</v>
      </c>
      <c r="AA3" s="4" t="s">
        <v>260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261</v>
      </c>
      <c r="N4" s="4">
        <f>82*AM2</f>
        <v>269.02888000000002</v>
      </c>
      <c r="O4" s="4">
        <f>41*AM2</f>
        <v>134.51444000000001</v>
      </c>
      <c r="P4" s="4">
        <v>33.923831522466202</v>
      </c>
      <c r="Q4" s="4">
        <v>-118.329220793213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252</v>
      </c>
      <c r="Z4" s="4" t="s">
        <v>261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262</v>
      </c>
      <c r="N5" s="4">
        <f>99*AM2</f>
        <v>324.80315999999999</v>
      </c>
      <c r="O5" s="4">
        <f>46*AM2</f>
        <v>150.91864000000001</v>
      </c>
      <c r="P5" s="4">
        <v>33.923851344529403</v>
      </c>
      <c r="Q5" s="4">
        <v>-118.329434650935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252</v>
      </c>
      <c r="Z5" s="4" t="s">
        <v>262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854C2-480B-7148-8F66-A90C3B29475F}">
  <dimension ref="A1:BG1000"/>
  <sheetViews>
    <sheetView tabSelected="1" topLeftCell="O1" workbookViewId="0">
      <selection activeCell="AA9" sqref="AA9"/>
    </sheetView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6.83203125" customWidth="1"/>
    <col min="18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252</v>
      </c>
      <c r="B2" s="6">
        <f>99*AM2</f>
        <v>324.80315999999999</v>
      </c>
      <c r="C2" s="4">
        <f>12*AM2</f>
        <v>39.370080000000002</v>
      </c>
      <c r="D2" s="14">
        <v>33.924129999999998</v>
      </c>
      <c r="E2" s="14">
        <v>-118.329296</v>
      </c>
      <c r="F2" s="4">
        <v>8</v>
      </c>
      <c r="G2" s="4" t="s">
        <v>253</v>
      </c>
      <c r="H2" s="15">
        <v>33.931206000000003</v>
      </c>
      <c r="I2" s="16">
        <v>-118.325002</v>
      </c>
      <c r="J2" s="4" t="s">
        <v>254</v>
      </c>
      <c r="K2" s="15">
        <v>33.895009999999999</v>
      </c>
      <c r="L2" s="16">
        <v>-118.30893</v>
      </c>
      <c r="M2" s="4" t="s">
        <v>255</v>
      </c>
      <c r="N2" s="4">
        <f>65*AM2</f>
        <v>213.25460000000001</v>
      </c>
      <c r="O2" s="4">
        <f>12*AM2</f>
        <v>39.370080000000002</v>
      </c>
      <c r="P2" s="4">
        <v>33.924134516688497</v>
      </c>
      <c r="Q2" s="4">
        <v>-118.328926168675</v>
      </c>
      <c r="R2" s="4">
        <f t="shared" ref="R2:R9" si="0">60/$AM$1</f>
        <v>6</v>
      </c>
      <c r="S2" s="4"/>
      <c r="T2" s="4"/>
      <c r="U2" s="4"/>
      <c r="V2" s="4"/>
      <c r="W2" s="4"/>
      <c r="X2" s="4"/>
      <c r="Y2" s="4" t="s">
        <v>252</v>
      </c>
      <c r="Z2" s="4" t="s">
        <v>255</v>
      </c>
      <c r="AA2" s="4" t="s">
        <v>256</v>
      </c>
      <c r="AB2" s="4">
        <v>33.947339389464297</v>
      </c>
      <c r="AC2" s="4">
        <v>-118.373647676473</v>
      </c>
      <c r="AD2" s="4" t="s">
        <v>257</v>
      </c>
      <c r="AE2" s="4">
        <v>33.947195506524601</v>
      </c>
      <c r="AF2" s="4">
        <v>-118.37445960086001</v>
      </c>
      <c r="AG2" s="4" t="s">
        <v>258</v>
      </c>
      <c r="AH2" s="4">
        <v>33.947399591024897</v>
      </c>
      <c r="AI2" s="4">
        <v>-118.374275130822</v>
      </c>
      <c r="AJ2" s="2">
        <v>17.6784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F3" s="8"/>
      <c r="G3" s="8"/>
      <c r="J3" s="8"/>
      <c r="M3" s="4" t="s">
        <v>259</v>
      </c>
      <c r="N3" s="4">
        <f>70*AM2</f>
        <v>229.65879999999999</v>
      </c>
      <c r="O3" s="4">
        <f>29*AM2</f>
        <v>95.144360000000006</v>
      </c>
      <c r="P3" s="4">
        <v>33.923950454631402</v>
      </c>
      <c r="Q3" s="4">
        <v>-118.32900124735799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252</v>
      </c>
      <c r="Z3" s="4" t="s">
        <v>259</v>
      </c>
      <c r="AA3" s="4" t="s">
        <v>260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261</v>
      </c>
      <c r="N4" s="4">
        <f>82*AM2</f>
        <v>269.02888000000002</v>
      </c>
      <c r="O4" s="4">
        <f>41*AM2</f>
        <v>134.51444000000001</v>
      </c>
      <c r="P4" s="4">
        <v>33.923831522466202</v>
      </c>
      <c r="Q4" s="4">
        <v>-118.329220793213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252</v>
      </c>
      <c r="Z4" s="4" t="s">
        <v>261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262</v>
      </c>
      <c r="N5" s="4">
        <f>99*AM2</f>
        <v>324.80315999999999</v>
      </c>
      <c r="O5" s="4">
        <f>46*AM2</f>
        <v>150.91864000000001</v>
      </c>
      <c r="P5" s="4">
        <v>33.923851344529403</v>
      </c>
      <c r="Q5" s="4">
        <v>-118.329434650935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252</v>
      </c>
      <c r="Z5" s="4" t="s">
        <v>262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263</v>
      </c>
      <c r="N6" s="8">
        <v>269.02888000000002</v>
      </c>
      <c r="O6" s="8">
        <v>134.51444000000001</v>
      </c>
      <c r="P6" s="4">
        <v>33.923963669421198</v>
      </c>
      <c r="Q6" s="4">
        <v>-118.32959959479599</v>
      </c>
      <c r="R6" s="4">
        <f t="shared" si="0"/>
        <v>6</v>
      </c>
      <c r="S6" s="8"/>
      <c r="T6" s="8"/>
      <c r="U6" s="8"/>
      <c r="V6" s="8"/>
      <c r="W6" s="8"/>
      <c r="X6" s="8"/>
      <c r="Y6" s="4" t="s">
        <v>252</v>
      </c>
      <c r="Z6" s="4" t="s">
        <v>263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264</v>
      </c>
      <c r="N7" s="8">
        <v>324.80315999999999</v>
      </c>
      <c r="O7" s="8">
        <v>150.91864000000001</v>
      </c>
      <c r="P7" s="4">
        <v>33.924128853738502</v>
      </c>
      <c r="Q7" s="4">
        <v>-118.329663297446</v>
      </c>
      <c r="R7" s="4">
        <f t="shared" si="0"/>
        <v>6</v>
      </c>
      <c r="S7" s="8"/>
      <c r="T7" s="8"/>
      <c r="U7" s="8"/>
      <c r="V7" s="8"/>
      <c r="W7" s="8"/>
      <c r="X7" s="8"/>
      <c r="Y7" s="4" t="s">
        <v>252</v>
      </c>
      <c r="Z7" s="4" t="s">
        <v>264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394</v>
      </c>
      <c r="N8" s="8">
        <v>269.02888000000002</v>
      </c>
      <c r="O8" s="8">
        <v>134.51444000000001</v>
      </c>
      <c r="P8" s="4">
        <v>33.923963669421198</v>
      </c>
      <c r="Q8" s="4">
        <v>-118.32959959479599</v>
      </c>
      <c r="R8" s="4">
        <f t="shared" si="0"/>
        <v>6</v>
      </c>
      <c r="S8" s="8"/>
      <c r="T8" s="8"/>
      <c r="U8" s="8"/>
      <c r="V8" s="8"/>
      <c r="W8" s="8"/>
      <c r="X8" s="8"/>
      <c r="Y8" s="4" t="s">
        <v>252</v>
      </c>
      <c r="Z8" s="4" t="s">
        <v>394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395</v>
      </c>
      <c r="N9" s="8">
        <v>324.80315999999999</v>
      </c>
      <c r="O9" s="8">
        <v>150.91864000000001</v>
      </c>
      <c r="P9" s="4">
        <v>33.924128853738502</v>
      </c>
      <c r="Q9" s="4">
        <v>-118.329663297446</v>
      </c>
      <c r="R9" s="4">
        <f t="shared" si="0"/>
        <v>6</v>
      </c>
      <c r="S9" s="8"/>
      <c r="T9" s="8"/>
      <c r="U9" s="8"/>
      <c r="V9" s="8"/>
      <c r="W9" s="8"/>
      <c r="X9" s="8"/>
      <c r="Y9" s="4" t="s">
        <v>252</v>
      </c>
      <c r="Z9" s="4" t="s">
        <v>395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9" type="noConversion"/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7" width="16.83203125" customWidth="1"/>
    <col min="18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252</v>
      </c>
      <c r="B2" s="6">
        <f>99*AM2</f>
        <v>324.80315999999999</v>
      </c>
      <c r="C2" s="4">
        <f>12*AM2</f>
        <v>39.370080000000002</v>
      </c>
      <c r="D2" s="14">
        <v>33.924129999999998</v>
      </c>
      <c r="E2" s="14">
        <v>-118.329296</v>
      </c>
      <c r="F2" s="4">
        <v>8</v>
      </c>
      <c r="G2" s="4" t="s">
        <v>253</v>
      </c>
      <c r="H2" s="15">
        <v>33.931206000000003</v>
      </c>
      <c r="I2" s="16">
        <v>-118.325002</v>
      </c>
      <c r="J2" s="4" t="s">
        <v>254</v>
      </c>
      <c r="K2" s="15">
        <v>33.895009999999999</v>
      </c>
      <c r="L2" s="16">
        <v>-118.30893</v>
      </c>
      <c r="M2" s="4" t="s">
        <v>255</v>
      </c>
      <c r="N2" s="4">
        <f>65*AM2</f>
        <v>213.25460000000001</v>
      </c>
      <c r="O2" s="4">
        <f>12*AM2</f>
        <v>39.370080000000002</v>
      </c>
      <c r="P2" s="4">
        <v>33.924134516688497</v>
      </c>
      <c r="Q2" s="4">
        <v>-118.328926168675</v>
      </c>
      <c r="R2" s="4">
        <f t="shared" ref="R2:R7" si="0">60/$AM$1</f>
        <v>6</v>
      </c>
      <c r="S2" s="4"/>
      <c r="T2" s="4"/>
      <c r="U2" s="4"/>
      <c r="V2" s="4"/>
      <c r="W2" s="4"/>
      <c r="X2" s="4"/>
      <c r="Y2" s="4" t="s">
        <v>252</v>
      </c>
      <c r="Z2" s="4" t="s">
        <v>255</v>
      </c>
      <c r="AA2" s="4" t="s">
        <v>256</v>
      </c>
      <c r="AB2" s="4">
        <v>33.947339389464297</v>
      </c>
      <c r="AC2" s="4">
        <v>-118.373647676473</v>
      </c>
      <c r="AD2" s="4" t="s">
        <v>257</v>
      </c>
      <c r="AE2" s="4">
        <v>33.947195506524601</v>
      </c>
      <c r="AF2" s="4">
        <v>-118.37445960086001</v>
      </c>
      <c r="AG2" s="4" t="s">
        <v>258</v>
      </c>
      <c r="AH2" s="4">
        <v>33.947399591024897</v>
      </c>
      <c r="AI2" s="4">
        <v>-118.374275130822</v>
      </c>
      <c r="AJ2" s="2">
        <v>17.6784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F3" s="8"/>
      <c r="G3" s="8"/>
      <c r="J3" s="8"/>
      <c r="M3" s="4" t="s">
        <v>259</v>
      </c>
      <c r="N3" s="4">
        <f>70*AM2</f>
        <v>229.65879999999999</v>
      </c>
      <c r="O3" s="4">
        <f>29*AM2</f>
        <v>95.144360000000006</v>
      </c>
      <c r="P3" s="4">
        <v>33.923950454631402</v>
      </c>
      <c r="Q3" s="4">
        <v>-118.32900124735799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252</v>
      </c>
      <c r="Z3" s="4" t="s">
        <v>259</v>
      </c>
      <c r="AA3" s="4" t="s">
        <v>260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261</v>
      </c>
      <c r="N4" s="4">
        <f>82*AM2</f>
        <v>269.02888000000002</v>
      </c>
      <c r="O4" s="4">
        <f>41*AM2</f>
        <v>134.51444000000001</v>
      </c>
      <c r="P4" s="4">
        <v>33.923831522466202</v>
      </c>
      <c r="Q4" s="4">
        <v>-118.329220793213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252</v>
      </c>
      <c r="Z4" s="4" t="s">
        <v>261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262</v>
      </c>
      <c r="N5" s="4">
        <f>99*AM2</f>
        <v>324.80315999999999</v>
      </c>
      <c r="O5" s="4">
        <f>46*AM2</f>
        <v>150.91864000000001</v>
      </c>
      <c r="P5" s="4">
        <v>33.923851344529403</v>
      </c>
      <c r="Q5" s="4">
        <v>-118.329434650935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252</v>
      </c>
      <c r="Z5" s="4" t="s">
        <v>262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263</v>
      </c>
      <c r="N6" s="8">
        <v>269.02888000000002</v>
      </c>
      <c r="O6" s="8">
        <v>134.51444000000001</v>
      </c>
      <c r="P6" s="4">
        <v>33.923963669421198</v>
      </c>
      <c r="Q6" s="4">
        <v>-118.32959959479599</v>
      </c>
      <c r="R6" s="4">
        <f t="shared" si="0"/>
        <v>6</v>
      </c>
      <c r="S6" s="8"/>
      <c r="T6" s="8"/>
      <c r="U6" s="8"/>
      <c r="V6" s="8"/>
      <c r="W6" s="8"/>
      <c r="X6" s="8"/>
      <c r="Y6" s="4" t="s">
        <v>252</v>
      </c>
      <c r="Z6" s="4" t="s">
        <v>263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264</v>
      </c>
      <c r="N7" s="8">
        <v>324.80315999999999</v>
      </c>
      <c r="O7" s="8">
        <v>150.91864000000001</v>
      </c>
      <c r="P7" s="4">
        <v>33.924128853738502</v>
      </c>
      <c r="Q7" s="4">
        <v>-118.329663297446</v>
      </c>
      <c r="R7" s="4">
        <f t="shared" si="0"/>
        <v>6</v>
      </c>
      <c r="S7" s="8"/>
      <c r="T7" s="8"/>
      <c r="U7" s="8"/>
      <c r="V7" s="8"/>
      <c r="W7" s="8"/>
      <c r="X7" s="8"/>
      <c r="Y7" s="4" t="s">
        <v>252</v>
      </c>
      <c r="Z7" s="4" t="s">
        <v>264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220</v>
      </c>
      <c r="B2" s="6">
        <f>99*AM2</f>
        <v>324.80315999999999</v>
      </c>
      <c r="C2" s="4">
        <f>12*AM2</f>
        <v>39.370080000000002</v>
      </c>
      <c r="D2" s="4">
        <v>37.743195252375699</v>
      </c>
      <c r="E2" s="4">
        <v>-122.219842373552</v>
      </c>
      <c r="F2" s="4">
        <v>8</v>
      </c>
      <c r="G2" s="4" t="s">
        <v>221</v>
      </c>
      <c r="H2" s="4">
        <v>37.739145653113198</v>
      </c>
      <c r="I2" s="4">
        <v>-122.212137054377</v>
      </c>
      <c r="J2" s="4" t="s">
        <v>222</v>
      </c>
      <c r="K2" s="4">
        <v>37.742886049682902</v>
      </c>
      <c r="L2" s="4">
        <v>-122.22907244283</v>
      </c>
      <c r="M2" s="4" t="s">
        <v>223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33.947339389464297</v>
      </c>
      <c r="AC2" s="4">
        <v>-118.373647676473</v>
      </c>
      <c r="AD2" s="4" t="s">
        <v>225</v>
      </c>
      <c r="AE2" s="4">
        <v>33.947195506524601</v>
      </c>
      <c r="AF2" s="4">
        <v>-118.37445960086001</v>
      </c>
      <c r="AG2" s="4" t="s">
        <v>226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209</v>
      </c>
      <c r="B2" s="6">
        <f>99*AM2</f>
        <v>324.80315999999999</v>
      </c>
      <c r="C2" s="4">
        <f>12*AM2</f>
        <v>39.370080000000002</v>
      </c>
      <c r="D2" s="4">
        <v>37.621378043735803</v>
      </c>
      <c r="E2" s="4">
        <v>-122.376427342586</v>
      </c>
      <c r="F2" s="4">
        <v>8</v>
      </c>
      <c r="G2" s="4" t="s">
        <v>210</v>
      </c>
      <c r="H2" s="4">
        <v>37.623570400617602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33.947339389464297</v>
      </c>
      <c r="AC2" s="4">
        <v>-118.373647676473</v>
      </c>
      <c r="AD2" s="4" t="s">
        <v>214</v>
      </c>
      <c r="AE2" s="4">
        <v>33.947195506524601</v>
      </c>
      <c r="AF2" s="4">
        <v>-118.37445960086001</v>
      </c>
      <c r="AG2" s="4" t="s">
        <v>215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209</v>
      </c>
      <c r="B2" s="6">
        <f>99*AM2</f>
        <v>324.80315999999999</v>
      </c>
      <c r="C2" s="4">
        <f>12*AM2</f>
        <v>39.370080000000002</v>
      </c>
      <c r="D2" s="8">
        <v>37.6369804727196</v>
      </c>
      <c r="E2" s="8">
        <v>-122.392087529229</v>
      </c>
      <c r="F2" s="4">
        <v>8</v>
      </c>
      <c r="G2" s="4" t="s">
        <v>210</v>
      </c>
      <c r="H2" s="4">
        <v>37.6442435698604</v>
      </c>
      <c r="I2" s="4">
        <v>-122.392412224316</v>
      </c>
      <c r="J2" s="4" t="s">
        <v>211</v>
      </c>
      <c r="K2" s="4">
        <v>37.635255427990302</v>
      </c>
      <c r="L2" s="4">
        <v>-122.383126705625</v>
      </c>
      <c r="M2" s="4" t="s">
        <v>212</v>
      </c>
      <c r="N2" s="4">
        <f>65*AM2</f>
        <v>213.25460000000001</v>
      </c>
      <c r="O2" s="4">
        <f>12*AM2</f>
        <v>39.370080000000002</v>
      </c>
      <c r="P2" s="4">
        <v>37.637062800942097</v>
      </c>
      <c r="Q2" s="4">
        <v>-122.391724038341</v>
      </c>
      <c r="R2" s="4">
        <v>4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33.947339389464297</v>
      </c>
      <c r="AC2" s="4">
        <v>-118.373647676473</v>
      </c>
      <c r="AD2" s="4" t="s">
        <v>214</v>
      </c>
      <c r="AE2" s="4">
        <v>33.947195506524601</v>
      </c>
      <c r="AF2" s="4">
        <v>-118.37445960086001</v>
      </c>
      <c r="AG2" s="4" t="s">
        <v>215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229.65879999999999</v>
      </c>
      <c r="O3" s="4">
        <f>29*AM2</f>
        <v>95.144360000000006</v>
      </c>
      <c r="P3" s="4">
        <v>37.636852825165001</v>
      </c>
      <c r="Q3" s="4">
        <v>-122.39174025394099</v>
      </c>
      <c r="R3" s="4">
        <v>4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269.02888000000002</v>
      </c>
      <c r="O4" s="4">
        <f>41*AM2</f>
        <v>134.51444000000001</v>
      </c>
      <c r="P4" s="4">
        <v>37.636681369898199</v>
      </c>
      <c r="Q4" s="4">
        <v>-122.39200827092201</v>
      </c>
      <c r="R4" s="4">
        <v>4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324.80315999999999</v>
      </c>
      <c r="O5" s="4">
        <f>46*AM2</f>
        <v>150.91864000000001</v>
      </c>
      <c r="P5" s="4">
        <v>37.636712337892398</v>
      </c>
      <c r="Q5" s="4">
        <v>-122.392274380684</v>
      </c>
      <c r="R5" s="4">
        <v>4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324.80315999999999</v>
      </c>
      <c r="O6" s="8">
        <v>150.91864000000001</v>
      </c>
      <c r="P6" s="4">
        <v>37.636883793329901</v>
      </c>
      <c r="Q6" s="4">
        <v>-122.392453694176</v>
      </c>
      <c r="R6" s="8">
        <v>4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209</v>
      </c>
      <c r="B2" s="6">
        <f>99*AM2</f>
        <v>324.80315999999999</v>
      </c>
      <c r="C2" s="4">
        <f>12*AM2</f>
        <v>39.370080000000002</v>
      </c>
      <c r="D2" s="4">
        <v>37.621378043735803</v>
      </c>
      <c r="E2" s="4">
        <v>-122.376427342586</v>
      </c>
      <c r="F2" s="4">
        <v>8</v>
      </c>
      <c r="G2" s="4" t="s">
        <v>210</v>
      </c>
      <c r="H2" s="4">
        <v>37.623570400617602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33.947339389464297</v>
      </c>
      <c r="AC2" s="4">
        <v>-118.373647676473</v>
      </c>
      <c r="AD2" s="4" t="s">
        <v>214</v>
      </c>
      <c r="AE2" s="4">
        <v>33.947195506524601</v>
      </c>
      <c r="AF2" s="4">
        <v>-118.37445960086001</v>
      </c>
      <c r="AG2" s="4" t="s">
        <v>215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267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209</v>
      </c>
      <c r="Z8" s="4" t="s">
        <v>267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268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209</v>
      </c>
      <c r="Z9" s="4" t="s">
        <v>268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269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209</v>
      </c>
      <c r="Z10" s="4" t="s">
        <v>269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270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209</v>
      </c>
      <c r="Z11" s="4" t="s">
        <v>270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209</v>
      </c>
      <c r="B2" s="6">
        <f>99*AM2</f>
        <v>324.80315999999999</v>
      </c>
      <c r="C2" s="4">
        <f>12*AM2</f>
        <v>39.370080000000002</v>
      </c>
      <c r="D2" s="4">
        <v>37.621378043735803</v>
      </c>
      <c r="E2" s="4">
        <v>-122.376427342586</v>
      </c>
      <c r="F2" s="4">
        <v>8</v>
      </c>
      <c r="G2" s="4" t="s">
        <v>210</v>
      </c>
      <c r="H2" s="4">
        <v>37.623570400617602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33.947339389464297</v>
      </c>
      <c r="AC2" s="4">
        <v>-118.373647676473</v>
      </c>
      <c r="AD2" s="4" t="s">
        <v>214</v>
      </c>
      <c r="AE2" s="4">
        <v>33.947195506524601</v>
      </c>
      <c r="AF2" s="4">
        <v>-118.37445960086001</v>
      </c>
      <c r="AG2" s="4" t="s">
        <v>215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267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209</v>
      </c>
      <c r="Z8" s="4" t="s">
        <v>267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268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209</v>
      </c>
      <c r="Z9" s="4" t="s">
        <v>268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209</v>
      </c>
      <c r="B2" s="6">
        <f>99*AM2</f>
        <v>324.80315999999999</v>
      </c>
      <c r="C2" s="4">
        <f>12*AM2</f>
        <v>39.370080000000002</v>
      </c>
      <c r="D2" s="4">
        <v>37.621378043735803</v>
      </c>
      <c r="E2" s="4">
        <v>-122.376427342586</v>
      </c>
      <c r="F2" s="4">
        <v>8</v>
      </c>
      <c r="G2" s="4" t="s">
        <v>210</v>
      </c>
      <c r="H2" s="4">
        <v>37.623570400617602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33.947339389464297</v>
      </c>
      <c r="AC2" s="4">
        <v>-118.373647676473</v>
      </c>
      <c r="AD2" s="4" t="s">
        <v>214</v>
      </c>
      <c r="AE2" s="4">
        <v>33.947195506524601</v>
      </c>
      <c r="AF2" s="4">
        <v>-118.37445960086001</v>
      </c>
      <c r="AG2" s="4" t="s">
        <v>215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267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209</v>
      </c>
      <c r="Z8" s="4" t="s">
        <v>267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209</v>
      </c>
      <c r="B2" s="6">
        <f>99*AM2</f>
        <v>324.80315999999999</v>
      </c>
      <c r="C2" s="4">
        <f>12*AM2</f>
        <v>39.370080000000002</v>
      </c>
      <c r="D2" s="4">
        <v>37.621378043735803</v>
      </c>
      <c r="E2" s="4">
        <v>-122.376427342586</v>
      </c>
      <c r="F2" s="4">
        <v>8</v>
      </c>
      <c r="G2" s="4" t="s">
        <v>210</v>
      </c>
      <c r="H2" s="4">
        <v>37.623570400617602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33.947339389464297</v>
      </c>
      <c r="AC2" s="4">
        <v>-118.373647676473</v>
      </c>
      <c r="AD2" s="4" t="s">
        <v>214</v>
      </c>
      <c r="AE2" s="4">
        <v>33.947195506524601</v>
      </c>
      <c r="AF2" s="4">
        <v>-118.37445960086001</v>
      </c>
      <c r="AG2" s="4" t="s">
        <v>215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267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209</v>
      </c>
      <c r="Z8" s="4" t="s">
        <v>267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268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209</v>
      </c>
      <c r="Z9" s="4" t="s">
        <v>268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269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209</v>
      </c>
      <c r="Z10" s="4" t="s">
        <v>269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270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209</v>
      </c>
      <c r="Z11" s="4" t="s">
        <v>270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271</v>
      </c>
      <c r="N12" s="8">
        <v>324.80315999999999</v>
      </c>
      <c r="O12" s="8">
        <v>150.91864000000001</v>
      </c>
      <c r="P12" s="4">
        <v>37.6216274502736</v>
      </c>
      <c r="Q12" s="4">
        <v>-122.37623209125</v>
      </c>
      <c r="R12" s="8">
        <v>6</v>
      </c>
      <c r="S12" s="5"/>
      <c r="T12" s="5"/>
      <c r="U12" s="5"/>
      <c r="V12" s="5"/>
      <c r="W12" s="5"/>
      <c r="X12" s="5"/>
      <c r="Y12" s="4" t="s">
        <v>209</v>
      </c>
      <c r="Z12" s="4" t="s">
        <v>271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272</v>
      </c>
      <c r="N13" s="8">
        <v>324.80315999999999</v>
      </c>
      <c r="O13" s="8">
        <v>150.91864000000001</v>
      </c>
      <c r="P13" s="4">
        <v>37.6216274502736</v>
      </c>
      <c r="Q13" s="4">
        <v>-122.37623209125</v>
      </c>
      <c r="R13" s="8">
        <v>6</v>
      </c>
      <c r="S13" s="5"/>
      <c r="T13" s="5"/>
      <c r="U13" s="5"/>
      <c r="V13" s="5"/>
      <c r="W13" s="5"/>
      <c r="X13" s="5"/>
      <c r="Y13" s="4" t="s">
        <v>209</v>
      </c>
      <c r="Z13" s="4" t="s">
        <v>272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273</v>
      </c>
      <c r="N14" s="8">
        <v>324.80315999999999</v>
      </c>
      <c r="O14" s="8">
        <v>150.91864000000001</v>
      </c>
      <c r="P14" s="4">
        <v>37.6216274502736</v>
      </c>
      <c r="Q14" s="4">
        <v>-122.37623209125</v>
      </c>
      <c r="R14" s="8">
        <v>6</v>
      </c>
      <c r="S14" s="5"/>
      <c r="T14" s="5"/>
      <c r="U14" s="5"/>
      <c r="V14" s="5"/>
      <c r="W14" s="5"/>
      <c r="X14" s="5"/>
      <c r="Y14" s="4" t="s">
        <v>209</v>
      </c>
      <c r="Z14" s="4" t="s">
        <v>273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274</v>
      </c>
      <c r="N15" s="8">
        <v>324.80315999999999</v>
      </c>
      <c r="O15" s="8">
        <v>150.91864000000001</v>
      </c>
      <c r="P15" s="4">
        <v>37.6216274502736</v>
      </c>
      <c r="Q15" s="4">
        <v>-122.37623209125</v>
      </c>
      <c r="R15" s="8">
        <v>6</v>
      </c>
      <c r="S15" s="5"/>
      <c r="T15" s="5"/>
      <c r="U15" s="5"/>
      <c r="V15" s="5"/>
      <c r="W15" s="5"/>
      <c r="X15" s="5"/>
      <c r="Y15" s="4" t="s">
        <v>209</v>
      </c>
      <c r="Z15" s="4" t="s">
        <v>274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209</v>
      </c>
      <c r="B2" s="6">
        <f>99*AM2</f>
        <v>324.80315999999999</v>
      </c>
      <c r="C2" s="4">
        <f>12*AM2</f>
        <v>39.370080000000002</v>
      </c>
      <c r="D2" s="4">
        <v>37.621378043735803</v>
      </c>
      <c r="E2" s="4">
        <v>-122.376427342586</v>
      </c>
      <c r="F2" s="4">
        <v>8</v>
      </c>
      <c r="G2" s="4" t="s">
        <v>210</v>
      </c>
      <c r="H2" s="4">
        <v>37.623570400617602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33.947339389464297</v>
      </c>
      <c r="AC2" s="4">
        <v>-118.373647676473</v>
      </c>
      <c r="AD2" s="4" t="s">
        <v>214</v>
      </c>
      <c r="AE2" s="4">
        <v>33.947195506524601</v>
      </c>
      <c r="AF2" s="4">
        <v>-118.37445960086001</v>
      </c>
      <c r="AG2" s="4" t="s">
        <v>215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267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209</v>
      </c>
      <c r="Z8" s="4" t="s">
        <v>267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268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209</v>
      </c>
      <c r="Z9" s="4" t="s">
        <v>268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269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209</v>
      </c>
      <c r="Z10" s="4" t="s">
        <v>269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209</v>
      </c>
      <c r="B2" s="6">
        <f>99*AM2</f>
        <v>324.80315999999999</v>
      </c>
      <c r="C2" s="4">
        <f>12*AM2</f>
        <v>39.370080000000002</v>
      </c>
      <c r="D2" s="4">
        <v>37.621378043735803</v>
      </c>
      <c r="E2" s="4">
        <v>-122.376427342586</v>
      </c>
      <c r="F2" s="4">
        <v>8</v>
      </c>
      <c r="G2" s="4" t="s">
        <v>210</v>
      </c>
      <c r="H2" s="4">
        <v>37.623570400617602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33.947339389464297</v>
      </c>
      <c r="AC2" s="4">
        <v>-118.373647676473</v>
      </c>
      <c r="AD2" s="4" t="s">
        <v>214</v>
      </c>
      <c r="AE2" s="4">
        <v>33.947195506524601</v>
      </c>
      <c r="AF2" s="4">
        <v>-118.37445960086001</v>
      </c>
      <c r="AG2" s="4" t="s">
        <v>215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267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209</v>
      </c>
      <c r="Z8" s="4" t="s">
        <v>267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268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209</v>
      </c>
      <c r="Z9" s="4" t="s">
        <v>268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269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209</v>
      </c>
      <c r="Z10" s="4" t="s">
        <v>269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270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209</v>
      </c>
      <c r="Z11" s="4" t="s">
        <v>270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271</v>
      </c>
      <c r="N12" s="8">
        <v>324.80315999999999</v>
      </c>
      <c r="O12" s="8">
        <v>150.91864000000001</v>
      </c>
      <c r="P12" s="4">
        <v>37.6216274502736</v>
      </c>
      <c r="Q12" s="4">
        <v>-122.37623209125</v>
      </c>
      <c r="R12" s="8">
        <v>6</v>
      </c>
      <c r="S12" s="5"/>
      <c r="T12" s="5"/>
      <c r="U12" s="5"/>
      <c r="V12" s="5"/>
      <c r="W12" s="5"/>
      <c r="X12" s="5"/>
      <c r="Y12" s="4" t="s">
        <v>209</v>
      </c>
      <c r="Z12" s="4" t="s">
        <v>271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272</v>
      </c>
      <c r="N13" s="8">
        <v>324.80315999999999</v>
      </c>
      <c r="O13" s="8">
        <v>150.91864000000001</v>
      </c>
      <c r="P13" s="4">
        <v>37.6216274502736</v>
      </c>
      <c r="Q13" s="4">
        <v>-122.37623209125</v>
      </c>
      <c r="R13" s="8">
        <v>6</v>
      </c>
      <c r="S13" s="5"/>
      <c r="T13" s="5"/>
      <c r="U13" s="5"/>
      <c r="V13" s="5"/>
      <c r="W13" s="5"/>
      <c r="X13" s="5"/>
      <c r="Y13" s="4" t="s">
        <v>209</v>
      </c>
      <c r="Z13" s="4" t="s">
        <v>272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275</v>
      </c>
      <c r="B2" s="6">
        <f>99*AM2</f>
        <v>324.80315999999999</v>
      </c>
      <c r="C2" s="4">
        <f>12*AM2</f>
        <v>39.370080000000002</v>
      </c>
      <c r="D2" s="4">
        <v>33.947788500000001</v>
      </c>
      <c r="E2" s="4">
        <v>-118.3740864</v>
      </c>
      <c r="F2" s="4">
        <v>8</v>
      </c>
      <c r="G2" s="4" t="s">
        <v>276</v>
      </c>
      <c r="H2" s="4">
        <v>33.951019416506199</v>
      </c>
      <c r="I2" s="4">
        <v>-118.381897916371</v>
      </c>
      <c r="J2" s="4" t="s">
        <v>277</v>
      </c>
      <c r="K2" s="4">
        <v>33.949738234196197</v>
      </c>
      <c r="L2" s="4">
        <v>-118.365694129326</v>
      </c>
      <c r="M2" s="4" t="s">
        <v>278</v>
      </c>
      <c r="N2" s="4">
        <f>65*AM2</f>
        <v>213.25460000000001</v>
      </c>
      <c r="O2" s="4">
        <f>12*AM2</f>
        <v>39.370080000000002</v>
      </c>
      <c r="P2" s="4">
        <v>33.947787103511999</v>
      </c>
      <c r="Q2" s="4">
        <v>-118.37476189865799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275</v>
      </c>
      <c r="Z2" s="4" t="s">
        <v>278</v>
      </c>
      <c r="AA2" s="4" t="s">
        <v>279</v>
      </c>
      <c r="AB2" s="4">
        <v>33.947339389464297</v>
      </c>
      <c r="AC2" s="4">
        <v>-118.373647676473</v>
      </c>
      <c r="AD2" s="4" t="s">
        <v>280</v>
      </c>
      <c r="AE2" s="4">
        <v>33.947195506524601</v>
      </c>
      <c r="AF2" s="4">
        <v>-118.37445960086001</v>
      </c>
      <c r="AG2" s="4" t="s">
        <v>281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282</v>
      </c>
      <c r="N3" s="4">
        <f>70*AM2</f>
        <v>229.65879999999999</v>
      </c>
      <c r="O3" s="4">
        <f>29*AM2</f>
        <v>95.144360000000006</v>
      </c>
      <c r="P3" s="4">
        <v>33.947534208387601</v>
      </c>
      <c r="Q3" s="4">
        <v>-118.37467997495899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275</v>
      </c>
      <c r="Z3" s="4" t="s">
        <v>282</v>
      </c>
      <c r="AA3" s="4" t="s">
        <v>283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284</v>
      </c>
      <c r="N4" s="4">
        <f>82*AM2</f>
        <v>269.02888000000002</v>
      </c>
      <c r="O4" s="4">
        <f>41*AM2</f>
        <v>134.51444000000001</v>
      </c>
      <c r="P4" s="4">
        <v>33.947355708321197</v>
      </c>
      <c r="Q4" s="4">
        <v>-118.374369297613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275</v>
      </c>
      <c r="Z4" s="4" t="s">
        <v>284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285</v>
      </c>
      <c r="N5" s="4">
        <f>99*AM2</f>
        <v>324.80315999999999</v>
      </c>
      <c r="O5" s="4">
        <f>46*AM2</f>
        <v>150.91864000000001</v>
      </c>
      <c r="P5" s="4">
        <v>33.947282463310998</v>
      </c>
      <c r="Q5" s="4">
        <v>-118.374062343302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275</v>
      </c>
      <c r="Z5" s="4" t="s">
        <v>285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286</v>
      </c>
      <c r="N6" s="8">
        <v>324.80315999999999</v>
      </c>
      <c r="O6" s="8">
        <v>150.91864000000001</v>
      </c>
      <c r="P6" s="4">
        <v>33.947373953515701</v>
      </c>
      <c r="Q6" s="4">
        <v>-118.373789589065</v>
      </c>
      <c r="R6" s="8">
        <v>6</v>
      </c>
      <c r="S6" s="8"/>
      <c r="T6" s="8"/>
      <c r="U6" s="8"/>
      <c r="V6" s="8"/>
      <c r="W6" s="8"/>
      <c r="X6" s="8"/>
      <c r="Y6" s="4" t="s">
        <v>275</v>
      </c>
      <c r="Z6" s="4" t="s">
        <v>286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287</v>
      </c>
      <c r="N7" s="8">
        <v>324.80315999999999</v>
      </c>
      <c r="O7" s="8">
        <v>150.91864000000001</v>
      </c>
      <c r="P7" s="8">
        <v>33.947560007787303</v>
      </c>
      <c r="Q7" s="8">
        <v>-118.373476475657</v>
      </c>
      <c r="R7" s="8">
        <v>6</v>
      </c>
      <c r="S7" s="8"/>
      <c r="T7" s="8"/>
      <c r="U7" s="8"/>
      <c r="V7" s="8"/>
      <c r="W7" s="8"/>
      <c r="X7" s="8"/>
      <c r="Y7" s="4" t="s">
        <v>275</v>
      </c>
      <c r="Z7" s="4" t="s">
        <v>287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288</v>
      </c>
      <c r="N8" s="8">
        <v>324.80315999999999</v>
      </c>
      <c r="O8" s="8">
        <v>150.91864000000001</v>
      </c>
      <c r="P8" s="8">
        <v>33.947822858355401</v>
      </c>
      <c r="Q8" s="8">
        <v>-118.37345503027301</v>
      </c>
      <c r="R8" s="8">
        <v>6</v>
      </c>
      <c r="S8" s="8"/>
      <c r="T8" s="8"/>
      <c r="U8" s="8"/>
      <c r="V8" s="8"/>
      <c r="W8" s="8"/>
      <c r="X8" s="8"/>
      <c r="Y8" s="4" t="s">
        <v>275</v>
      </c>
      <c r="Z8" s="4" t="s">
        <v>288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275</v>
      </c>
      <c r="B2" s="6">
        <f>99*AM2</f>
        <v>324.80315999999999</v>
      </c>
      <c r="C2" s="4">
        <f>12*AM2</f>
        <v>39.370080000000002</v>
      </c>
      <c r="D2" s="4">
        <v>33.947788500000001</v>
      </c>
      <c r="E2" s="4">
        <v>-118.3740864</v>
      </c>
      <c r="F2" s="4">
        <v>8</v>
      </c>
      <c r="G2" s="4" t="s">
        <v>276</v>
      </c>
      <c r="H2" s="4">
        <v>33.951019416506199</v>
      </c>
      <c r="I2" s="4">
        <v>-118.381897916371</v>
      </c>
      <c r="J2" s="4" t="s">
        <v>277</v>
      </c>
      <c r="K2" s="4">
        <v>33.949738234196197</v>
      </c>
      <c r="L2" s="4">
        <v>-118.365694129326</v>
      </c>
      <c r="M2" s="4" t="s">
        <v>278</v>
      </c>
      <c r="N2" s="4">
        <f>65*AM2</f>
        <v>213.25460000000001</v>
      </c>
      <c r="O2" s="4">
        <f>12*AM2</f>
        <v>39.370080000000002</v>
      </c>
      <c r="P2" s="4">
        <v>33.947780700000003</v>
      </c>
      <c r="Q2" s="4">
        <v>-118.37448329999999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275</v>
      </c>
      <c r="Z2" s="4" t="s">
        <v>278</v>
      </c>
      <c r="AA2" s="4" t="s">
        <v>279</v>
      </c>
      <c r="AB2" s="4">
        <v>33.947339389464297</v>
      </c>
      <c r="AC2" s="4">
        <v>-118.373647676473</v>
      </c>
      <c r="AD2" s="4" t="s">
        <v>280</v>
      </c>
      <c r="AE2" s="4">
        <v>33.947195506524601</v>
      </c>
      <c r="AF2" s="4">
        <v>-118.37445960086001</v>
      </c>
      <c r="AG2" s="4" t="s">
        <v>281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282</v>
      </c>
      <c r="N3" s="4">
        <f>70*AM2</f>
        <v>229.65879999999999</v>
      </c>
      <c r="O3" s="4">
        <f>29*AM2</f>
        <v>95.144360000000006</v>
      </c>
      <c r="P3" s="4">
        <v>33.947573800000001</v>
      </c>
      <c r="Q3" s="4">
        <v>-118.37439209999999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275</v>
      </c>
      <c r="Z3" s="4" t="s">
        <v>282</v>
      </c>
      <c r="AA3" s="4" t="s">
        <v>283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284</v>
      </c>
      <c r="N4" s="4">
        <f>82*AM2</f>
        <v>269.02888000000002</v>
      </c>
      <c r="O4" s="4">
        <f>41*AM2</f>
        <v>134.51444000000001</v>
      </c>
      <c r="P4" s="4">
        <v>33.947459100000003</v>
      </c>
      <c r="Q4" s="4">
        <v>-118.374089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275</v>
      </c>
      <c r="Z4" s="4" t="s">
        <v>284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285</v>
      </c>
      <c r="N5" s="4">
        <f>99*AM2</f>
        <v>324.80315999999999</v>
      </c>
      <c r="O5" s="4">
        <f>46*AM2</f>
        <v>150.91864000000001</v>
      </c>
      <c r="P5" s="4">
        <v>33.947574899999999</v>
      </c>
      <c r="Q5" s="4">
        <v>-118.37377530000001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275</v>
      </c>
      <c r="Z5" s="4" t="s">
        <v>285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286</v>
      </c>
      <c r="N6" s="8">
        <v>324.80315999999999</v>
      </c>
      <c r="O6" s="8">
        <v>150.91864000000001</v>
      </c>
      <c r="P6" s="4">
        <v>33.947800000000001</v>
      </c>
      <c r="Q6" s="4">
        <v>-118.37372000000001</v>
      </c>
      <c r="R6" s="8">
        <v>6</v>
      </c>
      <c r="S6" s="8"/>
      <c r="T6" s="8"/>
      <c r="U6" s="8"/>
      <c r="V6" s="8"/>
      <c r="W6" s="8"/>
      <c r="X6" s="8"/>
      <c r="Y6" s="4" t="s">
        <v>275</v>
      </c>
      <c r="Z6" s="4" t="s">
        <v>286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287</v>
      </c>
      <c r="N7" s="8">
        <v>324.80315999999999</v>
      </c>
      <c r="O7" s="8">
        <v>150.91864000000001</v>
      </c>
      <c r="P7" s="8">
        <v>33.947950432051499</v>
      </c>
      <c r="Q7" s="8">
        <v>-118.373778107238</v>
      </c>
      <c r="R7" s="8">
        <v>6</v>
      </c>
      <c r="S7" s="8"/>
      <c r="T7" s="8"/>
      <c r="U7" s="8"/>
      <c r="V7" s="8"/>
      <c r="W7" s="8"/>
      <c r="X7" s="8"/>
      <c r="Y7" s="4" t="s">
        <v>275</v>
      </c>
      <c r="Z7" s="4" t="s">
        <v>287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288</v>
      </c>
      <c r="N8" s="8">
        <v>324.80315999999999</v>
      </c>
      <c r="O8" s="8">
        <v>150.91864000000001</v>
      </c>
      <c r="P8" s="8">
        <v>33.948042952344899</v>
      </c>
      <c r="Q8" s="8">
        <v>-118.373967906302</v>
      </c>
      <c r="R8" s="8">
        <v>6</v>
      </c>
      <c r="S8" s="8"/>
      <c r="T8" s="8"/>
      <c r="U8" s="8"/>
      <c r="V8" s="8"/>
      <c r="W8" s="8"/>
      <c r="X8" s="8"/>
      <c r="Y8" s="4" t="s">
        <v>275</v>
      </c>
      <c r="Z8" s="4" t="s">
        <v>288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289</v>
      </c>
      <c r="N9" s="8">
        <v>324.80315999999999</v>
      </c>
      <c r="O9" s="8">
        <v>150.91864000000001</v>
      </c>
      <c r="P9" s="8">
        <v>33.948051068155301</v>
      </c>
      <c r="Q9" s="8">
        <v>-118.374196839194</v>
      </c>
      <c r="R9" s="8">
        <v>6</v>
      </c>
      <c r="S9" s="8"/>
      <c r="T9" s="8"/>
      <c r="U9" s="8"/>
      <c r="V9" s="8"/>
      <c r="W9" s="8"/>
      <c r="X9" s="8"/>
      <c r="Y9" s="4" t="s">
        <v>275</v>
      </c>
      <c r="Z9" s="4" t="s">
        <v>289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275</v>
      </c>
      <c r="B2" s="6">
        <f>99*AM2</f>
        <v>324.80315999999999</v>
      </c>
      <c r="C2" s="4">
        <f>12*AM2</f>
        <v>39.370080000000002</v>
      </c>
      <c r="D2" s="4">
        <v>33.947788500000001</v>
      </c>
      <c r="E2" s="4">
        <v>-118.3740864</v>
      </c>
      <c r="F2" s="4">
        <v>8</v>
      </c>
      <c r="G2" s="4" t="s">
        <v>276</v>
      </c>
      <c r="H2" s="4">
        <v>33.951019416506199</v>
      </c>
      <c r="I2" s="4">
        <v>-118.381897916371</v>
      </c>
      <c r="J2" s="4" t="s">
        <v>277</v>
      </c>
      <c r="K2" s="4">
        <v>33.949738234196197</v>
      </c>
      <c r="L2" s="4">
        <v>-118.365694129326</v>
      </c>
      <c r="M2" s="4" t="s">
        <v>278</v>
      </c>
      <c r="N2" s="4">
        <f>65*AM2</f>
        <v>213.25460000000001</v>
      </c>
      <c r="O2" s="4">
        <f>12*AM2</f>
        <v>39.370080000000002</v>
      </c>
      <c r="P2" s="4">
        <v>33.947780700000003</v>
      </c>
      <c r="Q2" s="4">
        <v>-118.37448329999999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275</v>
      </c>
      <c r="Z2" s="4" t="s">
        <v>278</v>
      </c>
      <c r="AA2" s="4" t="s">
        <v>279</v>
      </c>
      <c r="AB2" s="4">
        <v>33.947339389464297</v>
      </c>
      <c r="AC2" s="4">
        <v>-118.373647676473</v>
      </c>
      <c r="AD2" s="4" t="s">
        <v>280</v>
      </c>
      <c r="AE2" s="4">
        <v>33.947195506524601</v>
      </c>
      <c r="AF2" s="4">
        <v>-118.37445960086001</v>
      </c>
      <c r="AG2" s="4" t="s">
        <v>281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282</v>
      </c>
      <c r="N3" s="4">
        <f>70*AM2</f>
        <v>229.65879999999999</v>
      </c>
      <c r="O3" s="4">
        <f>29*AM2</f>
        <v>95.144360000000006</v>
      </c>
      <c r="P3" s="4">
        <v>33.947573800000001</v>
      </c>
      <c r="Q3" s="4">
        <v>-118.37439209999999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275</v>
      </c>
      <c r="Z3" s="4" t="s">
        <v>282</v>
      </c>
      <c r="AA3" s="4" t="s">
        <v>283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284</v>
      </c>
      <c r="N4" s="4">
        <f>82*AM2</f>
        <v>269.02888000000002</v>
      </c>
      <c r="O4" s="4">
        <f>41*AM2</f>
        <v>134.51444000000001</v>
      </c>
      <c r="P4" s="4">
        <v>33.947459100000003</v>
      </c>
      <c r="Q4" s="4">
        <v>-118.374089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275</v>
      </c>
      <c r="Z4" s="4" t="s">
        <v>284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285</v>
      </c>
      <c r="N5" s="4">
        <f>99*AM2</f>
        <v>324.80315999999999</v>
      </c>
      <c r="O5" s="4">
        <f>46*AM2</f>
        <v>150.91864000000001</v>
      </c>
      <c r="P5" s="4">
        <v>33.947574899999999</v>
      </c>
      <c r="Q5" s="4">
        <v>-118.37377530000001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275</v>
      </c>
      <c r="Z5" s="4" t="s">
        <v>285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286</v>
      </c>
      <c r="N6" s="8">
        <v>324.80315999999999</v>
      </c>
      <c r="O6" s="8">
        <v>150.91864000000001</v>
      </c>
      <c r="P6" s="4">
        <v>33.947800000000001</v>
      </c>
      <c r="Q6" s="4">
        <v>-118.37372000000001</v>
      </c>
      <c r="R6" s="8">
        <v>6</v>
      </c>
      <c r="S6" s="8"/>
      <c r="T6" s="8"/>
      <c r="U6" s="8"/>
      <c r="V6" s="8"/>
      <c r="W6" s="8"/>
      <c r="X6" s="8"/>
      <c r="Y6" s="4" t="s">
        <v>275</v>
      </c>
      <c r="Z6" s="4" t="s">
        <v>286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287</v>
      </c>
      <c r="N7" s="8">
        <v>324.80315999999999</v>
      </c>
      <c r="O7" s="8">
        <v>150.91864000000001</v>
      </c>
      <c r="P7" s="8">
        <v>33.947950432051499</v>
      </c>
      <c r="Q7" s="8">
        <v>-118.373778107238</v>
      </c>
      <c r="R7" s="8">
        <v>6</v>
      </c>
      <c r="S7" s="8"/>
      <c r="T7" s="8"/>
      <c r="U7" s="8"/>
      <c r="V7" s="8"/>
      <c r="W7" s="8"/>
      <c r="X7" s="8"/>
      <c r="Y7" s="4" t="s">
        <v>275</v>
      </c>
      <c r="Z7" s="4" t="s">
        <v>287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288</v>
      </c>
      <c r="N8" s="8">
        <v>324.80315999999999</v>
      </c>
      <c r="O8" s="8">
        <v>150.91864000000001</v>
      </c>
      <c r="P8" s="8">
        <v>33.948042952344899</v>
      </c>
      <c r="Q8" s="8">
        <v>-118.373967906302</v>
      </c>
      <c r="R8" s="8">
        <v>6</v>
      </c>
      <c r="S8" s="8"/>
      <c r="T8" s="8"/>
      <c r="U8" s="8"/>
      <c r="V8" s="8"/>
      <c r="W8" s="8"/>
      <c r="X8" s="8"/>
      <c r="Y8" s="4" t="s">
        <v>275</v>
      </c>
      <c r="Z8" s="4" t="s">
        <v>288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289</v>
      </c>
      <c r="N9" s="8">
        <v>324.80315999999999</v>
      </c>
      <c r="O9" s="8">
        <v>150.91864000000001</v>
      </c>
      <c r="P9" s="8">
        <v>33.948051068155301</v>
      </c>
      <c r="Q9" s="8">
        <v>-118.374196839194</v>
      </c>
      <c r="R9" s="8">
        <v>6</v>
      </c>
      <c r="S9" s="8"/>
      <c r="T9" s="8"/>
      <c r="U9" s="8"/>
      <c r="V9" s="8"/>
      <c r="W9" s="8"/>
      <c r="X9" s="8"/>
      <c r="Y9" s="4" t="s">
        <v>275</v>
      </c>
      <c r="Z9" s="4" t="s">
        <v>289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290</v>
      </c>
      <c r="N10" s="8">
        <v>324.80315999999999</v>
      </c>
      <c r="O10" s="8">
        <v>150.91864000000001</v>
      </c>
      <c r="P10" s="8">
        <v>33.947965040525503</v>
      </c>
      <c r="Q10" s="8">
        <v>-118.374464905914</v>
      </c>
      <c r="R10" s="8">
        <v>6</v>
      </c>
      <c r="S10" s="8"/>
      <c r="T10" s="8"/>
      <c r="U10" s="8"/>
      <c r="V10" s="8"/>
      <c r="W10" s="8"/>
      <c r="X10" s="8"/>
      <c r="Y10" s="4" t="s">
        <v>275</v>
      </c>
      <c r="Z10" s="4" t="s">
        <v>290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291</v>
      </c>
      <c r="N11" s="8">
        <v>324.80315999999999</v>
      </c>
      <c r="O11" s="8">
        <v>150.91864000000001</v>
      </c>
      <c r="P11" s="5">
        <v>33.947937446739097</v>
      </c>
      <c r="Q11" s="5">
        <v>-118.374574480631</v>
      </c>
      <c r="R11" s="5">
        <v>6</v>
      </c>
      <c r="S11" s="5"/>
      <c r="T11" s="5"/>
      <c r="U11" s="5"/>
      <c r="V11" s="5"/>
      <c r="W11" s="5"/>
      <c r="X11" s="5"/>
      <c r="Y11" s="4" t="s">
        <v>275</v>
      </c>
      <c r="Z11" s="4" t="s">
        <v>291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292</v>
      </c>
      <c r="N12" s="8">
        <v>324.80315999999999</v>
      </c>
      <c r="O12" s="8">
        <v>150.91864000000001</v>
      </c>
      <c r="P12" s="5">
        <v>33.947937446739097</v>
      </c>
      <c r="Q12" s="5">
        <v>-118.374574480631</v>
      </c>
      <c r="R12" s="5">
        <v>6</v>
      </c>
      <c r="S12" s="5"/>
      <c r="T12" s="5"/>
      <c r="U12" s="5"/>
      <c r="V12" s="5"/>
      <c r="W12" s="5"/>
      <c r="X12" s="5"/>
      <c r="Y12" s="4" t="s">
        <v>275</v>
      </c>
      <c r="Z12" s="4" t="s">
        <v>292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293</v>
      </c>
      <c r="N13" s="8">
        <v>324.80315999999999</v>
      </c>
      <c r="O13" s="8">
        <v>150.91864000000001</v>
      </c>
      <c r="P13" s="5">
        <v>33.947937446739097</v>
      </c>
      <c r="Q13" s="5">
        <v>-118.374574480631</v>
      </c>
      <c r="R13" s="5">
        <v>6</v>
      </c>
      <c r="S13" s="5"/>
      <c r="T13" s="5"/>
      <c r="U13" s="5"/>
      <c r="V13" s="5"/>
      <c r="W13" s="5"/>
      <c r="X13" s="5"/>
      <c r="Y13" s="4" t="s">
        <v>275</v>
      </c>
      <c r="Z13" s="4" t="s">
        <v>293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275</v>
      </c>
      <c r="B2" s="6">
        <f>99*AM2</f>
        <v>324.80315999999999</v>
      </c>
      <c r="C2" s="4">
        <f>12*AM2</f>
        <v>39.370080000000002</v>
      </c>
      <c r="D2" s="4">
        <v>33.947788500000001</v>
      </c>
      <c r="E2" s="4">
        <v>-118.3740864</v>
      </c>
      <c r="F2" s="4">
        <v>9</v>
      </c>
      <c r="G2" s="4" t="s">
        <v>276</v>
      </c>
      <c r="H2" s="4">
        <v>33.951019416506199</v>
      </c>
      <c r="I2" s="4">
        <v>-118.381897916371</v>
      </c>
      <c r="J2" s="4" t="s">
        <v>277</v>
      </c>
      <c r="K2" s="4">
        <v>33.949738234196197</v>
      </c>
      <c r="L2" s="4">
        <v>-118.365694129326</v>
      </c>
      <c r="M2" s="4" t="s">
        <v>278</v>
      </c>
      <c r="N2" s="4">
        <f>65*AM2</f>
        <v>213.25460000000001</v>
      </c>
      <c r="O2" s="4">
        <f>12*AM2</f>
        <v>39.370080000000002</v>
      </c>
      <c r="P2" s="4">
        <v>33.947787103511999</v>
      </c>
      <c r="Q2" s="4">
        <v>-118.37476189865799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275</v>
      </c>
      <c r="Z2" s="4" t="s">
        <v>278</v>
      </c>
      <c r="AA2" s="4" t="s">
        <v>279</v>
      </c>
      <c r="AB2" s="4">
        <v>33.947339389464297</v>
      </c>
      <c r="AC2" s="4">
        <v>-118.373647676473</v>
      </c>
      <c r="AD2" s="4" t="s">
        <v>280</v>
      </c>
      <c r="AE2" s="4">
        <v>33.947195506524601</v>
      </c>
      <c r="AF2" s="4">
        <v>-118.37445960086001</v>
      </c>
      <c r="AG2" s="4" t="s">
        <v>281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282</v>
      </c>
      <c r="N3" s="4">
        <v>213.25460000000001</v>
      </c>
      <c r="O3" s="4">
        <v>39.370080000000002</v>
      </c>
      <c r="P3" s="4">
        <v>33.947534208387601</v>
      </c>
      <c r="Q3" s="4">
        <v>-118.37467997495899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275</v>
      </c>
      <c r="Z3" s="4" t="s">
        <v>282</v>
      </c>
      <c r="AA3" s="4" t="s">
        <v>283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284</v>
      </c>
      <c r="N4" s="4">
        <v>213.25460000000001</v>
      </c>
      <c r="O4" s="4">
        <v>39.370080000000002</v>
      </c>
      <c r="P4" s="4">
        <v>33.947355708321197</v>
      </c>
      <c r="Q4" s="4">
        <v>-118.374369297613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275</v>
      </c>
      <c r="Z4" s="4" t="s">
        <v>284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285</v>
      </c>
      <c r="N5" s="4">
        <v>213.25460000000001</v>
      </c>
      <c r="O5" s="4">
        <v>39.370080000000002</v>
      </c>
      <c r="P5" s="4">
        <v>33.947282463310998</v>
      </c>
      <c r="Q5" s="4">
        <v>-118.374062343302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275</v>
      </c>
      <c r="Z5" s="4" t="s">
        <v>285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286</v>
      </c>
      <c r="N6" s="4">
        <v>213.25460000000001</v>
      </c>
      <c r="O6" s="4">
        <v>39.370080000000002</v>
      </c>
      <c r="P6" s="4">
        <v>33.947373953515701</v>
      </c>
      <c r="Q6" s="4">
        <v>-118.373789589065</v>
      </c>
      <c r="R6" s="8">
        <v>6</v>
      </c>
      <c r="S6" s="8"/>
      <c r="T6" s="8"/>
      <c r="U6" s="8"/>
      <c r="V6" s="8"/>
      <c r="W6" s="8"/>
      <c r="X6" s="8"/>
      <c r="Y6" s="4" t="s">
        <v>275</v>
      </c>
      <c r="Z6" s="4" t="s">
        <v>286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287</v>
      </c>
      <c r="N7" s="4">
        <v>213.25460000000001</v>
      </c>
      <c r="O7" s="4">
        <v>39.370080000000002</v>
      </c>
      <c r="P7" s="8">
        <v>33.947560007787303</v>
      </c>
      <c r="Q7" s="8">
        <v>-118.373476475657</v>
      </c>
      <c r="R7" s="8">
        <v>6</v>
      </c>
      <c r="S7" s="8"/>
      <c r="T7" s="8"/>
      <c r="U7" s="8"/>
      <c r="V7" s="8"/>
      <c r="W7" s="8"/>
      <c r="X7" s="8"/>
      <c r="Y7" s="4" t="s">
        <v>275</v>
      </c>
      <c r="Z7" s="4" t="s">
        <v>287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288</v>
      </c>
      <c r="N8" s="4">
        <v>213.25460000000001</v>
      </c>
      <c r="O8" s="4">
        <v>39.370080000000002</v>
      </c>
      <c r="P8" s="8">
        <v>33.947822858355401</v>
      </c>
      <c r="Q8" s="8">
        <v>-118.37345503027301</v>
      </c>
      <c r="R8" s="8">
        <v>6</v>
      </c>
      <c r="S8" s="8"/>
      <c r="T8" s="8"/>
      <c r="U8" s="8"/>
      <c r="V8" s="8"/>
      <c r="W8" s="8"/>
      <c r="X8" s="8"/>
      <c r="Y8" s="4" t="s">
        <v>275</v>
      </c>
      <c r="Z8" s="4" t="s">
        <v>288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289</v>
      </c>
      <c r="N9" s="4">
        <v>213.25460000000001</v>
      </c>
      <c r="O9" s="4">
        <v>39.370080000000002</v>
      </c>
      <c r="P9" s="8">
        <v>33.948087321946197</v>
      </c>
      <c r="Q9" s="8">
        <v>-118.373636486709</v>
      </c>
      <c r="R9" s="8">
        <v>6</v>
      </c>
      <c r="S9" s="8"/>
      <c r="T9" s="8"/>
      <c r="U9" s="8"/>
      <c r="V9" s="8"/>
      <c r="W9" s="8"/>
      <c r="X9" s="8"/>
      <c r="Y9" s="4" t="s">
        <v>275</v>
      </c>
      <c r="Z9" s="4" t="s">
        <v>289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290</v>
      </c>
      <c r="N10" s="4">
        <v>213.25460000000001</v>
      </c>
      <c r="O10" s="4">
        <v>39.370080000000002</v>
      </c>
      <c r="P10" s="8">
        <v>33.948210967237102</v>
      </c>
      <c r="Q10" s="8">
        <v>-118.374104950904</v>
      </c>
      <c r="R10" s="8">
        <v>6</v>
      </c>
      <c r="S10" s="8"/>
      <c r="T10" s="8"/>
      <c r="U10" s="8"/>
      <c r="V10" s="8"/>
      <c r="W10" s="8"/>
      <c r="X10" s="8"/>
      <c r="Y10" s="4" t="s">
        <v>275</v>
      </c>
      <c r="Z10" s="4" t="s">
        <v>290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291</v>
      </c>
      <c r="N11" s="4">
        <v>213.25460000000001</v>
      </c>
      <c r="O11" s="4">
        <v>39.370080000000002</v>
      </c>
      <c r="P11" s="5">
        <v>33.9480838281128</v>
      </c>
      <c r="Q11" s="5">
        <v>-118.374584399349</v>
      </c>
      <c r="R11" s="5">
        <v>6</v>
      </c>
      <c r="S11" s="5"/>
      <c r="T11" s="5"/>
      <c r="U11" s="5"/>
      <c r="V11" s="5"/>
      <c r="W11" s="5"/>
      <c r="X11" s="5"/>
      <c r="Y11" s="4" t="s">
        <v>275</v>
      </c>
      <c r="Z11" s="4" t="s">
        <v>291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275</v>
      </c>
      <c r="B2" s="6">
        <f>99*AM2</f>
        <v>324.80315999999999</v>
      </c>
      <c r="C2" s="4">
        <f>12*AM2</f>
        <v>39.370080000000002</v>
      </c>
      <c r="D2" s="4">
        <v>33.947788500000001</v>
      </c>
      <c r="E2" s="4">
        <v>-118.3740864</v>
      </c>
      <c r="F2" s="4">
        <f>75/AM1</f>
        <v>7.5</v>
      </c>
      <c r="G2" s="4" t="s">
        <v>276</v>
      </c>
      <c r="H2" s="4">
        <v>33.951019416506199</v>
      </c>
      <c r="I2" s="4">
        <v>-118.381897916371</v>
      </c>
      <c r="J2" s="4" t="s">
        <v>277</v>
      </c>
      <c r="K2" s="4">
        <v>33.949738234196197</v>
      </c>
      <c r="L2" s="4">
        <v>-118.365694129326</v>
      </c>
      <c r="M2" s="4" t="s">
        <v>278</v>
      </c>
      <c r="N2" s="4">
        <f>65*AM2</f>
        <v>213.25460000000001</v>
      </c>
      <c r="O2" s="4">
        <f>12*AM2</f>
        <v>39.370080000000002</v>
      </c>
      <c r="P2" s="4">
        <v>33.947780700000003</v>
      </c>
      <c r="Q2" s="4">
        <v>-118.37448329999999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275</v>
      </c>
      <c r="Z2" s="4" t="s">
        <v>278</v>
      </c>
      <c r="AA2" s="4" t="s">
        <v>279</v>
      </c>
      <c r="AB2" s="4">
        <v>33.947339389464297</v>
      </c>
      <c r="AC2" s="4">
        <v>-118.373647676473</v>
      </c>
      <c r="AD2" s="4" t="s">
        <v>280</v>
      </c>
      <c r="AE2" s="4">
        <v>33.947195506524601</v>
      </c>
      <c r="AF2" s="4">
        <v>-118.37445960086001</v>
      </c>
      <c r="AG2" s="4" t="s">
        <v>281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282</v>
      </c>
      <c r="N3" s="4">
        <f>70*AM2</f>
        <v>229.65879999999999</v>
      </c>
      <c r="O3" s="4">
        <f>29*AM2</f>
        <v>95.144360000000006</v>
      </c>
      <c r="P3" s="4">
        <v>33.947573800000001</v>
      </c>
      <c r="Q3" s="4">
        <v>-118.37439209999999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275</v>
      </c>
      <c r="Z3" s="4" t="s">
        <v>282</v>
      </c>
      <c r="AA3" s="4" t="s">
        <v>283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284</v>
      </c>
      <c r="N4" s="4">
        <f>82*AM2</f>
        <v>269.02888000000002</v>
      </c>
      <c r="O4" s="4">
        <f>41*AM2</f>
        <v>134.51444000000001</v>
      </c>
      <c r="P4" s="4">
        <v>33.947459100000003</v>
      </c>
      <c r="Q4" s="4">
        <v>-118.374089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275</v>
      </c>
      <c r="Z4" s="4" t="s">
        <v>284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285</v>
      </c>
      <c r="N5" s="4">
        <f>99*AM2</f>
        <v>324.80315999999999</v>
      </c>
      <c r="O5" s="4">
        <f>46*AM2</f>
        <v>150.91864000000001</v>
      </c>
      <c r="P5" s="4">
        <v>33.947574899999999</v>
      </c>
      <c r="Q5" s="4">
        <v>-118.37377530000001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275</v>
      </c>
      <c r="Z5" s="4" t="s">
        <v>285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286</v>
      </c>
      <c r="N6" s="8">
        <v>324.80315999999999</v>
      </c>
      <c r="O6" s="8">
        <v>150.91864000000001</v>
      </c>
      <c r="P6" s="4">
        <v>33.947800000000001</v>
      </c>
      <c r="Q6" s="4">
        <v>-118.37372000000001</v>
      </c>
      <c r="R6" s="8">
        <v>6</v>
      </c>
      <c r="S6" s="8"/>
      <c r="T6" s="8"/>
      <c r="U6" s="8"/>
      <c r="V6" s="8"/>
      <c r="W6" s="8"/>
      <c r="X6" s="8"/>
      <c r="Y6" s="4" t="s">
        <v>275</v>
      </c>
      <c r="Z6" s="4" t="s">
        <v>286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275</v>
      </c>
      <c r="B2" s="6">
        <f>99*AM2</f>
        <v>324.80315999999999</v>
      </c>
      <c r="C2" s="4">
        <f>12*AM2</f>
        <v>39.370080000000002</v>
      </c>
      <c r="D2" s="4">
        <v>33.947788500000001</v>
      </c>
      <c r="E2" s="4">
        <v>-118.3740864</v>
      </c>
      <c r="F2" s="4">
        <f>75/AM1</f>
        <v>7.5</v>
      </c>
      <c r="G2" s="4" t="s">
        <v>276</v>
      </c>
      <c r="H2" s="4">
        <v>33.951019416506199</v>
      </c>
      <c r="I2" s="4">
        <v>-118.381897916371</v>
      </c>
      <c r="J2" s="4" t="s">
        <v>277</v>
      </c>
      <c r="K2" s="4">
        <v>33.949738234196197</v>
      </c>
      <c r="L2" s="4">
        <v>-118.365694129326</v>
      </c>
      <c r="M2" s="4" t="s">
        <v>278</v>
      </c>
      <c r="N2" s="4">
        <f>65*AM2</f>
        <v>213.25460000000001</v>
      </c>
      <c r="O2" s="4">
        <f>12*AM2</f>
        <v>39.370080000000002</v>
      </c>
      <c r="P2" s="4">
        <v>33.947780700000003</v>
      </c>
      <c r="Q2" s="4">
        <v>-118.37448329999999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275</v>
      </c>
      <c r="Z2" s="4" t="s">
        <v>278</v>
      </c>
      <c r="AA2" s="4" t="s">
        <v>279</v>
      </c>
      <c r="AB2" s="4">
        <v>33.947339389464297</v>
      </c>
      <c r="AC2" s="4">
        <v>-118.373647676473</v>
      </c>
      <c r="AD2" s="4" t="s">
        <v>280</v>
      </c>
      <c r="AE2" s="4">
        <v>33.947195506524601</v>
      </c>
      <c r="AF2" s="4">
        <v>-118.37445960086001</v>
      </c>
      <c r="AG2" s="4" t="s">
        <v>281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282</v>
      </c>
      <c r="N3" s="4">
        <f>70*AM2</f>
        <v>229.65879999999999</v>
      </c>
      <c r="O3" s="4">
        <f>29*AM2</f>
        <v>95.144360000000006</v>
      </c>
      <c r="P3" s="4">
        <v>33.947573800000001</v>
      </c>
      <c r="Q3" s="4">
        <v>-118.37439209999999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275</v>
      </c>
      <c r="Z3" s="4" t="s">
        <v>282</v>
      </c>
      <c r="AA3" s="4" t="s">
        <v>283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284</v>
      </c>
      <c r="N4" s="4">
        <f>82*AM2</f>
        <v>269.02888000000002</v>
      </c>
      <c r="O4" s="4">
        <f>41*AM2</f>
        <v>134.51444000000001</v>
      </c>
      <c r="P4" s="4">
        <v>33.947459100000003</v>
      </c>
      <c r="Q4" s="4">
        <v>-118.374089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275</v>
      </c>
      <c r="Z4" s="4" t="s">
        <v>284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285</v>
      </c>
      <c r="N5" s="4">
        <f>99*AM2</f>
        <v>324.80315999999999</v>
      </c>
      <c r="O5" s="4">
        <f>46*AM2</f>
        <v>150.91864000000001</v>
      </c>
      <c r="P5" s="4">
        <v>33.947574899999999</v>
      </c>
      <c r="Q5" s="4">
        <v>-118.37377530000001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275</v>
      </c>
      <c r="Z5" s="4" t="s">
        <v>285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294</v>
      </c>
      <c r="B2" s="6">
        <f>99*AM2</f>
        <v>324.80315999999999</v>
      </c>
      <c r="C2" s="4">
        <f>12*AM2</f>
        <v>39.370080000000002</v>
      </c>
      <c r="D2" s="4">
        <v>37.305658000805799</v>
      </c>
      <c r="E2" s="4">
        <v>-121.85405613654</v>
      </c>
      <c r="F2" s="4">
        <v>8</v>
      </c>
      <c r="G2" s="4" t="s">
        <v>295</v>
      </c>
      <c r="H2" s="4">
        <v>37.311331594770998</v>
      </c>
      <c r="I2" s="4">
        <v>-121.848349804997</v>
      </c>
      <c r="J2" s="4" t="s">
        <v>296</v>
      </c>
      <c r="K2" s="4">
        <v>37.304832193320998</v>
      </c>
      <c r="L2" s="4">
        <v>-121.863192499839</v>
      </c>
      <c r="M2" s="4" t="s">
        <v>297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33.947339389464297</v>
      </c>
      <c r="AC2" s="4">
        <v>-118.373647676473</v>
      </c>
      <c r="AD2" s="4" t="s">
        <v>299</v>
      </c>
      <c r="AE2" s="4">
        <v>33.947195506524601</v>
      </c>
      <c r="AF2" s="4">
        <v>-118.37445960086001</v>
      </c>
      <c r="AG2" s="4" t="s">
        <v>300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294</v>
      </c>
      <c r="B2" s="6">
        <f>99*AM2</f>
        <v>324.80315999999999</v>
      </c>
      <c r="C2" s="4">
        <f>12*AM2</f>
        <v>39.370080000000002</v>
      </c>
      <c r="D2" s="4">
        <v>37.305658000805799</v>
      </c>
      <c r="E2" s="4">
        <v>-121.85405613654</v>
      </c>
      <c r="F2" s="4">
        <v>8</v>
      </c>
      <c r="G2" s="4" t="s">
        <v>295</v>
      </c>
      <c r="H2" s="4">
        <v>37.311331594770998</v>
      </c>
      <c r="I2" s="4">
        <v>-121.848349804997</v>
      </c>
      <c r="J2" s="4" t="s">
        <v>296</v>
      </c>
      <c r="K2" s="4">
        <v>37.304832193320998</v>
      </c>
      <c r="L2" s="4">
        <v>-121.863192499839</v>
      </c>
      <c r="M2" s="4" t="s">
        <v>297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33.947339389464297</v>
      </c>
      <c r="AC2" s="4">
        <v>-118.373647676473</v>
      </c>
      <c r="AD2" s="4" t="s">
        <v>299</v>
      </c>
      <c r="AE2" s="4">
        <v>33.947195506524601</v>
      </c>
      <c r="AF2" s="4">
        <v>-118.37445960086001</v>
      </c>
      <c r="AG2" s="4" t="s">
        <v>300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294</v>
      </c>
      <c r="B2" s="6">
        <f>99*AM2</f>
        <v>324.80315999999999</v>
      </c>
      <c r="C2" s="4">
        <f>12*AM2</f>
        <v>39.370080000000002</v>
      </c>
      <c r="D2" s="4">
        <v>37.305658000805799</v>
      </c>
      <c r="E2" s="4">
        <v>-121.85405613654</v>
      </c>
      <c r="F2" s="4">
        <v>8</v>
      </c>
      <c r="G2" s="4" t="s">
        <v>295</v>
      </c>
      <c r="H2" s="4">
        <v>37.311331594770998</v>
      </c>
      <c r="I2" s="4">
        <v>-121.848349804997</v>
      </c>
      <c r="J2" s="4" t="s">
        <v>296</v>
      </c>
      <c r="K2" s="4">
        <v>37.304832193320998</v>
      </c>
      <c r="L2" s="4">
        <v>-121.863192499839</v>
      </c>
      <c r="M2" s="4" t="s">
        <v>297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33.947339389464297</v>
      </c>
      <c r="AC2" s="4">
        <v>-118.373647676473</v>
      </c>
      <c r="AD2" s="4" t="s">
        <v>299</v>
      </c>
      <c r="AE2" s="4">
        <v>33.947195506524601</v>
      </c>
      <c r="AF2" s="4">
        <v>-118.37445960086001</v>
      </c>
      <c r="AG2" s="4" t="s">
        <v>300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294</v>
      </c>
      <c r="B2" s="6">
        <f>99*AM2</f>
        <v>324.80315999999999</v>
      </c>
      <c r="C2" s="4">
        <f>12*AM2</f>
        <v>39.370080000000002</v>
      </c>
      <c r="D2" s="4">
        <v>37.305658000805799</v>
      </c>
      <c r="E2" s="4">
        <v>-121.85405613654</v>
      </c>
      <c r="F2" s="4">
        <v>8</v>
      </c>
      <c r="G2" s="4" t="s">
        <v>295</v>
      </c>
      <c r="H2" s="4">
        <v>37.311331594770998</v>
      </c>
      <c r="I2" s="4">
        <v>-121.848349804997</v>
      </c>
      <c r="J2" s="4" t="s">
        <v>296</v>
      </c>
      <c r="K2" s="4">
        <v>37.304832193320998</v>
      </c>
      <c r="L2" s="4">
        <v>-121.863192499839</v>
      </c>
      <c r="M2" s="4" t="s">
        <v>297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33.947339389464297</v>
      </c>
      <c r="AC2" s="4">
        <v>-118.373647676473</v>
      </c>
      <c r="AD2" s="4" t="s">
        <v>299</v>
      </c>
      <c r="AE2" s="4">
        <v>33.947195506524601</v>
      </c>
      <c r="AF2" s="4">
        <v>-118.37445960086001</v>
      </c>
      <c r="AG2" s="4" t="s">
        <v>300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294</v>
      </c>
      <c r="B2" s="6">
        <f>99*AM2</f>
        <v>324.80315999999999</v>
      </c>
      <c r="C2" s="4">
        <f>12*AM2</f>
        <v>39.370080000000002</v>
      </c>
      <c r="D2" s="4">
        <v>37.305658000805799</v>
      </c>
      <c r="E2" s="4">
        <v>-121.85405613654</v>
      </c>
      <c r="F2" s="4">
        <v>8</v>
      </c>
      <c r="G2" s="4" t="s">
        <v>295</v>
      </c>
      <c r="H2" s="4">
        <v>37.311331594770998</v>
      </c>
      <c r="I2" s="4">
        <v>-121.848349804997</v>
      </c>
      <c r="J2" s="4" t="s">
        <v>296</v>
      </c>
      <c r="K2" s="4">
        <v>37.304832193320998</v>
      </c>
      <c r="L2" s="4">
        <v>-121.863192499839</v>
      </c>
      <c r="M2" s="4" t="s">
        <v>297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33.947339389464297</v>
      </c>
      <c r="AC2" s="4">
        <v>-118.373647676473</v>
      </c>
      <c r="AD2" s="4" t="s">
        <v>299</v>
      </c>
      <c r="AE2" s="4">
        <v>33.947195506524601</v>
      </c>
      <c r="AF2" s="4">
        <v>-118.37445960086001</v>
      </c>
      <c r="AG2" s="4" t="s">
        <v>300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294</v>
      </c>
      <c r="B2" s="6">
        <f>99*AM2</f>
        <v>324.80315999999999</v>
      </c>
      <c r="C2" s="4">
        <f>12*AM2</f>
        <v>39.370080000000002</v>
      </c>
      <c r="D2" s="4">
        <v>37.305658000805799</v>
      </c>
      <c r="E2" s="4">
        <v>-121.85405613654</v>
      </c>
      <c r="F2" s="4">
        <v>8</v>
      </c>
      <c r="G2" s="4" t="s">
        <v>295</v>
      </c>
      <c r="H2" s="4">
        <v>37.311331594770998</v>
      </c>
      <c r="I2" s="4">
        <v>-121.848349804997</v>
      </c>
      <c r="J2" s="4" t="s">
        <v>296</v>
      </c>
      <c r="K2" s="4">
        <v>37.304832193320998</v>
      </c>
      <c r="L2" s="4">
        <v>-121.863192499839</v>
      </c>
      <c r="M2" s="4" t="s">
        <v>297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33.947339389464297</v>
      </c>
      <c r="AC2" s="4">
        <v>-118.373647676473</v>
      </c>
      <c r="AD2" s="4" t="s">
        <v>299</v>
      </c>
      <c r="AE2" s="4">
        <v>33.947195506524601</v>
      </c>
      <c r="AF2" s="4">
        <v>-118.37445960086001</v>
      </c>
      <c r="AG2" s="4" t="s">
        <v>300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24" width="10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294</v>
      </c>
      <c r="B2" s="6">
        <f>99*AM2</f>
        <v>324.80315999999999</v>
      </c>
      <c r="C2" s="4">
        <f>12*AM2</f>
        <v>39.370080000000002</v>
      </c>
      <c r="D2" s="4">
        <v>37.305658000805799</v>
      </c>
      <c r="E2" s="4">
        <v>-121.85405613654</v>
      </c>
      <c r="F2" s="4">
        <v>8</v>
      </c>
      <c r="G2" s="4" t="s">
        <v>295</v>
      </c>
      <c r="H2" s="4">
        <v>37.311331594770998</v>
      </c>
      <c r="I2" s="4">
        <v>-121.848349804997</v>
      </c>
      <c r="J2" s="4" t="s">
        <v>296</v>
      </c>
      <c r="K2" s="4">
        <v>37.304832193320998</v>
      </c>
      <c r="L2" s="4">
        <v>-121.863192499839</v>
      </c>
      <c r="M2" s="4" t="s">
        <v>297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33.947339389464297</v>
      </c>
      <c r="AC2" s="4">
        <v>-118.373647676473</v>
      </c>
      <c r="AD2" s="4" t="s">
        <v>299</v>
      </c>
      <c r="AE2" s="4">
        <v>33.947195506524601</v>
      </c>
      <c r="AF2" s="4">
        <v>-118.37445960086001</v>
      </c>
      <c r="AG2" s="4" t="s">
        <v>300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310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294</v>
      </c>
      <c r="Z11" s="4" t="s">
        <v>310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294</v>
      </c>
      <c r="B2" s="6">
        <f>99*AM2</f>
        <v>324.80315999999999</v>
      </c>
      <c r="C2" s="4">
        <f>12*AM2</f>
        <v>39.370080000000002</v>
      </c>
      <c r="D2" s="4">
        <v>37.305658000805799</v>
      </c>
      <c r="E2" s="4">
        <v>-121.85405613654</v>
      </c>
      <c r="F2" s="4">
        <v>8</v>
      </c>
      <c r="G2" s="4" t="s">
        <v>295</v>
      </c>
      <c r="H2" s="4">
        <v>37.311331594770998</v>
      </c>
      <c r="I2" s="4">
        <v>-121.848349804997</v>
      </c>
      <c r="J2" s="4" t="s">
        <v>296</v>
      </c>
      <c r="K2" s="4">
        <v>37.304832193320998</v>
      </c>
      <c r="L2" s="4">
        <v>-121.863192499839</v>
      </c>
      <c r="M2" s="4" t="s">
        <v>297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33.947339389464297</v>
      </c>
      <c r="AC2" s="4">
        <v>-118.373647676473</v>
      </c>
      <c r="AD2" s="4" t="s">
        <v>299</v>
      </c>
      <c r="AE2" s="4">
        <v>33.947195506524601</v>
      </c>
      <c r="AF2" s="4">
        <v>-118.37445960086001</v>
      </c>
      <c r="AG2" s="4" t="s">
        <v>300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310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294</v>
      </c>
      <c r="Z11" s="4" t="s">
        <v>310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311</v>
      </c>
      <c r="N12" s="8">
        <v>324.80315999999999</v>
      </c>
      <c r="O12" s="8">
        <v>150.91864000000001</v>
      </c>
      <c r="P12" s="4">
        <v>37.6216274502736</v>
      </c>
      <c r="Q12" s="4">
        <v>-122.37623209125</v>
      </c>
      <c r="R12" s="8">
        <v>6</v>
      </c>
      <c r="S12" s="5"/>
      <c r="T12" s="5"/>
      <c r="U12" s="5"/>
      <c r="V12" s="5"/>
      <c r="W12" s="5"/>
      <c r="X12" s="5"/>
      <c r="Y12" s="4" t="s">
        <v>294</v>
      </c>
      <c r="Z12" s="4" t="s">
        <v>311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312</v>
      </c>
      <c r="N13" s="8">
        <v>324.80315999999999</v>
      </c>
      <c r="O13" s="8">
        <v>150.91864000000001</v>
      </c>
      <c r="P13" s="4">
        <v>37.6216274502736</v>
      </c>
      <c r="Q13" s="4">
        <v>-122.37623209125</v>
      </c>
      <c r="R13" s="8">
        <v>6</v>
      </c>
      <c r="S13" s="5"/>
      <c r="T13" s="5"/>
      <c r="U13" s="5"/>
      <c r="V13" s="5"/>
      <c r="W13" s="5"/>
      <c r="X13" s="5"/>
      <c r="Y13" s="4" t="s">
        <v>294</v>
      </c>
      <c r="Z13" s="4" t="s">
        <v>312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313</v>
      </c>
      <c r="N14" s="8">
        <v>324.80315999999999</v>
      </c>
      <c r="O14" s="8">
        <v>150.91864000000001</v>
      </c>
      <c r="P14" s="4">
        <v>37.6216274502736</v>
      </c>
      <c r="Q14" s="4">
        <v>-122.37623209125</v>
      </c>
      <c r="R14" s="8">
        <v>6</v>
      </c>
      <c r="S14" s="5"/>
      <c r="T14" s="5"/>
      <c r="U14" s="5"/>
      <c r="V14" s="5"/>
      <c r="W14" s="5"/>
      <c r="X14" s="5"/>
      <c r="Y14" s="4" t="s">
        <v>294</v>
      </c>
      <c r="Z14" s="4" t="s">
        <v>313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314</v>
      </c>
      <c r="N15" s="8">
        <v>324.80315999999999</v>
      </c>
      <c r="O15" s="8">
        <v>150.91864000000001</v>
      </c>
      <c r="P15" s="4">
        <v>37.6216274502736</v>
      </c>
      <c r="Q15" s="4">
        <v>-122.37623209125</v>
      </c>
      <c r="R15" s="8">
        <v>6</v>
      </c>
      <c r="S15" s="5"/>
      <c r="T15" s="5"/>
      <c r="U15" s="5"/>
      <c r="V15" s="5"/>
      <c r="W15" s="5"/>
      <c r="X15" s="5"/>
      <c r="Y15" s="4" t="s">
        <v>294</v>
      </c>
      <c r="Z15" s="4" t="s">
        <v>314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 t="s">
        <v>315</v>
      </c>
      <c r="N16" s="8">
        <v>324.80315999999999</v>
      </c>
      <c r="O16" s="8">
        <v>150.91864000000001</v>
      </c>
      <c r="P16" s="4">
        <v>37.6216274502736</v>
      </c>
      <c r="Q16" s="4">
        <v>-122.37623209125</v>
      </c>
      <c r="R16" s="8">
        <v>6</v>
      </c>
      <c r="S16" s="5"/>
      <c r="T16" s="5"/>
      <c r="U16" s="5"/>
      <c r="V16" s="5"/>
      <c r="W16" s="5"/>
      <c r="X16" s="5"/>
      <c r="Y16" s="4" t="s">
        <v>294</v>
      </c>
      <c r="Z16" s="4" t="s">
        <v>315</v>
      </c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 t="s">
        <v>316</v>
      </c>
      <c r="N17" s="8">
        <v>324.80315999999999</v>
      </c>
      <c r="O17" s="8">
        <v>150.91864000000001</v>
      </c>
      <c r="P17" s="4">
        <v>37.6216274502736</v>
      </c>
      <c r="Q17" s="4">
        <v>-122.37623209125</v>
      </c>
      <c r="R17" s="8">
        <v>6</v>
      </c>
      <c r="S17" s="5"/>
      <c r="T17" s="5"/>
      <c r="U17" s="5"/>
      <c r="V17" s="5"/>
      <c r="W17" s="5"/>
      <c r="X17" s="5"/>
      <c r="Y17" s="4" t="s">
        <v>294</v>
      </c>
      <c r="Z17" s="4" t="s">
        <v>316</v>
      </c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4" t="s">
        <v>317</v>
      </c>
      <c r="N18" s="8">
        <v>324.80315999999999</v>
      </c>
      <c r="O18" s="8">
        <v>150.91864000000001</v>
      </c>
      <c r="P18" s="4">
        <v>37.6216274502736</v>
      </c>
      <c r="Q18" s="4">
        <v>-122.37623209125</v>
      </c>
      <c r="R18" s="8">
        <v>6</v>
      </c>
      <c r="S18" s="5"/>
      <c r="T18" s="5"/>
      <c r="U18" s="5"/>
      <c r="V18" s="5"/>
      <c r="W18" s="5"/>
      <c r="X18" s="5"/>
      <c r="Y18" s="4" t="s">
        <v>294</v>
      </c>
      <c r="Z18" s="4" t="s">
        <v>317</v>
      </c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4" t="s">
        <v>318</v>
      </c>
      <c r="N19" s="8">
        <v>324.80315999999999</v>
      </c>
      <c r="O19" s="8">
        <v>150.91864000000001</v>
      </c>
      <c r="P19" s="4">
        <v>37.6216274502736</v>
      </c>
      <c r="Q19" s="4">
        <v>-122.37623209125</v>
      </c>
      <c r="R19" s="8">
        <v>6</v>
      </c>
      <c r="S19" s="5"/>
      <c r="T19" s="5"/>
      <c r="U19" s="5"/>
      <c r="V19" s="5"/>
      <c r="W19" s="5"/>
      <c r="X19" s="5"/>
      <c r="Y19" s="4" t="s">
        <v>294</v>
      </c>
      <c r="Z19" s="4" t="s">
        <v>318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4" t="s">
        <v>319</v>
      </c>
      <c r="N20" s="8">
        <v>324.80315999999999</v>
      </c>
      <c r="O20" s="8">
        <v>150.91864000000001</v>
      </c>
      <c r="P20" s="4">
        <v>37.6216274502736</v>
      </c>
      <c r="Q20" s="4">
        <v>-122.37623209125</v>
      </c>
      <c r="R20" s="8">
        <v>6</v>
      </c>
      <c r="S20" s="5"/>
      <c r="T20" s="5"/>
      <c r="U20" s="5"/>
      <c r="V20" s="5"/>
      <c r="W20" s="5"/>
      <c r="X20" s="5"/>
      <c r="Y20" s="4" t="s">
        <v>294</v>
      </c>
      <c r="Z20" s="4" t="s">
        <v>319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4" t="s">
        <v>320</v>
      </c>
      <c r="N21" s="8">
        <v>324.80315999999999</v>
      </c>
      <c r="O21" s="8">
        <v>150.91864000000001</v>
      </c>
      <c r="P21" s="4">
        <v>37.6216274502736</v>
      </c>
      <c r="Q21" s="4">
        <v>-122.37623209125</v>
      </c>
      <c r="R21" s="8">
        <v>6</v>
      </c>
      <c r="S21" s="5"/>
      <c r="T21" s="5"/>
      <c r="U21" s="5"/>
      <c r="V21" s="5"/>
      <c r="W21" s="5"/>
      <c r="X21" s="5"/>
      <c r="Y21" s="4" t="s">
        <v>294</v>
      </c>
      <c r="Z21" s="4" t="s">
        <v>320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294</v>
      </c>
      <c r="B2" s="6">
        <f>99*AM2</f>
        <v>324.80315999999999</v>
      </c>
      <c r="C2" s="4">
        <f>12*AM2</f>
        <v>39.370080000000002</v>
      </c>
      <c r="D2" s="4">
        <v>37.305658000805799</v>
      </c>
      <c r="E2" s="4">
        <v>-121.85405613654</v>
      </c>
      <c r="F2" s="4">
        <v>8</v>
      </c>
      <c r="G2" s="4" t="s">
        <v>295</v>
      </c>
      <c r="H2" s="4">
        <v>37.311331594770998</v>
      </c>
      <c r="I2" s="4">
        <v>-121.848349804997</v>
      </c>
      <c r="J2" s="4" t="s">
        <v>296</v>
      </c>
      <c r="K2" s="4">
        <v>37.304832193320998</v>
      </c>
      <c r="L2" s="4">
        <v>-121.863192499839</v>
      </c>
      <c r="M2" s="4" t="s">
        <v>297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33.947339389464297</v>
      </c>
      <c r="AC2" s="4">
        <v>-118.373647676473</v>
      </c>
      <c r="AD2" s="4" t="s">
        <v>299</v>
      </c>
      <c r="AE2" s="4">
        <v>33.947195506524601</v>
      </c>
      <c r="AF2" s="4">
        <v>-118.37445960086001</v>
      </c>
      <c r="AG2" s="4" t="s">
        <v>300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310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294</v>
      </c>
      <c r="Z11" s="4" t="s">
        <v>310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311</v>
      </c>
      <c r="N12" s="8">
        <v>324.80315999999999</v>
      </c>
      <c r="O12" s="8">
        <v>150.91864000000001</v>
      </c>
      <c r="P12" s="4">
        <v>37.6216274502736</v>
      </c>
      <c r="Q12" s="4">
        <v>-122.37623209125</v>
      </c>
      <c r="R12" s="8">
        <v>6</v>
      </c>
      <c r="S12" s="5"/>
      <c r="T12" s="5"/>
      <c r="U12" s="5"/>
      <c r="V12" s="5"/>
      <c r="W12" s="5"/>
      <c r="X12" s="5"/>
      <c r="Y12" s="4" t="s">
        <v>294</v>
      </c>
      <c r="Z12" s="4" t="s">
        <v>311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312</v>
      </c>
      <c r="N13" s="8">
        <v>324.80315999999999</v>
      </c>
      <c r="O13" s="8">
        <v>150.91864000000001</v>
      </c>
      <c r="P13" s="4">
        <v>37.6216274502736</v>
      </c>
      <c r="Q13" s="4">
        <v>-122.37623209125</v>
      </c>
      <c r="R13" s="8">
        <v>6</v>
      </c>
      <c r="S13" s="5"/>
      <c r="T13" s="5"/>
      <c r="U13" s="5"/>
      <c r="V13" s="5"/>
      <c r="W13" s="5"/>
      <c r="X13" s="5"/>
      <c r="Y13" s="4" t="s">
        <v>294</v>
      </c>
      <c r="Z13" s="4" t="s">
        <v>312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313</v>
      </c>
      <c r="N14" s="8">
        <v>324.80315999999999</v>
      </c>
      <c r="O14" s="8">
        <v>150.91864000000001</v>
      </c>
      <c r="P14" s="4">
        <v>37.6216274502736</v>
      </c>
      <c r="Q14" s="4">
        <v>-122.37623209125</v>
      </c>
      <c r="R14" s="8">
        <v>6</v>
      </c>
      <c r="S14" s="5"/>
      <c r="T14" s="5"/>
      <c r="U14" s="5"/>
      <c r="V14" s="5"/>
      <c r="W14" s="5"/>
      <c r="X14" s="5"/>
      <c r="Y14" s="4" t="s">
        <v>294</v>
      </c>
      <c r="Z14" s="4" t="s">
        <v>313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314</v>
      </c>
      <c r="N15" s="8">
        <v>324.80315999999999</v>
      </c>
      <c r="O15" s="8">
        <v>150.91864000000001</v>
      </c>
      <c r="P15" s="4">
        <v>37.6216274502736</v>
      </c>
      <c r="Q15" s="4">
        <v>-122.37623209125</v>
      </c>
      <c r="R15" s="8">
        <v>6</v>
      </c>
      <c r="S15" s="5"/>
      <c r="T15" s="5"/>
      <c r="U15" s="5"/>
      <c r="V15" s="5"/>
      <c r="W15" s="5"/>
      <c r="X15" s="5"/>
      <c r="Y15" s="4" t="s">
        <v>294</v>
      </c>
      <c r="Z15" s="4" t="s">
        <v>314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 t="s">
        <v>315</v>
      </c>
      <c r="N16" s="8">
        <v>324.80315999999999</v>
      </c>
      <c r="O16" s="8">
        <v>150.91864000000001</v>
      </c>
      <c r="P16" s="4">
        <v>37.6216274502736</v>
      </c>
      <c r="Q16" s="4">
        <v>-122.37623209125</v>
      </c>
      <c r="R16" s="8">
        <v>6</v>
      </c>
      <c r="S16" s="5"/>
      <c r="T16" s="5"/>
      <c r="U16" s="5"/>
      <c r="V16" s="5"/>
      <c r="W16" s="5"/>
      <c r="X16" s="5"/>
      <c r="Y16" s="4" t="s">
        <v>294</v>
      </c>
      <c r="Z16" s="4" t="s">
        <v>315</v>
      </c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 t="s">
        <v>316</v>
      </c>
      <c r="N17" s="8">
        <v>324.80315999999999</v>
      </c>
      <c r="O17" s="8">
        <v>150.91864000000001</v>
      </c>
      <c r="P17" s="4">
        <v>37.6216274502736</v>
      </c>
      <c r="Q17" s="4">
        <v>-122.37623209125</v>
      </c>
      <c r="R17" s="8">
        <v>6</v>
      </c>
      <c r="S17" s="5"/>
      <c r="T17" s="5"/>
      <c r="U17" s="5"/>
      <c r="V17" s="5"/>
      <c r="W17" s="5"/>
      <c r="X17" s="5"/>
      <c r="Y17" s="4" t="s">
        <v>294</v>
      </c>
      <c r="Z17" s="4" t="s">
        <v>316</v>
      </c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4" t="s">
        <v>317</v>
      </c>
      <c r="N18" s="8">
        <v>324.80315999999999</v>
      </c>
      <c r="O18" s="8">
        <v>150.91864000000001</v>
      </c>
      <c r="P18" s="4">
        <v>37.6216274502736</v>
      </c>
      <c r="Q18" s="4">
        <v>-122.37623209125</v>
      </c>
      <c r="R18" s="8">
        <v>6</v>
      </c>
      <c r="S18" s="5"/>
      <c r="T18" s="5"/>
      <c r="U18" s="5"/>
      <c r="V18" s="5"/>
      <c r="W18" s="5"/>
      <c r="X18" s="5"/>
      <c r="Y18" s="4" t="s">
        <v>294</v>
      </c>
      <c r="Z18" s="4" t="s">
        <v>317</v>
      </c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4" t="s">
        <v>318</v>
      </c>
      <c r="N19" s="8">
        <v>324.80315999999999</v>
      </c>
      <c r="O19" s="8">
        <v>150.91864000000001</v>
      </c>
      <c r="P19" s="4">
        <v>37.6216274502736</v>
      </c>
      <c r="Q19" s="4">
        <v>-122.37623209125</v>
      </c>
      <c r="R19" s="8">
        <v>6</v>
      </c>
      <c r="S19" s="5"/>
      <c r="T19" s="5"/>
      <c r="U19" s="5"/>
      <c r="V19" s="5"/>
      <c r="W19" s="5"/>
      <c r="X19" s="5"/>
      <c r="Y19" s="4" t="s">
        <v>294</v>
      </c>
      <c r="Z19" s="4" t="s">
        <v>318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294</v>
      </c>
      <c r="B2" s="6">
        <f>99*AM2</f>
        <v>324.80315999999999</v>
      </c>
      <c r="C2" s="4">
        <f>12*AM2</f>
        <v>39.370080000000002</v>
      </c>
      <c r="D2" s="4">
        <v>37.305658000805799</v>
      </c>
      <c r="E2" s="4">
        <v>-121.85405613654</v>
      </c>
      <c r="F2" s="4">
        <v>8</v>
      </c>
      <c r="G2" s="4" t="s">
        <v>295</v>
      </c>
      <c r="H2" s="4">
        <v>37.311331594770998</v>
      </c>
      <c r="I2" s="4">
        <v>-121.848349804997</v>
      </c>
      <c r="J2" s="4" t="s">
        <v>296</v>
      </c>
      <c r="K2" s="4">
        <v>37.304832193320998</v>
      </c>
      <c r="L2" s="4">
        <v>-121.863192499839</v>
      </c>
      <c r="M2" s="4" t="s">
        <v>297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33.947339389464297</v>
      </c>
      <c r="AC2" s="4">
        <v>-118.373647676473</v>
      </c>
      <c r="AD2" s="4" t="s">
        <v>299</v>
      </c>
      <c r="AE2" s="4">
        <v>33.947195506524601</v>
      </c>
      <c r="AF2" s="4">
        <v>-118.37445960086001</v>
      </c>
      <c r="AG2" s="4" t="s">
        <v>300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310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294</v>
      </c>
      <c r="Z11" s="4" t="s">
        <v>310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311</v>
      </c>
      <c r="N12" s="8">
        <v>324.80315999999999</v>
      </c>
      <c r="O12" s="8">
        <v>150.91864000000001</v>
      </c>
      <c r="P12" s="4">
        <v>37.6216274502736</v>
      </c>
      <c r="Q12" s="4">
        <v>-122.37623209125</v>
      </c>
      <c r="R12" s="8">
        <v>6</v>
      </c>
      <c r="S12" s="5"/>
      <c r="T12" s="5"/>
      <c r="U12" s="5"/>
      <c r="V12" s="5"/>
      <c r="W12" s="5"/>
      <c r="X12" s="5"/>
      <c r="Y12" s="4" t="s">
        <v>294</v>
      </c>
      <c r="Z12" s="4" t="s">
        <v>311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312</v>
      </c>
      <c r="N13" s="8">
        <v>324.80315999999999</v>
      </c>
      <c r="O13" s="8">
        <v>150.91864000000001</v>
      </c>
      <c r="P13" s="4">
        <v>37.6216274502736</v>
      </c>
      <c r="Q13" s="4">
        <v>-122.37623209125</v>
      </c>
      <c r="R13" s="8">
        <v>6</v>
      </c>
      <c r="S13" s="5"/>
      <c r="T13" s="5"/>
      <c r="U13" s="5"/>
      <c r="V13" s="5"/>
      <c r="W13" s="5"/>
      <c r="X13" s="5"/>
      <c r="Y13" s="4" t="s">
        <v>294</v>
      </c>
      <c r="Z13" s="4" t="s">
        <v>312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313</v>
      </c>
      <c r="N14" s="8">
        <v>324.80315999999999</v>
      </c>
      <c r="O14" s="8">
        <v>150.91864000000001</v>
      </c>
      <c r="P14" s="4">
        <v>37.6216274502736</v>
      </c>
      <c r="Q14" s="4">
        <v>-122.37623209125</v>
      </c>
      <c r="R14" s="8">
        <v>6</v>
      </c>
      <c r="S14" s="5"/>
      <c r="T14" s="5"/>
      <c r="U14" s="5"/>
      <c r="V14" s="5"/>
      <c r="W14" s="5"/>
      <c r="X14" s="5"/>
      <c r="Y14" s="4" t="s">
        <v>294</v>
      </c>
      <c r="Z14" s="4" t="s">
        <v>313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314</v>
      </c>
      <c r="N15" s="8">
        <v>324.80315999999999</v>
      </c>
      <c r="O15" s="8">
        <v>150.91864000000001</v>
      </c>
      <c r="P15" s="4">
        <v>37.6216274502736</v>
      </c>
      <c r="Q15" s="4">
        <v>-122.37623209125</v>
      </c>
      <c r="R15" s="8">
        <v>6</v>
      </c>
      <c r="S15" s="5"/>
      <c r="T15" s="5"/>
      <c r="U15" s="5"/>
      <c r="V15" s="5"/>
      <c r="W15" s="5"/>
      <c r="X15" s="5"/>
      <c r="Y15" s="4" t="s">
        <v>294</v>
      </c>
      <c r="Z15" s="4" t="s">
        <v>314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 t="s">
        <v>315</v>
      </c>
      <c r="N16" s="8">
        <v>324.80315999999999</v>
      </c>
      <c r="O16" s="8">
        <v>150.91864000000001</v>
      </c>
      <c r="P16" s="4">
        <v>37.6216274502736</v>
      </c>
      <c r="Q16" s="4">
        <v>-122.37623209125</v>
      </c>
      <c r="R16" s="8">
        <v>6</v>
      </c>
      <c r="S16" s="5"/>
      <c r="T16" s="5"/>
      <c r="U16" s="5"/>
      <c r="V16" s="5"/>
      <c r="W16" s="5"/>
      <c r="X16" s="5"/>
      <c r="Y16" s="4" t="s">
        <v>294</v>
      </c>
      <c r="Z16" s="4" t="s">
        <v>315</v>
      </c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 t="s">
        <v>316</v>
      </c>
      <c r="N17" s="8">
        <v>324.80315999999999</v>
      </c>
      <c r="O17" s="8">
        <v>150.91864000000001</v>
      </c>
      <c r="P17" s="4">
        <v>37.6216274502736</v>
      </c>
      <c r="Q17" s="4">
        <v>-122.37623209125</v>
      </c>
      <c r="R17" s="8">
        <v>6</v>
      </c>
      <c r="S17" s="5"/>
      <c r="T17" s="5"/>
      <c r="U17" s="5"/>
      <c r="V17" s="5"/>
      <c r="W17" s="5"/>
      <c r="X17" s="5"/>
      <c r="Y17" s="4" t="s">
        <v>294</v>
      </c>
      <c r="Z17" s="4" t="s">
        <v>316</v>
      </c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294</v>
      </c>
      <c r="B2" s="6">
        <f>99*AM2</f>
        <v>324.80315999999999</v>
      </c>
      <c r="C2" s="4">
        <f>12*AM2</f>
        <v>39.370080000000002</v>
      </c>
      <c r="D2" s="4">
        <v>37.305658000805799</v>
      </c>
      <c r="E2" s="4">
        <v>-121.85405613654</v>
      </c>
      <c r="F2" s="4">
        <v>8</v>
      </c>
      <c r="G2" s="4" t="s">
        <v>295</v>
      </c>
      <c r="H2" s="4">
        <v>37.311331594770998</v>
      </c>
      <c r="I2" s="4">
        <v>-121.848349804997</v>
      </c>
      <c r="J2" s="4" t="s">
        <v>296</v>
      </c>
      <c r="K2" s="4">
        <v>37.304832193320998</v>
      </c>
      <c r="L2" s="4">
        <v>-121.863192499839</v>
      </c>
      <c r="M2" s="4" t="s">
        <v>297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33.947339389464297</v>
      </c>
      <c r="AC2" s="4">
        <v>-118.373647676473</v>
      </c>
      <c r="AD2" s="4" t="s">
        <v>299</v>
      </c>
      <c r="AE2" s="4">
        <v>33.947195506524601</v>
      </c>
      <c r="AF2" s="4">
        <v>-118.37445960086001</v>
      </c>
      <c r="AG2" s="4" t="s">
        <v>300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310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294</v>
      </c>
      <c r="Z11" s="4" t="s">
        <v>310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311</v>
      </c>
      <c r="N12" s="8">
        <v>324.80315999999999</v>
      </c>
      <c r="O12" s="8">
        <v>150.91864000000001</v>
      </c>
      <c r="P12" s="4">
        <v>37.6216274502736</v>
      </c>
      <c r="Q12" s="4">
        <v>-122.37623209125</v>
      </c>
      <c r="R12" s="8">
        <v>6</v>
      </c>
      <c r="S12" s="5"/>
      <c r="T12" s="5"/>
      <c r="U12" s="5"/>
      <c r="V12" s="5"/>
      <c r="W12" s="5"/>
      <c r="X12" s="5"/>
      <c r="Y12" s="4" t="s">
        <v>294</v>
      </c>
      <c r="Z12" s="4" t="s">
        <v>311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312</v>
      </c>
      <c r="N13" s="8">
        <v>324.80315999999999</v>
      </c>
      <c r="O13" s="8">
        <v>150.91864000000001</v>
      </c>
      <c r="P13" s="4">
        <v>37.6216274502736</v>
      </c>
      <c r="Q13" s="4">
        <v>-122.37623209125</v>
      </c>
      <c r="R13" s="8">
        <v>6</v>
      </c>
      <c r="S13" s="5"/>
      <c r="T13" s="5"/>
      <c r="U13" s="5"/>
      <c r="V13" s="5"/>
      <c r="W13" s="5"/>
      <c r="X13" s="5"/>
      <c r="Y13" s="4" t="s">
        <v>294</v>
      </c>
      <c r="Z13" s="4" t="s">
        <v>312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313</v>
      </c>
      <c r="N14" s="8">
        <v>324.80315999999999</v>
      </c>
      <c r="O14" s="8">
        <v>150.91864000000001</v>
      </c>
      <c r="P14" s="4">
        <v>37.6216274502736</v>
      </c>
      <c r="Q14" s="4">
        <v>-122.37623209125</v>
      </c>
      <c r="R14" s="8">
        <v>6</v>
      </c>
      <c r="S14" s="5"/>
      <c r="T14" s="5"/>
      <c r="U14" s="5"/>
      <c r="V14" s="5"/>
      <c r="W14" s="5"/>
      <c r="X14" s="5"/>
      <c r="Y14" s="4" t="s">
        <v>294</v>
      </c>
      <c r="Z14" s="4" t="s">
        <v>313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314</v>
      </c>
      <c r="N15" s="8">
        <v>324.80315999999999</v>
      </c>
      <c r="O15" s="8">
        <v>150.91864000000001</v>
      </c>
      <c r="P15" s="4">
        <v>37.6216274502736</v>
      </c>
      <c r="Q15" s="4">
        <v>-122.37623209125</v>
      </c>
      <c r="R15" s="8">
        <v>6</v>
      </c>
      <c r="S15" s="5"/>
      <c r="T15" s="5"/>
      <c r="U15" s="5"/>
      <c r="V15" s="5"/>
      <c r="W15" s="5"/>
      <c r="X15" s="5"/>
      <c r="Y15" s="4" t="s">
        <v>294</v>
      </c>
      <c r="Z15" s="4" t="s">
        <v>314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294</v>
      </c>
      <c r="B2" s="6">
        <f>99*AM2</f>
        <v>324.80315999999999</v>
      </c>
      <c r="C2" s="4">
        <f>12*AM2</f>
        <v>39.370080000000002</v>
      </c>
      <c r="D2" s="4">
        <v>37.305658000805799</v>
      </c>
      <c r="E2" s="4">
        <v>-121.85405613654</v>
      </c>
      <c r="F2" s="4">
        <v>8</v>
      </c>
      <c r="G2" s="4" t="s">
        <v>295</v>
      </c>
      <c r="H2" s="4">
        <v>37.311331594770998</v>
      </c>
      <c r="I2" s="4">
        <v>-121.848349804997</v>
      </c>
      <c r="J2" s="4" t="s">
        <v>296</v>
      </c>
      <c r="K2" s="4">
        <v>37.304832193320998</v>
      </c>
      <c r="L2" s="4">
        <v>-121.863192499839</v>
      </c>
      <c r="M2" s="4" t="s">
        <v>297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33.947339389464297</v>
      </c>
      <c r="AC2" s="4">
        <v>-118.373647676473</v>
      </c>
      <c r="AD2" s="4" t="s">
        <v>299</v>
      </c>
      <c r="AE2" s="4">
        <v>33.947195506524601</v>
      </c>
      <c r="AF2" s="4">
        <v>-118.37445960086001</v>
      </c>
      <c r="AG2" s="4" t="s">
        <v>300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310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294</v>
      </c>
      <c r="Z11" s="4" t="s">
        <v>310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311</v>
      </c>
      <c r="N12" s="8">
        <v>324.80315999999999</v>
      </c>
      <c r="O12" s="8">
        <v>150.91864000000001</v>
      </c>
      <c r="P12" s="4">
        <v>37.6216274502736</v>
      </c>
      <c r="Q12" s="4">
        <v>-122.37623209125</v>
      </c>
      <c r="R12" s="8">
        <v>6</v>
      </c>
      <c r="S12" s="5"/>
      <c r="T12" s="5"/>
      <c r="U12" s="5"/>
      <c r="V12" s="5"/>
      <c r="W12" s="5"/>
      <c r="X12" s="5"/>
      <c r="Y12" s="4" t="s">
        <v>294</v>
      </c>
      <c r="Z12" s="4" t="s">
        <v>311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312</v>
      </c>
      <c r="N13" s="8">
        <v>324.80315999999999</v>
      </c>
      <c r="O13" s="8">
        <v>150.91864000000001</v>
      </c>
      <c r="P13" s="4">
        <v>37.6216274502736</v>
      </c>
      <c r="Q13" s="4">
        <v>-122.37623209125</v>
      </c>
      <c r="R13" s="8">
        <v>6</v>
      </c>
      <c r="S13" s="5"/>
      <c r="T13" s="5"/>
      <c r="U13" s="5"/>
      <c r="V13" s="5"/>
      <c r="W13" s="5"/>
      <c r="X13" s="5"/>
      <c r="Y13" s="4" t="s">
        <v>294</v>
      </c>
      <c r="Z13" s="4" t="s">
        <v>312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G1000"/>
  <sheetViews>
    <sheetView workbookViewId="0"/>
  </sheetViews>
  <sheetFormatPr baseColWidth="10" defaultColWidth="11.1640625" defaultRowHeight="15" customHeight="1"/>
  <cols>
    <col min="1" max="1" width="24.1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5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24.1640625" customWidth="1"/>
    <col min="26" max="26" width="27.1640625" customWidth="1"/>
    <col min="27" max="27" width="28.66406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321</v>
      </c>
      <c r="B2" s="6">
        <f>99*AM2</f>
        <v>324.80315999999999</v>
      </c>
      <c r="C2" s="4">
        <f>12*AM2</f>
        <v>39.370080000000002</v>
      </c>
      <c r="D2" s="4">
        <v>36.982595267999599</v>
      </c>
      <c r="E2" s="4">
        <v>-122.031601947479</v>
      </c>
      <c r="F2" s="4">
        <v>8</v>
      </c>
      <c r="G2" s="4" t="s">
        <v>322</v>
      </c>
      <c r="H2" s="4">
        <v>36.984747060684001</v>
      </c>
      <c r="I2" s="4">
        <v>-122.040298481118</v>
      </c>
      <c r="J2" s="4" t="s">
        <v>323</v>
      </c>
      <c r="K2" s="4">
        <v>36.986727421267403</v>
      </c>
      <c r="L2" s="4">
        <v>-122.024050219611</v>
      </c>
      <c r="M2" s="4" t="s">
        <v>324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321</v>
      </c>
      <c r="Z2" s="4" t="s">
        <v>324</v>
      </c>
      <c r="AA2" s="4" t="s">
        <v>325</v>
      </c>
      <c r="AB2" s="4">
        <v>33.947339389464297</v>
      </c>
      <c r="AC2" s="4">
        <v>-118.373647676473</v>
      </c>
      <c r="AD2" s="4" t="s">
        <v>326</v>
      </c>
      <c r="AE2" s="4">
        <v>33.947195506524601</v>
      </c>
      <c r="AF2" s="4">
        <v>-118.37445960086001</v>
      </c>
      <c r="AG2" s="4" t="s">
        <v>327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328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321</v>
      </c>
      <c r="Z3" s="4" t="s">
        <v>328</v>
      </c>
      <c r="AA3" s="4" t="s">
        <v>329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330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321</v>
      </c>
      <c r="Z4" s="4" t="s">
        <v>330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331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321</v>
      </c>
      <c r="Z5" s="4" t="s">
        <v>331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BG1000"/>
  <sheetViews>
    <sheetView workbookViewId="0"/>
  </sheetViews>
  <sheetFormatPr baseColWidth="10" defaultColWidth="11.1640625" defaultRowHeight="15" customHeight="1"/>
  <cols>
    <col min="1" max="1" width="24.1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5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24.1640625" customWidth="1"/>
    <col min="26" max="26" width="27.1640625" customWidth="1"/>
    <col min="27" max="27" width="28.66406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321</v>
      </c>
      <c r="B2" s="6">
        <f>99*AM2</f>
        <v>324.80315999999999</v>
      </c>
      <c r="C2" s="4">
        <f>12*AM2</f>
        <v>39.370080000000002</v>
      </c>
      <c r="D2" s="4">
        <v>36.982595267999599</v>
      </c>
      <c r="E2" s="4">
        <v>-122.031601947479</v>
      </c>
      <c r="F2" s="4">
        <v>8</v>
      </c>
      <c r="G2" s="4" t="s">
        <v>322</v>
      </c>
      <c r="H2" s="4">
        <v>36.984747060684001</v>
      </c>
      <c r="I2" s="4">
        <v>-122.040298481118</v>
      </c>
      <c r="J2" s="4" t="s">
        <v>323</v>
      </c>
      <c r="K2" s="4">
        <v>36.986727421267403</v>
      </c>
      <c r="L2" s="4">
        <v>-122.024050219611</v>
      </c>
      <c r="M2" s="4" t="s">
        <v>324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321</v>
      </c>
      <c r="Z2" s="4" t="s">
        <v>324</v>
      </c>
      <c r="AA2" s="4" t="s">
        <v>325</v>
      </c>
      <c r="AB2" s="4">
        <v>33.947339389464297</v>
      </c>
      <c r="AC2" s="4">
        <v>-118.373647676473</v>
      </c>
      <c r="AD2" s="4" t="s">
        <v>326</v>
      </c>
      <c r="AE2" s="4">
        <v>33.947195506524601</v>
      </c>
      <c r="AF2" s="4">
        <v>-118.37445960086001</v>
      </c>
      <c r="AG2" s="4" t="s">
        <v>327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328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321</v>
      </c>
      <c r="Z3" s="4" t="s">
        <v>328</v>
      </c>
      <c r="AA3" s="4" t="s">
        <v>329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330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321</v>
      </c>
      <c r="Z4" s="4" t="s">
        <v>330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331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321</v>
      </c>
      <c r="Z5" s="4" t="s">
        <v>331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332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321</v>
      </c>
      <c r="Z6" s="4" t="s">
        <v>332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333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321</v>
      </c>
      <c r="Z7" s="4" t="s">
        <v>333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BG1000"/>
  <sheetViews>
    <sheetView workbookViewId="0"/>
  </sheetViews>
  <sheetFormatPr baseColWidth="10" defaultColWidth="11.1640625" defaultRowHeight="15" customHeight="1"/>
  <cols>
    <col min="1" max="1" width="24.1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5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24.1640625" customWidth="1"/>
    <col min="26" max="26" width="27.1640625" customWidth="1"/>
    <col min="27" max="27" width="28.66406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321</v>
      </c>
      <c r="B2" s="6">
        <f>99*AM2</f>
        <v>324.80315999999999</v>
      </c>
      <c r="C2" s="4">
        <f>12*AM2</f>
        <v>39.370080000000002</v>
      </c>
      <c r="D2" s="4">
        <v>36.982595267999599</v>
      </c>
      <c r="E2" s="4">
        <v>-122.031601947479</v>
      </c>
      <c r="F2" s="4">
        <v>8</v>
      </c>
      <c r="G2" s="4" t="s">
        <v>322</v>
      </c>
      <c r="H2" s="4">
        <v>36.984747060684001</v>
      </c>
      <c r="I2" s="4">
        <v>-122.040298481118</v>
      </c>
      <c r="J2" s="4" t="s">
        <v>323</v>
      </c>
      <c r="K2" s="4">
        <v>36.986727421267403</v>
      </c>
      <c r="L2" s="4">
        <v>-122.024050219611</v>
      </c>
      <c r="M2" s="4" t="s">
        <v>324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321</v>
      </c>
      <c r="Z2" s="4" t="s">
        <v>324</v>
      </c>
      <c r="AA2" s="4" t="s">
        <v>325</v>
      </c>
      <c r="AB2" s="4">
        <v>33.947339389464297</v>
      </c>
      <c r="AC2" s="4">
        <v>-118.373647676473</v>
      </c>
      <c r="AD2" s="4" t="s">
        <v>326</v>
      </c>
      <c r="AE2" s="4">
        <v>33.947195506524601</v>
      </c>
      <c r="AF2" s="4">
        <v>-118.37445960086001</v>
      </c>
      <c r="AG2" s="4" t="s">
        <v>327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328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321</v>
      </c>
      <c r="Z3" s="4" t="s">
        <v>328</v>
      </c>
      <c r="AA3" s="4" t="s">
        <v>329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330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321</v>
      </c>
      <c r="Z4" s="4" t="s">
        <v>330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331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321</v>
      </c>
      <c r="Z5" s="4" t="s">
        <v>331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332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321</v>
      </c>
      <c r="Z6" s="4" t="s">
        <v>332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333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321</v>
      </c>
      <c r="Z7" s="4" t="s">
        <v>333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334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321</v>
      </c>
      <c r="Z8" s="4" t="s">
        <v>334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335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321</v>
      </c>
      <c r="Z9" s="4" t="s">
        <v>335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G1000"/>
  <sheetViews>
    <sheetView workbookViewId="0"/>
  </sheetViews>
  <sheetFormatPr baseColWidth="10" defaultColWidth="11.1640625" defaultRowHeight="15" customHeight="1"/>
  <cols>
    <col min="1" max="1" width="24.1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5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24.1640625" customWidth="1"/>
    <col min="26" max="26" width="27.1640625" customWidth="1"/>
    <col min="27" max="27" width="28.66406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321</v>
      </c>
      <c r="B2" s="6">
        <f>99*AM2</f>
        <v>324.80315999999999</v>
      </c>
      <c r="C2" s="4">
        <f>12*AM2</f>
        <v>39.370080000000002</v>
      </c>
      <c r="D2" s="4">
        <v>36.982595267999599</v>
      </c>
      <c r="E2" s="4">
        <v>-122.031601947479</v>
      </c>
      <c r="F2" s="4">
        <v>8</v>
      </c>
      <c r="G2" s="4" t="s">
        <v>322</v>
      </c>
      <c r="H2" s="4">
        <v>36.984747060684001</v>
      </c>
      <c r="I2" s="4">
        <v>-122.040298481118</v>
      </c>
      <c r="J2" s="4" t="s">
        <v>323</v>
      </c>
      <c r="K2" s="4">
        <v>36.986727421267403</v>
      </c>
      <c r="L2" s="4">
        <v>-122.024050219611</v>
      </c>
      <c r="M2" s="4" t="s">
        <v>324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321</v>
      </c>
      <c r="Z2" s="4" t="s">
        <v>324</v>
      </c>
      <c r="AA2" s="4" t="s">
        <v>325</v>
      </c>
      <c r="AB2" s="4">
        <v>33.947339389464297</v>
      </c>
      <c r="AC2" s="4">
        <v>-118.373647676473</v>
      </c>
      <c r="AD2" s="4" t="s">
        <v>326</v>
      </c>
      <c r="AE2" s="4">
        <v>33.947195506524601</v>
      </c>
      <c r="AF2" s="4">
        <v>-118.37445960086001</v>
      </c>
      <c r="AG2" s="4" t="s">
        <v>327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328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321</v>
      </c>
      <c r="Z3" s="4" t="s">
        <v>328</v>
      </c>
      <c r="AA3" s="4" t="s">
        <v>329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330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321</v>
      </c>
      <c r="Z4" s="4" t="s">
        <v>330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331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321</v>
      </c>
      <c r="Z5" s="4" t="s">
        <v>331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332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321</v>
      </c>
      <c r="Z6" s="4" t="s">
        <v>332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333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321</v>
      </c>
      <c r="Z7" s="4" t="s">
        <v>333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334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321</v>
      </c>
      <c r="Z8" s="4" t="s">
        <v>334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335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321</v>
      </c>
      <c r="Z9" s="4" t="s">
        <v>335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336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321</v>
      </c>
      <c r="Z10" s="4" t="s">
        <v>336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337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321</v>
      </c>
      <c r="Z11" s="4" t="s">
        <v>337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BG1000"/>
  <sheetViews>
    <sheetView workbookViewId="0"/>
  </sheetViews>
  <sheetFormatPr baseColWidth="10" defaultColWidth="11.1640625" defaultRowHeight="15" customHeight="1"/>
  <cols>
    <col min="1" max="1" width="24.1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5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24.1640625" customWidth="1"/>
    <col min="26" max="26" width="27.1640625" customWidth="1"/>
    <col min="27" max="27" width="28.66406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321</v>
      </c>
      <c r="B2" s="6">
        <f>99*AM2</f>
        <v>324.80315999999999</v>
      </c>
      <c r="C2" s="4">
        <f>12*AM2</f>
        <v>39.370080000000002</v>
      </c>
      <c r="D2" s="4">
        <v>36.982595267999599</v>
      </c>
      <c r="E2" s="4">
        <v>-122.031601947479</v>
      </c>
      <c r="F2" s="4">
        <v>8</v>
      </c>
      <c r="G2" s="4" t="s">
        <v>322</v>
      </c>
      <c r="H2" s="4">
        <v>36.984747060684001</v>
      </c>
      <c r="I2" s="4">
        <v>-122.040298481118</v>
      </c>
      <c r="J2" s="4" t="s">
        <v>323</v>
      </c>
      <c r="K2" s="4">
        <v>36.986727421267403</v>
      </c>
      <c r="L2" s="4">
        <v>-122.024050219611</v>
      </c>
      <c r="M2" s="4" t="s">
        <v>324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321</v>
      </c>
      <c r="Z2" s="4" t="s">
        <v>324</v>
      </c>
      <c r="AA2" s="4" t="s">
        <v>325</v>
      </c>
      <c r="AB2" s="4">
        <v>33.947339389464297</v>
      </c>
      <c r="AC2" s="4">
        <v>-118.373647676473</v>
      </c>
      <c r="AD2" s="4" t="s">
        <v>326</v>
      </c>
      <c r="AE2" s="4">
        <v>33.947195506524601</v>
      </c>
      <c r="AF2" s="4">
        <v>-118.37445960086001</v>
      </c>
      <c r="AG2" s="4" t="s">
        <v>327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328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321</v>
      </c>
      <c r="Z3" s="4" t="s">
        <v>328</v>
      </c>
      <c r="AA3" s="4" t="s">
        <v>329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330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321</v>
      </c>
      <c r="Z4" s="4" t="s">
        <v>330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331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321</v>
      </c>
      <c r="Z5" s="4" t="s">
        <v>331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332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321</v>
      </c>
      <c r="Z6" s="4" t="s">
        <v>332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333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321</v>
      </c>
      <c r="Z7" s="4" t="s">
        <v>333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334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321</v>
      </c>
      <c r="Z8" s="4" t="s">
        <v>334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335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321</v>
      </c>
      <c r="Z9" s="4" t="s">
        <v>335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336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321</v>
      </c>
      <c r="Z10" s="4" t="s">
        <v>336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337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321</v>
      </c>
      <c r="Z11" s="4" t="s">
        <v>337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338</v>
      </c>
      <c r="N12" s="8">
        <v>324.80315999999999</v>
      </c>
      <c r="O12" s="8">
        <v>150.91864000000001</v>
      </c>
      <c r="P12" s="4">
        <v>37.6216274502736</v>
      </c>
      <c r="Q12" s="4">
        <v>-122.37623209125</v>
      </c>
      <c r="R12" s="8">
        <v>6</v>
      </c>
      <c r="S12" s="5"/>
      <c r="T12" s="5"/>
      <c r="U12" s="5"/>
      <c r="V12" s="5"/>
      <c r="W12" s="5"/>
      <c r="X12" s="5"/>
      <c r="Y12" s="4" t="s">
        <v>321</v>
      </c>
      <c r="Z12" s="4" t="s">
        <v>338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339</v>
      </c>
      <c r="N13" s="8">
        <v>324.80315999999999</v>
      </c>
      <c r="O13" s="8">
        <v>150.91864000000001</v>
      </c>
      <c r="P13" s="4">
        <v>37.6216274502736</v>
      </c>
      <c r="Q13" s="4">
        <v>-122.37623209125</v>
      </c>
      <c r="R13" s="8">
        <v>6</v>
      </c>
      <c r="S13" s="5"/>
      <c r="T13" s="5"/>
      <c r="U13" s="5"/>
      <c r="V13" s="5"/>
      <c r="W13" s="5"/>
      <c r="X13" s="5"/>
      <c r="Y13" s="4" t="s">
        <v>321</v>
      </c>
      <c r="Z13" s="4" t="s">
        <v>339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5.832031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22.5" customWidth="1"/>
    <col min="26" max="26" width="25.66406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340</v>
      </c>
      <c r="B2" s="6">
        <f>99*AM2</f>
        <v>324.80315999999999</v>
      </c>
      <c r="C2" s="4">
        <f>12*AM2</f>
        <v>39.370080000000002</v>
      </c>
      <c r="D2" s="4">
        <v>37.938190303183603</v>
      </c>
      <c r="E2" s="4">
        <v>-121.350342496127</v>
      </c>
      <c r="F2" s="4">
        <v>8</v>
      </c>
      <c r="G2" s="4" t="s">
        <v>341</v>
      </c>
      <c r="H2" s="4">
        <v>37.941582500325097</v>
      </c>
      <c r="I2" s="4">
        <v>-121.358531083484</v>
      </c>
      <c r="J2" s="4" t="s">
        <v>342</v>
      </c>
      <c r="K2" s="4">
        <v>37.931267343871099</v>
      </c>
      <c r="L2" s="4">
        <v>-121.34717400922101</v>
      </c>
      <c r="M2" s="4" t="s">
        <v>343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340</v>
      </c>
      <c r="Z2" s="4" t="s">
        <v>343</v>
      </c>
      <c r="AA2" s="4" t="s">
        <v>344</v>
      </c>
      <c r="AB2" s="4">
        <v>33.947339389464297</v>
      </c>
      <c r="AC2" s="4">
        <v>-118.373647676473</v>
      </c>
      <c r="AD2" s="4" t="s">
        <v>345</v>
      </c>
      <c r="AE2" s="4">
        <v>33.947195506524601</v>
      </c>
      <c r="AF2" s="4">
        <v>-118.37445960086001</v>
      </c>
      <c r="AG2" s="4" t="s">
        <v>346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347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340</v>
      </c>
      <c r="Z3" s="4" t="s">
        <v>347</v>
      </c>
      <c r="AA3" s="4" t="s">
        <v>348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349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340</v>
      </c>
      <c r="Z4" s="4" t="s">
        <v>349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350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340</v>
      </c>
      <c r="Z5" s="4" t="s">
        <v>350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5.832031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22.5" customWidth="1"/>
    <col min="26" max="26" width="25.66406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340</v>
      </c>
      <c r="B2" s="6">
        <f>99*AM2</f>
        <v>324.80315999999999</v>
      </c>
      <c r="C2" s="4">
        <f>12*AM2</f>
        <v>39.370080000000002</v>
      </c>
      <c r="D2" s="4">
        <v>37.938190303183603</v>
      </c>
      <c r="E2" s="4">
        <v>-121.350342496127</v>
      </c>
      <c r="F2" s="4">
        <v>8</v>
      </c>
      <c r="G2" s="4" t="s">
        <v>341</v>
      </c>
      <c r="H2" s="4">
        <v>37.941582500325097</v>
      </c>
      <c r="I2" s="4">
        <v>-121.358531083484</v>
      </c>
      <c r="J2" s="4" t="s">
        <v>342</v>
      </c>
      <c r="K2" s="4">
        <v>37.931267343871099</v>
      </c>
      <c r="L2" s="4">
        <v>-121.34717400922101</v>
      </c>
      <c r="M2" s="4" t="s">
        <v>343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340</v>
      </c>
      <c r="Z2" s="4" t="s">
        <v>343</v>
      </c>
      <c r="AA2" s="4" t="s">
        <v>344</v>
      </c>
      <c r="AB2" s="4">
        <v>33.947339389464297</v>
      </c>
      <c r="AC2" s="4">
        <v>-118.373647676473</v>
      </c>
      <c r="AD2" s="4" t="s">
        <v>345</v>
      </c>
      <c r="AE2" s="4">
        <v>33.947195506524601</v>
      </c>
      <c r="AF2" s="4">
        <v>-118.37445960086001</v>
      </c>
      <c r="AG2" s="4" t="s">
        <v>346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347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340</v>
      </c>
      <c r="Z3" s="4" t="s">
        <v>347</v>
      </c>
      <c r="AA3" s="4" t="s">
        <v>348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349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340</v>
      </c>
      <c r="Z4" s="4" t="s">
        <v>349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350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340</v>
      </c>
      <c r="Z5" s="4" t="s">
        <v>350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351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340</v>
      </c>
      <c r="Z6" s="4" t="s">
        <v>351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352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340</v>
      </c>
      <c r="Z7" s="4" t="s">
        <v>352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5.832031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22.5" customWidth="1"/>
    <col min="26" max="26" width="25.66406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340</v>
      </c>
      <c r="B2" s="6">
        <f>99*AM2</f>
        <v>324.80315999999999</v>
      </c>
      <c r="C2" s="4">
        <f>12*AM2</f>
        <v>39.370080000000002</v>
      </c>
      <c r="D2" s="4">
        <v>37.938190303183603</v>
      </c>
      <c r="E2" s="4">
        <v>-121.350342496127</v>
      </c>
      <c r="F2" s="4">
        <v>8</v>
      </c>
      <c r="G2" s="4" t="s">
        <v>341</v>
      </c>
      <c r="H2" s="4">
        <v>37.941582500325097</v>
      </c>
      <c r="I2" s="4">
        <v>-121.358531083484</v>
      </c>
      <c r="J2" s="4" t="s">
        <v>342</v>
      </c>
      <c r="K2" s="4">
        <v>37.931267343871099</v>
      </c>
      <c r="L2" s="4">
        <v>-121.34717400922101</v>
      </c>
      <c r="M2" s="4" t="s">
        <v>343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340</v>
      </c>
      <c r="Z2" s="4" t="s">
        <v>343</v>
      </c>
      <c r="AA2" s="4" t="s">
        <v>344</v>
      </c>
      <c r="AB2" s="4">
        <v>33.947339389464297</v>
      </c>
      <c r="AC2" s="4">
        <v>-118.373647676473</v>
      </c>
      <c r="AD2" s="4" t="s">
        <v>345</v>
      </c>
      <c r="AE2" s="4">
        <v>33.947195506524601</v>
      </c>
      <c r="AF2" s="4">
        <v>-118.37445960086001</v>
      </c>
      <c r="AG2" s="4" t="s">
        <v>346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347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340</v>
      </c>
      <c r="Z3" s="4" t="s">
        <v>347</v>
      </c>
      <c r="AA3" s="4" t="s">
        <v>348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349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340</v>
      </c>
      <c r="Z4" s="4" t="s">
        <v>349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350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340</v>
      </c>
      <c r="Z5" s="4" t="s">
        <v>350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351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340</v>
      </c>
      <c r="Z6" s="4" t="s">
        <v>351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352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340</v>
      </c>
      <c r="Z7" s="4" t="s">
        <v>352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353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340</v>
      </c>
      <c r="Z8" s="4" t="s">
        <v>353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354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340</v>
      </c>
      <c r="Z9" s="4" t="s">
        <v>354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5.832031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22.5" customWidth="1"/>
    <col min="26" max="26" width="25.66406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340</v>
      </c>
      <c r="B2" s="6">
        <f>99*AM2</f>
        <v>324.80315999999999</v>
      </c>
      <c r="C2" s="4">
        <f>12*AM2</f>
        <v>39.370080000000002</v>
      </c>
      <c r="D2" s="4">
        <v>37.938190303183603</v>
      </c>
      <c r="E2" s="4">
        <v>-121.350342496127</v>
      </c>
      <c r="F2" s="4">
        <v>8</v>
      </c>
      <c r="G2" s="4" t="s">
        <v>341</v>
      </c>
      <c r="H2" s="4">
        <v>37.941582500325097</v>
      </c>
      <c r="I2" s="4">
        <v>-121.358531083484</v>
      </c>
      <c r="J2" s="4" t="s">
        <v>342</v>
      </c>
      <c r="K2" s="4">
        <v>37.931267343871099</v>
      </c>
      <c r="L2" s="4">
        <v>-121.34717400922101</v>
      </c>
      <c r="M2" s="4" t="s">
        <v>343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340</v>
      </c>
      <c r="Z2" s="4" t="s">
        <v>343</v>
      </c>
      <c r="AA2" s="4" t="s">
        <v>344</v>
      </c>
      <c r="AB2" s="4">
        <v>33.947339389464297</v>
      </c>
      <c r="AC2" s="4">
        <v>-118.373647676473</v>
      </c>
      <c r="AD2" s="4" t="s">
        <v>345</v>
      </c>
      <c r="AE2" s="4">
        <v>33.947195506524601</v>
      </c>
      <c r="AF2" s="4">
        <v>-118.37445960086001</v>
      </c>
      <c r="AG2" s="4" t="s">
        <v>346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347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340</v>
      </c>
      <c r="Z3" s="4" t="s">
        <v>347</v>
      </c>
      <c r="AA3" s="4" t="s">
        <v>348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349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340</v>
      </c>
      <c r="Z4" s="4" t="s">
        <v>349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350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340</v>
      </c>
      <c r="Z5" s="4" t="s">
        <v>350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351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340</v>
      </c>
      <c r="Z6" s="4" t="s">
        <v>351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352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340</v>
      </c>
      <c r="Z7" s="4" t="s">
        <v>352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353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340</v>
      </c>
      <c r="Z8" s="4" t="s">
        <v>353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354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340</v>
      </c>
      <c r="Z9" s="4" t="s">
        <v>354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355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340</v>
      </c>
      <c r="Z10" s="4" t="s">
        <v>355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356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340</v>
      </c>
      <c r="Z11" s="4" t="s">
        <v>356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5.832031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22.5" customWidth="1"/>
    <col min="26" max="26" width="25.66406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340</v>
      </c>
      <c r="B2" s="6">
        <f>99*AM2</f>
        <v>324.80315999999999</v>
      </c>
      <c r="C2" s="4">
        <f>12*AM2</f>
        <v>39.370080000000002</v>
      </c>
      <c r="D2" s="4">
        <v>37.938190303183603</v>
      </c>
      <c r="E2" s="4">
        <v>-121.350342496127</v>
      </c>
      <c r="F2" s="4">
        <v>8</v>
      </c>
      <c r="G2" s="4" t="s">
        <v>341</v>
      </c>
      <c r="H2" s="4">
        <v>37.941582500325097</v>
      </c>
      <c r="I2" s="4">
        <v>-121.358531083484</v>
      </c>
      <c r="J2" s="4" t="s">
        <v>342</v>
      </c>
      <c r="K2" s="4">
        <v>37.931267343871099</v>
      </c>
      <c r="L2" s="4">
        <v>-121.34717400922101</v>
      </c>
      <c r="M2" s="4" t="s">
        <v>343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340</v>
      </c>
      <c r="Z2" s="4" t="s">
        <v>343</v>
      </c>
      <c r="AA2" s="4" t="s">
        <v>344</v>
      </c>
      <c r="AB2" s="4">
        <v>33.947339389464297</v>
      </c>
      <c r="AC2" s="4">
        <v>-118.373647676473</v>
      </c>
      <c r="AD2" s="4" t="s">
        <v>345</v>
      </c>
      <c r="AE2" s="4">
        <v>33.947195506524601</v>
      </c>
      <c r="AF2" s="4">
        <v>-118.37445960086001</v>
      </c>
      <c r="AG2" s="4" t="s">
        <v>346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347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340</v>
      </c>
      <c r="Z3" s="4" t="s">
        <v>347</v>
      </c>
      <c r="AA3" s="4" t="s">
        <v>348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349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340</v>
      </c>
      <c r="Z4" s="4" t="s">
        <v>349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350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340</v>
      </c>
      <c r="Z5" s="4" t="s">
        <v>350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351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340</v>
      </c>
      <c r="Z6" s="4" t="s">
        <v>351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352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340</v>
      </c>
      <c r="Z7" s="4" t="s">
        <v>352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353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340</v>
      </c>
      <c r="Z8" s="4" t="s">
        <v>353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354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340</v>
      </c>
      <c r="Z9" s="4" t="s">
        <v>354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355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340</v>
      </c>
      <c r="Z10" s="4" t="s">
        <v>355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356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340</v>
      </c>
      <c r="Z11" s="4" t="s">
        <v>356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357</v>
      </c>
      <c r="N12" s="8">
        <v>324.80315999999999</v>
      </c>
      <c r="O12" s="8">
        <v>150.91864000000001</v>
      </c>
      <c r="P12" s="4">
        <v>37.6216274502736</v>
      </c>
      <c r="Q12" s="4">
        <v>-122.37623209125</v>
      </c>
      <c r="R12" s="8">
        <v>6</v>
      </c>
      <c r="S12" s="5"/>
      <c r="T12" s="5"/>
      <c r="U12" s="5"/>
      <c r="V12" s="5"/>
      <c r="W12" s="5"/>
      <c r="X12" s="5"/>
      <c r="Y12" s="4" t="s">
        <v>340</v>
      </c>
      <c r="Z12" s="4" t="s">
        <v>357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358</v>
      </c>
      <c r="N13" s="8">
        <v>324.80315999999999</v>
      </c>
      <c r="O13" s="8">
        <v>150.91864000000001</v>
      </c>
      <c r="P13" s="4">
        <v>37.6216274502736</v>
      </c>
      <c r="Q13" s="4">
        <v>-122.37623209125</v>
      </c>
      <c r="R13" s="8">
        <v>6</v>
      </c>
      <c r="S13" s="5"/>
      <c r="T13" s="5"/>
      <c r="U13" s="5"/>
      <c r="V13" s="5"/>
      <c r="W13" s="5"/>
      <c r="X13" s="5"/>
      <c r="Y13" s="4" t="s">
        <v>340</v>
      </c>
      <c r="Z13" s="4" t="s">
        <v>358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359</v>
      </c>
      <c r="B2" s="6">
        <f>99*AM2</f>
        <v>324.80315999999999</v>
      </c>
      <c r="C2" s="4">
        <f>12*AM2</f>
        <v>39.370080000000002</v>
      </c>
      <c r="D2" s="4">
        <v>37.376538492249601</v>
      </c>
      <c r="E2" s="4">
        <v>-122.06570820587</v>
      </c>
      <c r="F2" s="4">
        <v>8</v>
      </c>
      <c r="G2" s="4" t="s">
        <v>360</v>
      </c>
      <c r="H2" s="4">
        <v>37.375843163733201</v>
      </c>
      <c r="I2" s="4">
        <v>-122.074834906318</v>
      </c>
      <c r="J2" s="4" t="s">
        <v>361</v>
      </c>
      <c r="K2" s="4">
        <v>37.3835640410758</v>
      </c>
      <c r="L2" s="4">
        <v>-122.06324310286701</v>
      </c>
      <c r="M2" s="4" t="s">
        <v>362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33.947339389464297</v>
      </c>
      <c r="AC2" s="4">
        <v>-118.373647676473</v>
      </c>
      <c r="AD2" s="4" t="s">
        <v>364</v>
      </c>
      <c r="AE2" s="4">
        <v>33.947195506524601</v>
      </c>
      <c r="AF2" s="4">
        <v>-118.37445960086001</v>
      </c>
      <c r="AG2" s="4" t="s">
        <v>365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8"/>
      <c r="T11" s="8"/>
      <c r="U11" s="8"/>
      <c r="V11" s="8"/>
      <c r="W11" s="8"/>
      <c r="X11" s="8"/>
      <c r="Y11" s="4"/>
      <c r="Z11" s="4"/>
      <c r="AA11" s="5"/>
      <c r="AB11" s="5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4"/>
      <c r="AB12" s="4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359</v>
      </c>
      <c r="B2" s="6">
        <f>99*AM2</f>
        <v>324.80315999999999</v>
      </c>
      <c r="C2" s="4">
        <f>12*AM2</f>
        <v>39.370080000000002</v>
      </c>
      <c r="D2" s="4">
        <v>37.376538492249601</v>
      </c>
      <c r="E2" s="4">
        <v>-122.06570820587</v>
      </c>
      <c r="F2" s="4">
        <v>8</v>
      </c>
      <c r="G2" s="4" t="s">
        <v>360</v>
      </c>
      <c r="H2" s="4">
        <v>37.375843163733201</v>
      </c>
      <c r="I2" s="4">
        <v>-122.074834906318</v>
      </c>
      <c r="J2" s="4" t="s">
        <v>361</v>
      </c>
      <c r="K2" s="4">
        <v>37.3835640410758</v>
      </c>
      <c r="L2" s="4">
        <v>-122.06324310286701</v>
      </c>
      <c r="M2" s="4" t="s">
        <v>362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33.947339389464297</v>
      </c>
      <c r="AC2" s="4">
        <v>-118.373647676473</v>
      </c>
      <c r="AD2" s="4" t="s">
        <v>364</v>
      </c>
      <c r="AE2" s="4">
        <v>33.947195506524601</v>
      </c>
      <c r="AF2" s="4">
        <v>-118.37445960086001</v>
      </c>
      <c r="AG2" s="4" t="s">
        <v>365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8"/>
      <c r="T11" s="8"/>
      <c r="U11" s="8"/>
      <c r="V11" s="8"/>
      <c r="W11" s="8"/>
      <c r="X11" s="8"/>
      <c r="Y11" s="4"/>
      <c r="Z11" s="4"/>
      <c r="AA11" s="5"/>
      <c r="AB11" s="5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4"/>
      <c r="AB12" s="4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359</v>
      </c>
      <c r="B2" s="6">
        <f>99*AM2</f>
        <v>324.80315999999999</v>
      </c>
      <c r="C2" s="4">
        <f>12*AM2</f>
        <v>39.370080000000002</v>
      </c>
      <c r="D2" s="4">
        <v>37.376538492249601</v>
      </c>
      <c r="E2" s="4">
        <v>-122.06570820587</v>
      </c>
      <c r="F2" s="4">
        <v>8</v>
      </c>
      <c r="G2" s="4" t="s">
        <v>360</v>
      </c>
      <c r="H2" s="4">
        <v>37.375843163733201</v>
      </c>
      <c r="I2" s="4">
        <v>-122.074834906318</v>
      </c>
      <c r="J2" s="4" t="s">
        <v>361</v>
      </c>
      <c r="K2" s="4">
        <v>37.3835640410758</v>
      </c>
      <c r="L2" s="4">
        <v>-122.06324310286701</v>
      </c>
      <c r="M2" s="4" t="s">
        <v>362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33.947339389464297</v>
      </c>
      <c r="AC2" s="4">
        <v>-118.373647676473</v>
      </c>
      <c r="AD2" s="4" t="s">
        <v>364</v>
      </c>
      <c r="AE2" s="4">
        <v>33.947195506524601</v>
      </c>
      <c r="AF2" s="4">
        <v>-118.37445960086001</v>
      </c>
      <c r="AG2" s="4" t="s">
        <v>365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371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359</v>
      </c>
      <c r="Z7" s="4" t="s">
        <v>371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8"/>
      <c r="T11" s="8"/>
      <c r="U11" s="8"/>
      <c r="V11" s="8"/>
      <c r="W11" s="8"/>
      <c r="X11" s="8"/>
      <c r="Y11" s="4"/>
      <c r="Z11" s="4"/>
      <c r="AA11" s="5"/>
      <c r="AB11" s="5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4"/>
      <c r="AB12" s="4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359</v>
      </c>
      <c r="B2" s="6">
        <f>99*AM2</f>
        <v>324.80315999999999</v>
      </c>
      <c r="C2" s="4">
        <f>12*AM2</f>
        <v>39.370080000000002</v>
      </c>
      <c r="D2" s="4">
        <v>37.376538492249601</v>
      </c>
      <c r="E2" s="4">
        <v>-122.06570820587</v>
      </c>
      <c r="F2" s="4">
        <v>8</v>
      </c>
      <c r="G2" s="4" t="s">
        <v>360</v>
      </c>
      <c r="H2" s="4">
        <v>37.375843163733201</v>
      </c>
      <c r="I2" s="4">
        <v>-122.074834906318</v>
      </c>
      <c r="J2" s="4" t="s">
        <v>361</v>
      </c>
      <c r="K2" s="4">
        <v>37.3835640410758</v>
      </c>
      <c r="L2" s="4">
        <v>-122.06324310286701</v>
      </c>
      <c r="M2" s="4" t="s">
        <v>362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33.947339389464297</v>
      </c>
      <c r="AC2" s="4">
        <v>-118.373647676473</v>
      </c>
      <c r="AD2" s="4" t="s">
        <v>364</v>
      </c>
      <c r="AE2" s="4">
        <v>33.947195506524601</v>
      </c>
      <c r="AF2" s="4">
        <v>-118.37445960086001</v>
      </c>
      <c r="AG2" s="4" t="s">
        <v>365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371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359</v>
      </c>
      <c r="Z7" s="4" t="s">
        <v>371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372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359</v>
      </c>
      <c r="Z8" s="4" t="s">
        <v>372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359</v>
      </c>
      <c r="B2" s="6">
        <f>99*AM2</f>
        <v>324.80315999999999</v>
      </c>
      <c r="C2" s="4">
        <f>12*AM2</f>
        <v>39.370080000000002</v>
      </c>
      <c r="D2" s="4">
        <v>37.376538492249601</v>
      </c>
      <c r="E2" s="4">
        <v>-122.06570820587</v>
      </c>
      <c r="F2" s="4">
        <v>8</v>
      </c>
      <c r="G2" s="4" t="s">
        <v>360</v>
      </c>
      <c r="H2" s="4">
        <v>37.375843163733201</v>
      </c>
      <c r="I2" s="4">
        <v>-122.074834906318</v>
      </c>
      <c r="J2" s="4" t="s">
        <v>361</v>
      </c>
      <c r="K2" s="4">
        <v>37.3835640410758</v>
      </c>
      <c r="L2" s="4">
        <v>-122.06324310286701</v>
      </c>
      <c r="M2" s="4" t="s">
        <v>362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33.947339389464297</v>
      </c>
      <c r="AC2" s="4">
        <v>-118.373647676473</v>
      </c>
      <c r="AD2" s="4" t="s">
        <v>364</v>
      </c>
      <c r="AE2" s="4">
        <v>33.947195506524601</v>
      </c>
      <c r="AF2" s="4">
        <v>-118.37445960086001</v>
      </c>
      <c r="AG2" s="4" t="s">
        <v>365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371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359</v>
      </c>
      <c r="Z7" s="4" t="s">
        <v>371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372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359</v>
      </c>
      <c r="Z8" s="4" t="s">
        <v>372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373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359</v>
      </c>
      <c r="Z9" s="4" t="s">
        <v>373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359</v>
      </c>
      <c r="B2" s="6">
        <f>99*AM2</f>
        <v>324.80315999999999</v>
      </c>
      <c r="C2" s="4">
        <f>12*AM2</f>
        <v>39.370080000000002</v>
      </c>
      <c r="D2" s="4">
        <v>37.376538492249601</v>
      </c>
      <c r="E2" s="4">
        <v>-122.06570820587</v>
      </c>
      <c r="F2" s="4">
        <v>8</v>
      </c>
      <c r="G2" s="4" t="s">
        <v>360</v>
      </c>
      <c r="H2" s="4">
        <v>37.375843163733201</v>
      </c>
      <c r="I2" s="4">
        <v>-122.074834906318</v>
      </c>
      <c r="J2" s="4" t="s">
        <v>361</v>
      </c>
      <c r="K2" s="4">
        <v>37.3835640410758</v>
      </c>
      <c r="L2" s="4">
        <v>-122.06324310286701</v>
      </c>
      <c r="M2" s="4" t="s">
        <v>362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33.947339389464297</v>
      </c>
      <c r="AC2" s="4">
        <v>-118.373647676473</v>
      </c>
      <c r="AD2" s="4" t="s">
        <v>364</v>
      </c>
      <c r="AE2" s="4">
        <v>33.947195506524601</v>
      </c>
      <c r="AF2" s="4">
        <v>-118.37445960086001</v>
      </c>
      <c r="AG2" s="4" t="s">
        <v>365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371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359</v>
      </c>
      <c r="Z7" s="4" t="s">
        <v>371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372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359</v>
      </c>
      <c r="Z8" s="4" t="s">
        <v>372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373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359</v>
      </c>
      <c r="Z9" s="4" t="s">
        <v>373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374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359</v>
      </c>
      <c r="Z10" s="4" t="s">
        <v>374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359</v>
      </c>
      <c r="B2" s="6">
        <f>99*AM2</f>
        <v>324.80315999999999</v>
      </c>
      <c r="C2" s="4">
        <f>12*AM2</f>
        <v>39.370080000000002</v>
      </c>
      <c r="D2" s="4">
        <v>37.376538492249601</v>
      </c>
      <c r="E2" s="4">
        <v>-122.06570820587</v>
      </c>
      <c r="F2" s="4">
        <v>8</v>
      </c>
      <c r="G2" s="4" t="s">
        <v>360</v>
      </c>
      <c r="H2" s="4">
        <v>37.375843163733201</v>
      </c>
      <c r="I2" s="4">
        <v>-122.074834906318</v>
      </c>
      <c r="J2" s="4" t="s">
        <v>361</v>
      </c>
      <c r="K2" s="4">
        <v>37.3835640410758</v>
      </c>
      <c r="L2" s="4">
        <v>-122.06324310286701</v>
      </c>
      <c r="M2" s="4" t="s">
        <v>362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33.947339389464297</v>
      </c>
      <c r="AC2" s="4">
        <v>-118.373647676473</v>
      </c>
      <c r="AD2" s="4" t="s">
        <v>364</v>
      </c>
      <c r="AE2" s="4">
        <v>33.947195506524601</v>
      </c>
      <c r="AF2" s="4">
        <v>-118.37445960086001</v>
      </c>
      <c r="AG2" s="4" t="s">
        <v>365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371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359</v>
      </c>
      <c r="Z7" s="4" t="s">
        <v>371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372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359</v>
      </c>
      <c r="Z8" s="4" t="s">
        <v>372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373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359</v>
      </c>
      <c r="Z9" s="4" t="s">
        <v>373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374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359</v>
      </c>
      <c r="Z10" s="4" t="s">
        <v>374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375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359</v>
      </c>
      <c r="Z11" s="4" t="s">
        <v>375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BG1000"/>
  <sheetViews>
    <sheetView workbookViewId="0"/>
  </sheetViews>
  <sheetFormatPr baseColWidth="10" defaultColWidth="11.1640625" defaultRowHeight="15" customHeight="1"/>
  <cols>
    <col min="1" max="1" width="13.6640625" customWidth="1"/>
    <col min="2" max="5" width="10" customWidth="1"/>
    <col min="6" max="6" width="20.1640625" customWidth="1"/>
    <col min="7" max="7" width="23.1640625" customWidth="1"/>
    <col min="8" max="8" width="19.6640625" customWidth="1"/>
    <col min="9" max="9" width="20.1640625" customWidth="1"/>
    <col min="10" max="10" width="24.5" customWidth="1"/>
    <col min="11" max="11" width="20.33203125" customWidth="1"/>
    <col min="12" max="12" width="10" customWidth="1"/>
    <col min="13" max="13" width="22.6640625" customWidth="1"/>
    <col min="14" max="15" width="17.33203125" customWidth="1"/>
    <col min="16" max="16" width="19" customWidth="1"/>
    <col min="17" max="18" width="10" customWidth="1"/>
    <col min="19" max="19" width="35.1640625" customWidth="1"/>
    <col min="20" max="21" width="10" customWidth="1"/>
    <col min="22" max="22" width="11.83203125" customWidth="1"/>
    <col min="23" max="23" width="12.5" customWidth="1"/>
    <col min="24" max="24" width="22" customWidth="1"/>
    <col min="25" max="25" width="17.6640625" customWidth="1"/>
    <col min="26" max="26" width="20.83203125" customWidth="1"/>
    <col min="27" max="27" width="24.83203125" customWidth="1"/>
    <col min="28" max="29" width="20.83203125" customWidth="1"/>
    <col min="30" max="30" width="24.33203125" customWidth="1"/>
    <col min="31" max="35" width="20.83203125" customWidth="1"/>
    <col min="36" max="36" width="11.5" customWidth="1"/>
    <col min="37" max="59" width="10" customWidth="1"/>
  </cols>
  <sheetData>
    <row r="1" spans="1:59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spans="1:59" ht="21" customHeight="1">
      <c r="A2" s="4" t="s">
        <v>359</v>
      </c>
      <c r="B2" s="6">
        <f>99*AM2</f>
        <v>324.80315999999999</v>
      </c>
      <c r="C2" s="4">
        <f>12*AM2</f>
        <v>39.370080000000002</v>
      </c>
      <c r="D2" s="4">
        <v>37.376538492249601</v>
      </c>
      <c r="E2" s="4">
        <v>-122.06570820587</v>
      </c>
      <c r="F2" s="4">
        <v>8</v>
      </c>
      <c r="G2" s="4" t="s">
        <v>360</v>
      </c>
      <c r="H2" s="4">
        <v>37.375843163733201</v>
      </c>
      <c r="I2" s="4">
        <v>-122.074834906318</v>
      </c>
      <c r="J2" s="4" t="s">
        <v>361</v>
      </c>
      <c r="K2" s="4">
        <v>37.3835640410758</v>
      </c>
      <c r="L2" s="4">
        <v>-122.06324310286701</v>
      </c>
      <c r="M2" s="4" t="s">
        <v>362</v>
      </c>
      <c r="N2" s="4">
        <f>65*AM2</f>
        <v>213.25460000000001</v>
      </c>
      <c r="O2" s="4">
        <f>12*AM2</f>
        <v>39.370080000000002</v>
      </c>
      <c r="P2" s="4">
        <v>37.6216274502736</v>
      </c>
      <c r="Q2" s="4">
        <v>-122.37623209125</v>
      </c>
      <c r="R2" s="4">
        <f t="shared" ref="R2:R5" si="0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33.947339389464297</v>
      </c>
      <c r="AC2" s="4">
        <v>-118.373647676473</v>
      </c>
      <c r="AD2" s="4" t="s">
        <v>364</v>
      </c>
      <c r="AE2" s="4">
        <v>33.947195506524601</v>
      </c>
      <c r="AF2" s="4">
        <v>-118.37445960086001</v>
      </c>
      <c r="AG2" s="4" t="s">
        <v>365</v>
      </c>
      <c r="AH2" s="4">
        <v>33.947399591024897</v>
      </c>
      <c r="AI2" s="4">
        <v>-118.374275130822</v>
      </c>
      <c r="AJ2" s="4">
        <v>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 ht="21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229.65879999999999</v>
      </c>
      <c r="O3" s="4">
        <f>29*AM2</f>
        <v>95.144360000000006</v>
      </c>
      <c r="P3" s="4">
        <v>37.6216274502736</v>
      </c>
      <c r="Q3" s="4">
        <v>-122.37623209125</v>
      </c>
      <c r="R3" s="4">
        <f t="shared" si="0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33.947436467328302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269.02888000000002</v>
      </c>
      <c r="O4" s="4">
        <f>41*AM2</f>
        <v>134.51444000000001</v>
      </c>
      <c r="P4" s="4">
        <v>37.6216274502736</v>
      </c>
      <c r="Q4" s="4">
        <v>-122.37623209125</v>
      </c>
      <c r="R4" s="4">
        <f t="shared" si="0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21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324.80315999999999</v>
      </c>
      <c r="O5" s="4">
        <f>46*AM2</f>
        <v>150.91864000000001</v>
      </c>
      <c r="P5" s="4">
        <v>37.6216274502736</v>
      </c>
      <c r="Q5" s="4">
        <v>-122.37623209125</v>
      </c>
      <c r="R5" s="4">
        <f t="shared" si="0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324.80315999999999</v>
      </c>
      <c r="O6" s="8">
        <v>150.91864000000001</v>
      </c>
      <c r="P6" s="4">
        <v>37.6216274502736</v>
      </c>
      <c r="Q6" s="4">
        <v>-122.37623209125</v>
      </c>
      <c r="R6" s="8">
        <v>6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371</v>
      </c>
      <c r="N7" s="8">
        <v>324.80315999999999</v>
      </c>
      <c r="O7" s="8">
        <v>150.91864000000001</v>
      </c>
      <c r="P7" s="4">
        <v>37.6216274502736</v>
      </c>
      <c r="Q7" s="4">
        <v>-122.37623209125</v>
      </c>
      <c r="R7" s="8">
        <v>6</v>
      </c>
      <c r="S7" s="8"/>
      <c r="T7" s="8"/>
      <c r="U7" s="8"/>
      <c r="V7" s="8"/>
      <c r="W7" s="8"/>
      <c r="X7" s="8"/>
      <c r="Y7" s="4" t="s">
        <v>359</v>
      </c>
      <c r="Z7" s="4" t="s">
        <v>371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372</v>
      </c>
      <c r="N8" s="8">
        <v>324.80315999999999</v>
      </c>
      <c r="O8" s="8">
        <v>150.91864000000001</v>
      </c>
      <c r="P8" s="4">
        <v>37.6216274502736</v>
      </c>
      <c r="Q8" s="4">
        <v>-122.37623209125</v>
      </c>
      <c r="R8" s="8">
        <v>6</v>
      </c>
      <c r="S8" s="8"/>
      <c r="T8" s="8"/>
      <c r="U8" s="8"/>
      <c r="V8" s="8"/>
      <c r="W8" s="8"/>
      <c r="X8" s="8"/>
      <c r="Y8" s="4" t="s">
        <v>359</v>
      </c>
      <c r="Z8" s="4" t="s">
        <v>372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373</v>
      </c>
      <c r="N9" s="8">
        <v>324.80315999999999</v>
      </c>
      <c r="O9" s="8">
        <v>150.91864000000001</v>
      </c>
      <c r="P9" s="4">
        <v>37.6216274502736</v>
      </c>
      <c r="Q9" s="4">
        <v>-122.37623209125</v>
      </c>
      <c r="R9" s="8">
        <v>6</v>
      </c>
      <c r="S9" s="8"/>
      <c r="T9" s="8"/>
      <c r="U9" s="8"/>
      <c r="V9" s="8"/>
      <c r="W9" s="8"/>
      <c r="X9" s="8"/>
      <c r="Y9" s="4" t="s">
        <v>359</v>
      </c>
      <c r="Z9" s="4" t="s">
        <v>373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 ht="21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374</v>
      </c>
      <c r="N10" s="8">
        <v>324.80315999999999</v>
      </c>
      <c r="O10" s="8">
        <v>150.91864000000001</v>
      </c>
      <c r="P10" s="4">
        <v>37.6216274502736</v>
      </c>
      <c r="Q10" s="4">
        <v>-122.37623209125</v>
      </c>
      <c r="R10" s="8">
        <v>6</v>
      </c>
      <c r="S10" s="8"/>
      <c r="T10" s="8"/>
      <c r="U10" s="8"/>
      <c r="V10" s="8"/>
      <c r="W10" s="8"/>
      <c r="X10" s="8"/>
      <c r="Y10" s="4" t="s">
        <v>359</v>
      </c>
      <c r="Z10" s="4" t="s">
        <v>374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ht="21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375</v>
      </c>
      <c r="N11" s="8">
        <v>324.80315999999999</v>
      </c>
      <c r="O11" s="8">
        <v>150.91864000000001</v>
      </c>
      <c r="P11" s="4">
        <v>37.6216274502736</v>
      </c>
      <c r="Q11" s="4">
        <v>-122.37623209125</v>
      </c>
      <c r="R11" s="8">
        <v>6</v>
      </c>
      <c r="S11" s="5"/>
      <c r="T11" s="5"/>
      <c r="U11" s="5"/>
      <c r="V11" s="5"/>
      <c r="W11" s="5"/>
      <c r="X11" s="5"/>
      <c r="Y11" s="4" t="s">
        <v>359</v>
      </c>
      <c r="Z11" s="4" t="s">
        <v>375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 ht="21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376</v>
      </c>
      <c r="N12" s="8">
        <v>324.80315999999999</v>
      </c>
      <c r="O12" s="8">
        <v>150.91864000000001</v>
      </c>
      <c r="P12" s="4">
        <v>37.6216274502736</v>
      </c>
      <c r="Q12" s="4">
        <v>-122.37623209125</v>
      </c>
      <c r="R12" s="8">
        <v>6</v>
      </c>
      <c r="S12" s="5"/>
      <c r="T12" s="5"/>
      <c r="U12" s="5"/>
      <c r="V12" s="5"/>
      <c r="W12" s="5"/>
      <c r="X12" s="5"/>
      <c r="Y12" s="4" t="s">
        <v>359</v>
      </c>
      <c r="Z12" s="4" t="s">
        <v>376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377</v>
      </c>
      <c r="N13" s="8">
        <v>324.80315999999999</v>
      </c>
      <c r="O13" s="8">
        <v>150.91864000000001</v>
      </c>
      <c r="P13" s="4">
        <v>37.6216274502736</v>
      </c>
      <c r="Q13" s="4">
        <v>-122.37623209125</v>
      </c>
      <c r="R13" s="8">
        <v>6</v>
      </c>
      <c r="S13" s="5"/>
      <c r="T13" s="5"/>
      <c r="U13" s="5"/>
      <c r="V13" s="5"/>
      <c r="W13" s="5"/>
      <c r="X13" s="5"/>
      <c r="Y13" s="4" t="s">
        <v>359</v>
      </c>
      <c r="Z13" s="4" t="s">
        <v>377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ht="15.75" customHeight="1"/>
    <row r="25" spans="1:59" ht="15.75" customHeight="1"/>
    <row r="26" spans="1:59" ht="15.75" customHeight="1"/>
    <row r="27" spans="1:59" ht="15.75" customHeight="1"/>
    <row r="28" spans="1:59" ht="15.75" customHeight="1"/>
    <row r="29" spans="1:59" ht="15.75" customHeight="1"/>
    <row r="30" spans="1:59" ht="15.75" customHeight="1"/>
    <row r="31" spans="1:59" ht="15.75" customHeight="1"/>
    <row r="32" spans="1:5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V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48" width="10" customWidth="1"/>
  </cols>
  <sheetData>
    <row r="1" spans="1:48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</row>
    <row r="2" spans="1:48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</row>
    <row r="3" spans="1:48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</row>
    <row r="4" spans="1:48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</row>
    <row r="5" spans="1:48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</row>
    <row r="6" spans="1:48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</row>
    <row r="7" spans="1:48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4"/>
      <c r="X7" s="4"/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</row>
    <row r="8" spans="1:48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</row>
    <row r="9" spans="1:48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</row>
    <row r="10" spans="1:48" ht="21" customHeight="1">
      <c r="A10" s="8"/>
      <c r="C10" s="8"/>
      <c r="D10" s="8"/>
      <c r="E10" s="8"/>
      <c r="F10" s="10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</row>
    <row r="11" spans="1:48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</row>
    <row r="12" spans="1:48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</row>
    <row r="13" spans="1:48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</row>
    <row r="14" spans="1:48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</row>
    <row r="15" spans="1:48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</row>
    <row r="16" spans="1:48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</row>
    <row r="17" spans="1:48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</row>
    <row r="18" spans="1:48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</row>
    <row r="19" spans="1:48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</row>
    <row r="20" spans="1:48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</row>
    <row r="21" spans="1:48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</row>
    <row r="22" spans="1:48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</row>
    <row r="23" spans="1:48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</row>
    <row r="24" spans="1:48" ht="15.75" customHeight="1"/>
    <row r="25" spans="1:48" ht="15.75" customHeight="1"/>
    <row r="26" spans="1:48" ht="15.75" customHeight="1"/>
    <row r="27" spans="1:48" ht="15.75" customHeight="1"/>
    <row r="28" spans="1:48" ht="15.75" customHeight="1"/>
    <row r="29" spans="1:48" ht="15.75" customHeight="1"/>
    <row r="30" spans="1:48" ht="15.75" customHeight="1"/>
    <row r="31" spans="1:48" ht="15.75" customHeight="1"/>
    <row r="32" spans="1:4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378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15.75" customHeight="1"/>
    <row r="25" spans="1:50" ht="15.75" customHeight="1"/>
    <row r="26" spans="1:50" ht="15.75" customHeight="1"/>
    <row r="27" spans="1:50" ht="15.75" customHeight="1"/>
    <row r="28" spans="1:50" ht="15.75" customHeight="1"/>
    <row r="29" spans="1:50" ht="15.75" customHeight="1"/>
    <row r="30" spans="1:50" ht="15.75" customHeight="1"/>
    <row r="31" spans="1:50" ht="15.75" customHeight="1"/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15.75" customHeight="1"/>
    <row r="25" spans="1:50" ht="15.75" customHeight="1"/>
    <row r="26" spans="1:50" ht="15.75" customHeight="1"/>
    <row r="27" spans="1:50" ht="15.75" customHeight="1"/>
    <row r="28" spans="1:50" ht="15.75" customHeight="1"/>
    <row r="29" spans="1:50" ht="15.75" customHeight="1"/>
    <row r="30" spans="1:50" ht="15.75" customHeight="1"/>
    <row r="31" spans="1:50" ht="15.75" customHeight="1"/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15.75" customHeight="1"/>
    <row r="25" spans="1:50" ht="15.75" customHeight="1"/>
    <row r="26" spans="1:50" ht="15.75" customHeight="1"/>
    <row r="27" spans="1:50" ht="15.75" customHeight="1"/>
    <row r="28" spans="1:50" ht="15.75" customHeight="1"/>
    <row r="29" spans="1:50" ht="15.75" customHeight="1"/>
    <row r="30" spans="1:50" ht="15.75" customHeight="1"/>
    <row r="31" spans="1:50" ht="15.75" customHeight="1"/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v>429</v>
      </c>
      <c r="M10" s="8">
        <v>82</v>
      </c>
      <c r="N10" s="8">
        <v>33.933287354560001</v>
      </c>
      <c r="O10" s="8">
        <v>-118.397314560453</v>
      </c>
      <c r="P10" s="8">
        <v>6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21" customHeight="1">
      <c r="G24" s="5"/>
    </row>
    <row r="25" spans="1:50" ht="21" customHeight="1">
      <c r="G25" s="5"/>
    </row>
    <row r="26" spans="1:50" ht="21" customHeight="1">
      <c r="G26" s="5"/>
    </row>
    <row r="27" spans="1:50" ht="15.75" customHeight="1"/>
    <row r="28" spans="1:50" ht="15.75" customHeight="1"/>
    <row r="29" spans="1:50" ht="15.75" customHeight="1"/>
    <row r="30" spans="1:50" ht="15.75" customHeight="1"/>
    <row r="31" spans="1:50" ht="15.75" customHeight="1"/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429.79003999999998</v>
      </c>
      <c r="M10" s="8">
        <f>12*AB2</f>
        <v>39.370080000000002</v>
      </c>
      <c r="N10" s="8">
        <v>33.933287354560001</v>
      </c>
      <c r="O10" s="8">
        <v>-118.397314560453</v>
      </c>
      <c r="P10" s="8">
        <v>6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33.933287354560001</v>
      </c>
      <c r="O11" s="8">
        <v>-118.397314560453</v>
      </c>
      <c r="P11" s="8">
        <v>6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21" customHeight="1">
      <c r="G24" s="5"/>
    </row>
    <row r="25" spans="1:50" ht="21" customHeight="1">
      <c r="G25" s="5"/>
    </row>
    <row r="26" spans="1:50" ht="21" customHeight="1">
      <c r="G26" s="5"/>
    </row>
    <row r="27" spans="1:50" ht="15.75" customHeight="1"/>
    <row r="28" spans="1:50" ht="15.75" customHeight="1"/>
    <row r="29" spans="1:50" ht="15.75" customHeight="1"/>
    <row r="30" spans="1:50" ht="15.75" customHeight="1"/>
    <row r="31" spans="1:50" ht="15.75" customHeight="1"/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429.79003999999998</v>
      </c>
      <c r="M10" s="8">
        <f>12*AB2</f>
        <v>39.370080000000002</v>
      </c>
      <c r="N10" s="8">
        <v>33.933287354560001</v>
      </c>
      <c r="O10" s="8">
        <v>-118.397314560453</v>
      </c>
      <c r="P10" s="8">
        <v>6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33.933287354560001</v>
      </c>
      <c r="O11" s="8">
        <v>-118.397314560453</v>
      </c>
      <c r="P11" s="8">
        <v>6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</v>
      </c>
      <c r="M12" s="8">
        <v>82</v>
      </c>
      <c r="N12" s="8">
        <v>33.933287354560001</v>
      </c>
      <c r="O12" s="8">
        <v>-118.397314560453</v>
      </c>
      <c r="P12" s="8">
        <v>6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21" customHeight="1">
      <c r="G24" s="5"/>
    </row>
    <row r="25" spans="1:50" ht="21" customHeight="1">
      <c r="G25" s="5"/>
    </row>
    <row r="26" spans="1:50" ht="21" customHeight="1">
      <c r="G26" s="5"/>
    </row>
    <row r="27" spans="1:50" ht="15.75" customHeight="1"/>
    <row r="28" spans="1:50" ht="15.75" customHeight="1"/>
    <row r="29" spans="1:50" ht="15.75" customHeight="1"/>
    <row r="30" spans="1:50" ht="15.75" customHeight="1"/>
    <row r="31" spans="1:50" ht="15.75" customHeight="1"/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429.79003999999998</v>
      </c>
      <c r="M10" s="8">
        <f>12*AB2</f>
        <v>39.370080000000002</v>
      </c>
      <c r="N10" s="8">
        <v>33.933287354560001</v>
      </c>
      <c r="O10" s="8">
        <v>-118.397314560453</v>
      </c>
      <c r="P10" s="8">
        <v>6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33.933287354560001</v>
      </c>
      <c r="O11" s="8">
        <v>-118.397314560453</v>
      </c>
      <c r="P11" s="8">
        <v>6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</v>
      </c>
      <c r="M12" s="8">
        <v>82</v>
      </c>
      <c r="N12" s="8">
        <v>33.933287354560001</v>
      </c>
      <c r="O12" s="8">
        <v>-118.397314560453</v>
      </c>
      <c r="P12" s="8">
        <v>6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81.900000000000006</v>
      </c>
      <c r="N13" s="8">
        <v>33.933287354560001</v>
      </c>
      <c r="O13" s="8">
        <v>-118.397314560453</v>
      </c>
      <c r="P13" s="8">
        <v>6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21" customHeight="1">
      <c r="G24" s="5"/>
    </row>
    <row r="25" spans="1:50" ht="21" customHeight="1">
      <c r="G25" s="5"/>
    </row>
    <row r="26" spans="1:50" ht="21" customHeight="1">
      <c r="G26" s="5"/>
    </row>
    <row r="27" spans="1:50" ht="15.75" customHeight="1"/>
    <row r="28" spans="1:50" ht="15.75" customHeight="1"/>
    <row r="29" spans="1:50" ht="15.75" customHeight="1"/>
    <row r="30" spans="1:50" ht="15.75" customHeight="1"/>
    <row r="31" spans="1:50" ht="15.75" customHeight="1"/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429.79003999999998</v>
      </c>
      <c r="M10" s="8">
        <f>12*AB2</f>
        <v>39.370080000000002</v>
      </c>
      <c r="N10" s="8">
        <v>33.933287354560001</v>
      </c>
      <c r="O10" s="8">
        <v>-118.397314560453</v>
      </c>
      <c r="P10" s="8">
        <v>6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33.933287354560001</v>
      </c>
      <c r="O11" s="8">
        <v>-118.397314560453</v>
      </c>
      <c r="P11" s="8">
        <v>6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</v>
      </c>
      <c r="M12" s="8">
        <v>82</v>
      </c>
      <c r="N12" s="8">
        <v>33.933287354560001</v>
      </c>
      <c r="O12" s="8">
        <v>-118.397314560453</v>
      </c>
      <c r="P12" s="8">
        <v>6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81.900000000000006</v>
      </c>
      <c r="N13" s="8">
        <v>33.933287354560001</v>
      </c>
      <c r="O13" s="8">
        <v>-118.397314560453</v>
      </c>
      <c r="P13" s="8">
        <v>6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33.933287354560001</v>
      </c>
      <c r="O14" s="8">
        <v>-118.397314560453</v>
      </c>
      <c r="P14" s="8">
        <v>6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21" customHeight="1">
      <c r="G24" s="5"/>
    </row>
    <row r="25" spans="1:50" ht="21" customHeight="1">
      <c r="G25" s="5"/>
    </row>
    <row r="26" spans="1:50" ht="21" customHeight="1">
      <c r="G26" s="5"/>
    </row>
    <row r="27" spans="1:50" ht="15.75" customHeight="1"/>
    <row r="28" spans="1:50" ht="15.75" customHeight="1"/>
    <row r="29" spans="1:50" ht="15.75" customHeight="1"/>
    <row r="30" spans="1:50" ht="15.75" customHeight="1"/>
    <row r="31" spans="1:50" ht="15.75" customHeight="1"/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429.79003999999998</v>
      </c>
      <c r="M10" s="8">
        <f>12*AB2</f>
        <v>39.370080000000002</v>
      </c>
      <c r="N10" s="8">
        <v>33.933287354560001</v>
      </c>
      <c r="O10" s="8">
        <v>-118.397314560453</v>
      </c>
      <c r="P10" s="8">
        <v>6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33.933287354560001</v>
      </c>
      <c r="O11" s="8">
        <v>-118.397314560453</v>
      </c>
      <c r="P11" s="8">
        <v>6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</v>
      </c>
      <c r="M12" s="8">
        <v>82</v>
      </c>
      <c r="N12" s="8">
        <v>33.933287354560001</v>
      </c>
      <c r="O12" s="8">
        <v>-118.397314560453</v>
      </c>
      <c r="P12" s="8">
        <v>6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81.900000000000006</v>
      </c>
      <c r="N13" s="8">
        <v>33.933287354560001</v>
      </c>
      <c r="O13" s="8">
        <v>-118.397314560453</v>
      </c>
      <c r="P13" s="8">
        <v>6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33.933287354560001</v>
      </c>
      <c r="O14" s="8">
        <v>-118.397314560453</v>
      </c>
      <c r="P14" s="8">
        <v>6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33.933287354560001</v>
      </c>
      <c r="O15" s="8">
        <v>-118.397314560453</v>
      </c>
      <c r="P15" s="8">
        <v>6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21" customHeight="1">
      <c r="G24" s="5"/>
    </row>
    <row r="25" spans="1:50" ht="21" customHeight="1">
      <c r="G25" s="5"/>
    </row>
    <row r="26" spans="1:50" ht="21" customHeight="1">
      <c r="G26" s="5"/>
    </row>
    <row r="27" spans="1:50" ht="15.75" customHeight="1"/>
    <row r="28" spans="1:50" ht="15.75" customHeight="1"/>
    <row r="29" spans="1:50" ht="15.75" customHeight="1"/>
    <row r="30" spans="1:50" ht="15.75" customHeight="1"/>
    <row r="31" spans="1:50" ht="15.75" customHeight="1"/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429.79003999999998</v>
      </c>
      <c r="M10" s="8">
        <f>12*AB2</f>
        <v>39.370080000000002</v>
      </c>
      <c r="N10" s="8">
        <v>33.933287354560001</v>
      </c>
      <c r="O10" s="8">
        <v>-118.397314560453</v>
      </c>
      <c r="P10" s="8">
        <v>6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33.933287354560001</v>
      </c>
      <c r="O11" s="8">
        <v>-118.397314560453</v>
      </c>
      <c r="P11" s="8">
        <v>6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</v>
      </c>
      <c r="M12" s="8">
        <v>82</v>
      </c>
      <c r="N12" s="8">
        <v>33.933287354560001</v>
      </c>
      <c r="O12" s="8">
        <v>-118.397314560453</v>
      </c>
      <c r="P12" s="8">
        <v>6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81.900000000000006</v>
      </c>
      <c r="N13" s="8">
        <v>33.933287354560001</v>
      </c>
      <c r="O13" s="8">
        <v>-118.397314560453</v>
      </c>
      <c r="P13" s="8">
        <v>6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33.933287354560001</v>
      </c>
      <c r="O14" s="8">
        <v>-118.397314560453</v>
      </c>
      <c r="P14" s="8">
        <v>6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33.933287354560001</v>
      </c>
      <c r="O15" s="8">
        <v>-118.397314560453</v>
      </c>
      <c r="P15" s="8">
        <v>6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8" t="s">
        <v>386</v>
      </c>
      <c r="L16" s="8">
        <v>430.4</v>
      </c>
      <c r="M16" s="8">
        <v>81.599999999999994</v>
      </c>
      <c r="N16" s="8">
        <v>33.933287354560001</v>
      </c>
      <c r="O16" s="8">
        <v>-118.397314560453</v>
      </c>
      <c r="P16" s="8">
        <v>6</v>
      </c>
      <c r="Q16" s="5"/>
      <c r="R16" s="5"/>
      <c r="S16" s="5"/>
      <c r="T16" s="5"/>
      <c r="U16" s="5"/>
      <c r="V16" s="5"/>
      <c r="W16" s="4" t="s">
        <v>17</v>
      </c>
      <c r="X16" s="4" t="s">
        <v>386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21" customHeight="1">
      <c r="G24" s="5"/>
    </row>
    <row r="25" spans="1:50" ht="21" customHeight="1">
      <c r="G25" s="5"/>
    </row>
    <row r="26" spans="1:50" ht="21" customHeight="1">
      <c r="G26" s="5"/>
    </row>
    <row r="27" spans="1:50" ht="21" customHeight="1">
      <c r="G27" s="5"/>
    </row>
    <row r="28" spans="1:50" ht="21" customHeight="1">
      <c r="G28" s="5"/>
    </row>
    <row r="29" spans="1:50" ht="21" customHeight="1">
      <c r="G29" s="5"/>
    </row>
    <row r="30" spans="1:50" ht="21" customHeight="1">
      <c r="G30" s="5"/>
    </row>
    <row r="31" spans="1:50" ht="21" customHeight="1">
      <c r="G31" s="5"/>
    </row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429.79003999999998</v>
      </c>
      <c r="M10" s="8">
        <f>12*AB2</f>
        <v>39.370080000000002</v>
      </c>
      <c r="N10" s="8">
        <v>33.933287354560001</v>
      </c>
      <c r="O10" s="8">
        <v>-118.397314560453</v>
      </c>
      <c r="P10" s="8">
        <v>6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33.933287354560001</v>
      </c>
      <c r="O11" s="8">
        <v>-118.397314560453</v>
      </c>
      <c r="P11" s="8">
        <v>6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</v>
      </c>
      <c r="M12" s="8">
        <v>82</v>
      </c>
      <c r="N12" s="8">
        <v>33.933287354560001</v>
      </c>
      <c r="O12" s="8">
        <v>-118.397314560453</v>
      </c>
      <c r="P12" s="8">
        <v>6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81.900000000000006</v>
      </c>
      <c r="N13" s="8">
        <v>33.933287354560001</v>
      </c>
      <c r="O13" s="8">
        <v>-118.397314560453</v>
      </c>
      <c r="P13" s="8">
        <v>6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33.933287354560001</v>
      </c>
      <c r="O14" s="8">
        <v>-118.397314560453</v>
      </c>
      <c r="P14" s="8">
        <v>6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33.933287354560001</v>
      </c>
      <c r="O15" s="8">
        <v>-118.397314560453</v>
      </c>
      <c r="P15" s="8">
        <v>6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8" t="s">
        <v>386</v>
      </c>
      <c r="L16" s="8">
        <v>430.4</v>
      </c>
      <c r="M16" s="8">
        <v>81.599999999999994</v>
      </c>
      <c r="N16" s="8">
        <v>33.933287354560001</v>
      </c>
      <c r="O16" s="8">
        <v>-118.397314560453</v>
      </c>
      <c r="P16" s="8">
        <v>6</v>
      </c>
      <c r="Q16" s="5"/>
      <c r="R16" s="5"/>
      <c r="S16" s="5"/>
      <c r="T16" s="5"/>
      <c r="U16" s="5"/>
      <c r="V16" s="5"/>
      <c r="W16" s="4" t="s">
        <v>17</v>
      </c>
      <c r="X16" s="4" t="s">
        <v>386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8" t="s">
        <v>387</v>
      </c>
      <c r="L17" s="8">
        <v>430.5</v>
      </c>
      <c r="M17" s="8">
        <v>81.5</v>
      </c>
      <c r="N17" s="8">
        <v>33.933287354560001</v>
      </c>
      <c r="O17" s="8">
        <v>-118.397314560453</v>
      </c>
      <c r="P17" s="8">
        <v>6</v>
      </c>
      <c r="Q17" s="5"/>
      <c r="R17" s="5"/>
      <c r="S17" s="5"/>
      <c r="T17" s="5"/>
      <c r="U17" s="5"/>
      <c r="V17" s="5"/>
      <c r="W17" s="4" t="s">
        <v>17</v>
      </c>
      <c r="X17" s="4" t="s">
        <v>387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21" customHeight="1">
      <c r="G24" s="5"/>
    </row>
    <row r="25" spans="1:50" ht="21" customHeight="1">
      <c r="G25" s="5"/>
    </row>
    <row r="26" spans="1:50" ht="21" customHeight="1">
      <c r="G26" s="5"/>
    </row>
    <row r="27" spans="1:50" ht="21" customHeight="1">
      <c r="G27" s="5"/>
    </row>
    <row r="28" spans="1:50" ht="21" customHeight="1">
      <c r="G28" s="5"/>
    </row>
    <row r="29" spans="1:50" ht="21" customHeight="1">
      <c r="G29" s="5"/>
    </row>
    <row r="30" spans="1:50" ht="21" customHeight="1">
      <c r="G30" s="5"/>
    </row>
    <row r="31" spans="1:50" ht="21" customHeight="1">
      <c r="G31" s="5"/>
    </row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429.79003999999998</v>
      </c>
      <c r="M10" s="8">
        <f>12*AB2</f>
        <v>39.370080000000002</v>
      </c>
      <c r="N10" s="8">
        <v>33.933287354560001</v>
      </c>
      <c r="O10" s="8">
        <v>-118.397314560453</v>
      </c>
      <c r="P10" s="8">
        <v>6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33.933287354560001</v>
      </c>
      <c r="O11" s="8">
        <v>-118.397314560453</v>
      </c>
      <c r="P11" s="8">
        <v>6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</v>
      </c>
      <c r="M12" s="8">
        <v>82</v>
      </c>
      <c r="N12" s="8">
        <v>33.933287354560001</v>
      </c>
      <c r="O12" s="8">
        <v>-118.397314560453</v>
      </c>
      <c r="P12" s="8">
        <v>6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81.900000000000006</v>
      </c>
      <c r="N13" s="8">
        <v>33.933287354560001</v>
      </c>
      <c r="O13" s="8">
        <v>-118.397314560453</v>
      </c>
      <c r="P13" s="8">
        <v>6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33.933287354560001</v>
      </c>
      <c r="O14" s="8">
        <v>-118.397314560453</v>
      </c>
      <c r="P14" s="8">
        <v>6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33.933287354560001</v>
      </c>
      <c r="O15" s="8">
        <v>-118.397314560453</v>
      </c>
      <c r="P15" s="8">
        <v>6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8" t="s">
        <v>386</v>
      </c>
      <c r="L16" s="8">
        <v>430.4</v>
      </c>
      <c r="M16" s="8">
        <v>81.599999999999994</v>
      </c>
      <c r="N16" s="8">
        <v>33.933287354560001</v>
      </c>
      <c r="O16" s="8">
        <v>-118.397314560453</v>
      </c>
      <c r="P16" s="8">
        <v>6</v>
      </c>
      <c r="Q16" s="5"/>
      <c r="R16" s="5"/>
      <c r="S16" s="5"/>
      <c r="T16" s="5"/>
      <c r="U16" s="5"/>
      <c r="V16" s="5"/>
      <c r="W16" s="4" t="s">
        <v>17</v>
      </c>
      <c r="X16" s="4" t="s">
        <v>386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8" t="s">
        <v>387</v>
      </c>
      <c r="L17" s="8">
        <v>430.5</v>
      </c>
      <c r="M17" s="8">
        <v>81.5</v>
      </c>
      <c r="N17" s="8">
        <v>33.933287354560001</v>
      </c>
      <c r="O17" s="8">
        <v>-118.397314560453</v>
      </c>
      <c r="P17" s="8">
        <v>6</v>
      </c>
      <c r="Q17" s="5"/>
      <c r="R17" s="5"/>
      <c r="S17" s="5"/>
      <c r="T17" s="5"/>
      <c r="U17" s="5"/>
      <c r="V17" s="5"/>
      <c r="W17" s="4" t="s">
        <v>17</v>
      </c>
      <c r="X17" s="4" t="s">
        <v>387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8" t="s">
        <v>388</v>
      </c>
      <c r="L18" s="8">
        <v>430.6</v>
      </c>
      <c r="M18" s="8">
        <v>81.400000000000006</v>
      </c>
      <c r="N18" s="8">
        <v>33.933287354560001</v>
      </c>
      <c r="O18" s="8">
        <v>-118.397314560453</v>
      </c>
      <c r="P18" s="8">
        <v>6</v>
      </c>
      <c r="Q18" s="5"/>
      <c r="R18" s="5"/>
      <c r="S18" s="5"/>
      <c r="T18" s="5"/>
      <c r="U18" s="5"/>
      <c r="V18" s="5"/>
      <c r="W18" s="4" t="s">
        <v>17</v>
      </c>
      <c r="X18" s="4" t="s">
        <v>388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21" customHeight="1">
      <c r="G24" s="5"/>
    </row>
    <row r="25" spans="1:50" ht="21" customHeight="1">
      <c r="G25" s="5"/>
    </row>
    <row r="26" spans="1:50" ht="21" customHeight="1">
      <c r="G26" s="5"/>
    </row>
    <row r="27" spans="1:50" ht="21" customHeight="1">
      <c r="G27" s="5"/>
    </row>
    <row r="28" spans="1:50" ht="21" customHeight="1">
      <c r="G28" s="5"/>
    </row>
    <row r="29" spans="1:50" ht="21" customHeight="1">
      <c r="G29" s="5"/>
    </row>
    <row r="30" spans="1:50" ht="21" customHeight="1">
      <c r="G30" s="5"/>
    </row>
    <row r="31" spans="1:50" ht="21" customHeight="1">
      <c r="G31" s="5"/>
    </row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429.79003999999998</v>
      </c>
      <c r="M10" s="8">
        <f>12*AB2</f>
        <v>39.370080000000002</v>
      </c>
      <c r="N10" s="8">
        <v>33.933287354560001</v>
      </c>
      <c r="O10" s="8">
        <v>-118.397314560453</v>
      </c>
      <c r="P10" s="8">
        <v>6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33.933287354560001</v>
      </c>
      <c r="O11" s="8">
        <v>-118.397314560453</v>
      </c>
      <c r="P11" s="8">
        <v>6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</v>
      </c>
      <c r="M12" s="8">
        <v>82</v>
      </c>
      <c r="N12" s="8">
        <v>33.933287354560001</v>
      </c>
      <c r="O12" s="8">
        <v>-118.397314560453</v>
      </c>
      <c r="P12" s="8">
        <v>6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81.900000000000006</v>
      </c>
      <c r="N13" s="8">
        <v>33.933287354560001</v>
      </c>
      <c r="O13" s="8">
        <v>-118.397314560453</v>
      </c>
      <c r="P13" s="8">
        <v>6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33.933287354560001</v>
      </c>
      <c r="O14" s="8">
        <v>-118.397314560453</v>
      </c>
      <c r="P14" s="8">
        <v>6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33.933287354560001</v>
      </c>
      <c r="O15" s="8">
        <v>-118.397314560453</v>
      </c>
      <c r="P15" s="8">
        <v>6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8" t="s">
        <v>386</v>
      </c>
      <c r="L16" s="8">
        <v>430.4</v>
      </c>
      <c r="M16" s="8">
        <v>81.599999999999994</v>
      </c>
      <c r="N16" s="8">
        <v>33.933287354560001</v>
      </c>
      <c r="O16" s="8">
        <v>-118.397314560453</v>
      </c>
      <c r="P16" s="8">
        <v>6</v>
      </c>
      <c r="Q16" s="5"/>
      <c r="R16" s="5"/>
      <c r="S16" s="5"/>
      <c r="T16" s="5"/>
      <c r="U16" s="5"/>
      <c r="V16" s="5"/>
      <c r="W16" s="4" t="s">
        <v>17</v>
      </c>
      <c r="X16" s="4" t="s">
        <v>386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8" t="s">
        <v>387</v>
      </c>
      <c r="L17" s="8">
        <v>430.5</v>
      </c>
      <c r="M17" s="8">
        <v>81.5</v>
      </c>
      <c r="N17" s="8">
        <v>33.933287354560001</v>
      </c>
      <c r="O17" s="8">
        <v>-118.397314560453</v>
      </c>
      <c r="P17" s="8">
        <v>6</v>
      </c>
      <c r="Q17" s="5"/>
      <c r="R17" s="5"/>
      <c r="S17" s="5"/>
      <c r="T17" s="5"/>
      <c r="U17" s="5"/>
      <c r="V17" s="5"/>
      <c r="W17" s="4" t="s">
        <v>17</v>
      </c>
      <c r="X17" s="4" t="s">
        <v>387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8" t="s">
        <v>388</v>
      </c>
      <c r="L18" s="8">
        <v>430.6</v>
      </c>
      <c r="M18" s="8">
        <v>81.400000000000006</v>
      </c>
      <c r="N18" s="8">
        <v>33.933287354560001</v>
      </c>
      <c r="O18" s="8">
        <v>-118.397314560453</v>
      </c>
      <c r="P18" s="8">
        <v>6</v>
      </c>
      <c r="Q18" s="5"/>
      <c r="R18" s="5"/>
      <c r="S18" s="5"/>
      <c r="T18" s="5"/>
      <c r="U18" s="5"/>
      <c r="V18" s="5"/>
      <c r="W18" s="4" t="s">
        <v>17</v>
      </c>
      <c r="X18" s="4" t="s">
        <v>388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8" t="s">
        <v>389</v>
      </c>
      <c r="L19" s="8">
        <v>430.7</v>
      </c>
      <c r="M19" s="8">
        <v>81.3</v>
      </c>
      <c r="N19" s="8">
        <v>33.933287354560001</v>
      </c>
      <c r="O19" s="8">
        <v>-118.397314560453</v>
      </c>
      <c r="P19" s="8">
        <v>6</v>
      </c>
      <c r="Q19" s="5"/>
      <c r="R19" s="5"/>
      <c r="S19" s="5"/>
      <c r="T19" s="5"/>
      <c r="U19" s="5"/>
      <c r="V19" s="5"/>
      <c r="W19" s="4" t="s">
        <v>17</v>
      </c>
      <c r="X19" s="4" t="s">
        <v>389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21" customHeight="1">
      <c r="G24" s="5"/>
    </row>
    <row r="25" spans="1:50" ht="21" customHeight="1">
      <c r="G25" s="5"/>
    </row>
    <row r="26" spans="1:50" ht="21" customHeight="1">
      <c r="G26" s="5"/>
    </row>
    <row r="27" spans="1:50" ht="21" customHeight="1">
      <c r="G27" s="5"/>
    </row>
    <row r="28" spans="1:50" ht="21" customHeight="1">
      <c r="G28" s="5"/>
    </row>
    <row r="29" spans="1:50" ht="21" customHeight="1">
      <c r="G29" s="5"/>
    </row>
    <row r="30" spans="1:50" ht="21" customHeight="1">
      <c r="G30" s="5"/>
    </row>
    <row r="31" spans="1:50" ht="21" customHeight="1">
      <c r="G31" s="5"/>
    </row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429.79003999999998</v>
      </c>
      <c r="M10" s="8">
        <f>12*AB2</f>
        <v>39.370080000000002</v>
      </c>
      <c r="N10" s="8">
        <v>33.933287354560001</v>
      </c>
      <c r="O10" s="8">
        <v>-118.397314560453</v>
      </c>
      <c r="P10" s="8">
        <v>6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33.933287354560001</v>
      </c>
      <c r="O11" s="8">
        <v>-118.397314560453</v>
      </c>
      <c r="P11" s="8">
        <v>6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</v>
      </c>
      <c r="M12" s="8">
        <v>82</v>
      </c>
      <c r="N12" s="8">
        <v>33.933287354560001</v>
      </c>
      <c r="O12" s="8">
        <v>-118.397314560453</v>
      </c>
      <c r="P12" s="8">
        <v>6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81.900000000000006</v>
      </c>
      <c r="N13" s="8">
        <v>33.933287354560001</v>
      </c>
      <c r="O13" s="8">
        <v>-118.397314560453</v>
      </c>
      <c r="P13" s="8">
        <v>6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33.933287354560001</v>
      </c>
      <c r="O14" s="8">
        <v>-118.397314560453</v>
      </c>
      <c r="P14" s="8">
        <v>6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33.933287354560001</v>
      </c>
      <c r="O15" s="8">
        <v>-118.397314560453</v>
      </c>
      <c r="P15" s="8">
        <v>6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8" t="s">
        <v>386</v>
      </c>
      <c r="L16" s="8">
        <v>430.4</v>
      </c>
      <c r="M16" s="8">
        <v>81.599999999999994</v>
      </c>
      <c r="N16" s="8">
        <v>33.933287354560001</v>
      </c>
      <c r="O16" s="8">
        <v>-118.397314560453</v>
      </c>
      <c r="P16" s="8">
        <v>6</v>
      </c>
      <c r="Q16" s="5"/>
      <c r="R16" s="5"/>
      <c r="S16" s="5"/>
      <c r="T16" s="5"/>
      <c r="U16" s="5"/>
      <c r="V16" s="5"/>
      <c r="W16" s="4" t="s">
        <v>17</v>
      </c>
      <c r="X16" s="4" t="s">
        <v>386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8" t="s">
        <v>387</v>
      </c>
      <c r="L17" s="8">
        <v>430.5</v>
      </c>
      <c r="M17" s="8">
        <v>81.5</v>
      </c>
      <c r="N17" s="8">
        <v>33.933287354560001</v>
      </c>
      <c r="O17" s="8">
        <v>-118.397314560453</v>
      </c>
      <c r="P17" s="8">
        <v>6</v>
      </c>
      <c r="Q17" s="5"/>
      <c r="R17" s="5"/>
      <c r="S17" s="5"/>
      <c r="T17" s="5"/>
      <c r="U17" s="5"/>
      <c r="V17" s="5"/>
      <c r="W17" s="4" t="s">
        <v>17</v>
      </c>
      <c r="X17" s="4" t="s">
        <v>387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8" t="s">
        <v>388</v>
      </c>
      <c r="L18" s="8">
        <v>430.6</v>
      </c>
      <c r="M18" s="8">
        <v>81.400000000000006</v>
      </c>
      <c r="N18" s="8">
        <v>33.933287354560001</v>
      </c>
      <c r="O18" s="8">
        <v>-118.397314560453</v>
      </c>
      <c r="P18" s="8">
        <v>6</v>
      </c>
      <c r="Q18" s="5"/>
      <c r="R18" s="5"/>
      <c r="S18" s="5"/>
      <c r="T18" s="5"/>
      <c r="U18" s="5"/>
      <c r="V18" s="5"/>
      <c r="W18" s="4" t="s">
        <v>17</v>
      </c>
      <c r="X18" s="4" t="s">
        <v>388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8" t="s">
        <v>389</v>
      </c>
      <c r="L19" s="8">
        <v>430.7</v>
      </c>
      <c r="M19" s="8">
        <v>81.3</v>
      </c>
      <c r="N19" s="8">
        <v>33.933287354560001</v>
      </c>
      <c r="O19" s="8">
        <v>-118.397314560453</v>
      </c>
      <c r="P19" s="8">
        <v>6</v>
      </c>
      <c r="Q19" s="5"/>
      <c r="R19" s="5"/>
      <c r="S19" s="5"/>
      <c r="T19" s="5"/>
      <c r="U19" s="5"/>
      <c r="V19" s="5"/>
      <c r="W19" s="4" t="s">
        <v>17</v>
      </c>
      <c r="X19" s="4" t="s">
        <v>389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8" t="s">
        <v>390</v>
      </c>
      <c r="L20" s="8">
        <v>430.8</v>
      </c>
      <c r="M20" s="8">
        <v>81.2</v>
      </c>
      <c r="N20" s="8">
        <v>33.933287354560001</v>
      </c>
      <c r="O20" s="8">
        <v>-118.397314560453</v>
      </c>
      <c r="P20" s="8">
        <v>6</v>
      </c>
      <c r="Q20" s="5"/>
      <c r="R20" s="5"/>
      <c r="S20" s="5"/>
      <c r="T20" s="5"/>
      <c r="U20" s="5"/>
      <c r="V20" s="5"/>
      <c r="W20" s="12" t="s">
        <v>17</v>
      </c>
      <c r="X20" s="12" t="s">
        <v>390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21" customHeight="1">
      <c r="G24" s="5"/>
    </row>
    <row r="25" spans="1:50" ht="21" customHeight="1">
      <c r="G25" s="5"/>
    </row>
    <row r="26" spans="1:50" ht="21" customHeight="1">
      <c r="G26" s="5"/>
    </row>
    <row r="27" spans="1:50" ht="21" customHeight="1">
      <c r="G27" s="5"/>
    </row>
    <row r="28" spans="1:50" ht="21" customHeight="1">
      <c r="G28" s="5"/>
    </row>
    <row r="29" spans="1:50" ht="21" customHeight="1">
      <c r="G29" s="5"/>
    </row>
    <row r="30" spans="1:50" ht="21" customHeight="1">
      <c r="G30" s="5"/>
    </row>
    <row r="31" spans="1:50" ht="21" customHeight="1">
      <c r="G31" s="5"/>
    </row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X1000"/>
  <sheetViews>
    <sheetView workbookViewId="0"/>
  </sheetViews>
  <sheetFormatPr baseColWidth="10" defaultColWidth="11.1640625" defaultRowHeight="15" customHeight="1"/>
  <cols>
    <col min="1" max="5" width="10" customWidth="1"/>
    <col min="6" max="6" width="20.1640625" customWidth="1"/>
    <col min="7" max="7" width="19.6640625" customWidth="1"/>
    <col min="8" max="10" width="10" customWidth="1"/>
    <col min="11" max="11" width="22.6640625" customWidth="1"/>
    <col min="12" max="13" width="17.33203125" customWidth="1"/>
    <col min="14" max="14" width="19" customWidth="1"/>
    <col min="15" max="22" width="10" customWidth="1"/>
    <col min="23" max="23" width="17.6640625" customWidth="1"/>
    <col min="24" max="24" width="20.83203125" customWidth="1"/>
    <col min="25" max="50" width="10" customWidth="1"/>
  </cols>
  <sheetData>
    <row r="1" spans="1:50" ht="21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spans="1:50" ht="21" customHeight="1">
      <c r="A2" s="4" t="s">
        <v>17</v>
      </c>
      <c r="B2" s="6">
        <f>99*AB2</f>
        <v>324.80315999999999</v>
      </c>
      <c r="C2" s="4">
        <f>12*AB2</f>
        <v>39.370080000000002</v>
      </c>
      <c r="D2" s="4">
        <v>33.932938999999998</v>
      </c>
      <c r="E2" s="4">
        <v>-118.397308</v>
      </c>
      <c r="F2" s="4">
        <f>75/AB1</f>
        <v>7.5</v>
      </c>
      <c r="G2" s="4">
        <v>33.933569883976901</v>
      </c>
      <c r="H2" s="4">
        <v>-118.396476514979</v>
      </c>
      <c r="I2" s="4">
        <v>33.933069211511203</v>
      </c>
      <c r="J2" s="4">
        <v>-118.399417631852</v>
      </c>
      <c r="K2" s="4" t="s">
        <v>18</v>
      </c>
      <c r="L2" s="4">
        <f>65*AB2</f>
        <v>213.25460000000001</v>
      </c>
      <c r="M2" s="4">
        <f>12*AB2</f>
        <v>39.370080000000002</v>
      </c>
      <c r="N2" s="4">
        <v>33.932572903664997</v>
      </c>
      <c r="O2" s="4">
        <v>-118.397303742617</v>
      </c>
      <c r="P2" s="4">
        <f t="shared" ref="P2:P6" si="0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ht="21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223.09711999999999</v>
      </c>
      <c r="M3" s="4">
        <f>25*AB2</f>
        <v>82.021000000000001</v>
      </c>
      <c r="N3" s="4">
        <v>33.932714717515204</v>
      </c>
      <c r="O3" s="4">
        <v>-118.397691023831</v>
      </c>
      <c r="P3" s="4">
        <f t="shared" si="0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ht="21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246.06299999999999</v>
      </c>
      <c r="M4" s="4">
        <f>36*AB2</f>
        <v>118.11024</v>
      </c>
      <c r="N4" s="4">
        <v>33.932975008144702</v>
      </c>
      <c r="O4" s="4">
        <v>-118.39785978324301</v>
      </c>
      <c r="P4" s="4">
        <f t="shared" si="0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ht="21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282.15224000000001</v>
      </c>
      <c r="M5" s="4">
        <f>43*AB2</f>
        <v>141.07612</v>
      </c>
      <c r="N5" s="4">
        <v>33.933211961681202</v>
      </c>
      <c r="O5" s="4">
        <v>-118.397691023831</v>
      </c>
      <c r="P5" s="4">
        <f t="shared" si="0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ht="21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324.80315999999999</v>
      </c>
      <c r="M6" s="4">
        <f>46*AB2</f>
        <v>150.91864000000001</v>
      </c>
      <c r="N6" s="4">
        <v>33.933287355849998</v>
      </c>
      <c r="O6" s="4">
        <v>-118.397314560528</v>
      </c>
      <c r="P6" s="4">
        <f t="shared" si="0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ht="21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367.45407999999998</v>
      </c>
      <c r="M7" s="8">
        <f>43*AB2</f>
        <v>141.07612</v>
      </c>
      <c r="N7" s="8">
        <v>33.933287355600001</v>
      </c>
      <c r="O7" s="8">
        <v>-118.39731456034301</v>
      </c>
      <c r="P7" s="8">
        <v>6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ht="21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410.10500000000002</v>
      </c>
      <c r="M8" s="8">
        <f>36*AB2</f>
        <v>118.11024</v>
      </c>
      <c r="N8" s="8">
        <v>33.933287354560001</v>
      </c>
      <c r="O8" s="8">
        <v>-118.397314560453</v>
      </c>
      <c r="P8" s="8">
        <v>6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ht="21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429.79003999999998</v>
      </c>
      <c r="M9" s="8">
        <f>25*AB2</f>
        <v>82.021000000000001</v>
      </c>
      <c r="N9" s="8">
        <v>33.933287354560001</v>
      </c>
      <c r="O9" s="8">
        <v>-118.397314560453</v>
      </c>
      <c r="P9" s="8">
        <v>6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ht="21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429.79003999999998</v>
      </c>
      <c r="M10" s="8">
        <f>12*AB2</f>
        <v>39.370080000000002</v>
      </c>
      <c r="N10" s="8">
        <v>33.933287354560001</v>
      </c>
      <c r="O10" s="8">
        <v>-118.397314560453</v>
      </c>
      <c r="P10" s="8">
        <v>6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ht="21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33.933287354560001</v>
      </c>
      <c r="O11" s="8">
        <v>-118.397314560453</v>
      </c>
      <c r="P11" s="8">
        <v>6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ht="21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</v>
      </c>
      <c r="M12" s="8">
        <v>82</v>
      </c>
      <c r="N12" s="8">
        <v>33.933287354560001</v>
      </c>
      <c r="O12" s="8">
        <v>-118.397314560453</v>
      </c>
      <c r="P12" s="8">
        <v>6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ht="21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81.900000000000006</v>
      </c>
      <c r="N13" s="8">
        <v>33.933287354560001</v>
      </c>
      <c r="O13" s="8">
        <v>-118.397314560453</v>
      </c>
      <c r="P13" s="8">
        <v>6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ht="21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33.933287354560001</v>
      </c>
      <c r="O14" s="8">
        <v>-118.397314560453</v>
      </c>
      <c r="P14" s="8">
        <v>6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ht="21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33.933287354560001</v>
      </c>
      <c r="O15" s="8">
        <v>-118.397314560453</v>
      </c>
      <c r="P15" s="8">
        <v>6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ht="21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8" t="s">
        <v>386</v>
      </c>
      <c r="L16" s="8">
        <v>430.4</v>
      </c>
      <c r="M16" s="8">
        <v>81.599999999999994</v>
      </c>
      <c r="N16" s="8">
        <v>33.933287354560001</v>
      </c>
      <c r="O16" s="8">
        <v>-118.397314560453</v>
      </c>
      <c r="P16" s="8">
        <v>6</v>
      </c>
      <c r="Q16" s="5"/>
      <c r="R16" s="5"/>
      <c r="S16" s="5"/>
      <c r="T16" s="5"/>
      <c r="U16" s="5"/>
      <c r="V16" s="5"/>
      <c r="W16" s="4" t="s">
        <v>17</v>
      </c>
      <c r="X16" s="4" t="s">
        <v>386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ht="21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8" t="s">
        <v>387</v>
      </c>
      <c r="L17" s="8">
        <v>430.5</v>
      </c>
      <c r="M17" s="8">
        <v>81.5</v>
      </c>
      <c r="N17" s="8">
        <v>33.933287354560001</v>
      </c>
      <c r="O17" s="8">
        <v>-118.397314560453</v>
      </c>
      <c r="P17" s="8">
        <v>6</v>
      </c>
      <c r="Q17" s="5"/>
      <c r="R17" s="5"/>
      <c r="S17" s="5"/>
      <c r="T17" s="5"/>
      <c r="U17" s="5"/>
      <c r="V17" s="5"/>
      <c r="W17" s="4" t="s">
        <v>17</v>
      </c>
      <c r="X17" s="4" t="s">
        <v>387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ht="21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8" t="s">
        <v>388</v>
      </c>
      <c r="L18" s="8">
        <v>430.6</v>
      </c>
      <c r="M18" s="8">
        <v>81.400000000000006</v>
      </c>
      <c r="N18" s="8">
        <v>33.933287354560001</v>
      </c>
      <c r="O18" s="8">
        <v>-118.397314560453</v>
      </c>
      <c r="P18" s="8">
        <v>6</v>
      </c>
      <c r="Q18" s="5"/>
      <c r="R18" s="5"/>
      <c r="S18" s="5"/>
      <c r="T18" s="5"/>
      <c r="U18" s="5"/>
      <c r="V18" s="5"/>
      <c r="W18" s="4" t="s">
        <v>17</v>
      </c>
      <c r="X18" s="4" t="s">
        <v>388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ht="21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8" t="s">
        <v>389</v>
      </c>
      <c r="L19" s="8">
        <v>430.7</v>
      </c>
      <c r="M19" s="8">
        <v>81.3</v>
      </c>
      <c r="N19" s="8">
        <v>33.933287354560001</v>
      </c>
      <c r="O19" s="8">
        <v>-118.397314560453</v>
      </c>
      <c r="P19" s="8">
        <v>6</v>
      </c>
      <c r="Q19" s="5"/>
      <c r="R19" s="5"/>
      <c r="S19" s="5"/>
      <c r="T19" s="5"/>
      <c r="U19" s="5"/>
      <c r="V19" s="5"/>
      <c r="W19" s="4" t="s">
        <v>17</v>
      </c>
      <c r="X19" s="4" t="s">
        <v>389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ht="21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8" t="s">
        <v>390</v>
      </c>
      <c r="L20" s="8">
        <v>430.8</v>
      </c>
      <c r="M20" s="8">
        <v>81.2</v>
      </c>
      <c r="N20" s="8">
        <v>33.933287354560001</v>
      </c>
      <c r="O20" s="8">
        <v>-118.397314560453</v>
      </c>
      <c r="P20" s="8">
        <v>6</v>
      </c>
      <c r="Q20" s="5"/>
      <c r="R20" s="5"/>
      <c r="S20" s="5"/>
      <c r="T20" s="5"/>
      <c r="U20" s="5"/>
      <c r="V20" s="5"/>
      <c r="W20" s="12" t="s">
        <v>17</v>
      </c>
      <c r="X20" s="12" t="s">
        <v>390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ht="21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8" t="s">
        <v>391</v>
      </c>
      <c r="L21" s="8">
        <v>430.9</v>
      </c>
      <c r="M21" s="8">
        <v>81.099999999999994</v>
      </c>
      <c r="N21" s="8">
        <v>33.933287354560001</v>
      </c>
      <c r="O21" s="8">
        <v>-118.397314560453</v>
      </c>
      <c r="P21" s="8">
        <v>6</v>
      </c>
      <c r="Q21" s="5"/>
      <c r="R21" s="5"/>
      <c r="S21" s="5"/>
      <c r="T21" s="5"/>
      <c r="U21" s="5"/>
      <c r="V21" s="5"/>
      <c r="W21" s="12" t="s">
        <v>17</v>
      </c>
      <c r="X21" s="12" t="s">
        <v>391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ht="21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ht="21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ht="21" customHeight="1">
      <c r="G24" s="5"/>
    </row>
    <row r="25" spans="1:50" ht="21" customHeight="1">
      <c r="G25" s="5"/>
    </row>
    <row r="26" spans="1:50" ht="21" customHeight="1">
      <c r="G26" s="5"/>
    </row>
    <row r="27" spans="1:50" ht="21" customHeight="1">
      <c r="G27" s="5"/>
    </row>
    <row r="28" spans="1:50" ht="21" customHeight="1">
      <c r="G28" s="5"/>
    </row>
    <row r="29" spans="1:50" ht="21" customHeight="1">
      <c r="G29" s="5"/>
    </row>
    <row r="30" spans="1:50" ht="21" customHeight="1">
      <c r="G30" s="5"/>
    </row>
    <row r="31" spans="1:50" ht="21" customHeight="1">
      <c r="G31" s="5"/>
    </row>
    <row r="32" spans="1:5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104</vt:i4>
      </vt:variant>
    </vt:vector>
  </HeadingPairs>
  <TitlesOfParts>
    <vt:vector size="104" baseType="lpstr">
      <vt:lpstr>Spacing requirements</vt:lpstr>
      <vt:lpstr>linear_old</vt:lpstr>
      <vt:lpstr>linear_1_fato_1_park</vt:lpstr>
      <vt:lpstr>linear_1_fato_2_park</vt:lpstr>
      <vt:lpstr>linear_1_fato_3_park</vt:lpstr>
      <vt:lpstr>linear_1_fato_4_park</vt:lpstr>
      <vt:lpstr>linear_1_fato_5_park</vt:lpstr>
      <vt:lpstr>linear_1_fato_6_park</vt:lpstr>
      <vt:lpstr>linear_1_fato_8_park</vt:lpstr>
      <vt:lpstr>linear_2_fato_8_park</vt:lpstr>
      <vt:lpstr>helipad_1_fato</vt:lpstr>
      <vt:lpstr>clover_1_fato_1_park</vt:lpstr>
      <vt:lpstr>clover_1_fato_2_park</vt:lpstr>
      <vt:lpstr>clover_1_fato_3_park</vt:lpstr>
      <vt:lpstr>clover_1_fato_4_park (2)</vt:lpstr>
      <vt:lpstr>clover_1_fato_4_park_dtsf</vt:lpstr>
      <vt:lpstr>clover_1_fato_4_park_72_miles</vt:lpstr>
      <vt:lpstr>clover_1_fato_4_park_48_miles</vt:lpstr>
      <vt:lpstr>clover_1_fato_4_park_12_miles</vt:lpstr>
      <vt:lpstr>clover_1_fato_4_park_24_miles</vt:lpstr>
      <vt:lpstr>clover_1_fato_14_park_dtla</vt:lpstr>
      <vt:lpstr>clover_1_fato_13_park_dtla</vt:lpstr>
      <vt:lpstr>vertiplex_13_fato_dtla</vt:lpstr>
      <vt:lpstr>clover_1_fato_18_park_dtla</vt:lpstr>
      <vt:lpstr>clover_1_fato_12_park_dtla</vt:lpstr>
      <vt:lpstr>clover_1_fato_10_park_dtla</vt:lpstr>
      <vt:lpstr>clover_1_fato_7_park_dtla</vt:lpstr>
      <vt:lpstr>clover_1_fato_4_park_dtla</vt:lpstr>
      <vt:lpstr>clover_1_fato_4_park_anaheim</vt:lpstr>
      <vt:lpstr>clover_1_fato_4_park_sfo</vt:lpstr>
      <vt:lpstr>clover_1_fato_9_park_oak</vt:lpstr>
      <vt:lpstr>clover_1_fato_10_park_oak</vt:lpstr>
      <vt:lpstr>clover_1_fato_12_park_oak</vt:lpstr>
      <vt:lpstr>clover_1_fato_8_park_oak</vt:lpstr>
      <vt:lpstr>clover_1_fato_7_park_oak</vt:lpstr>
      <vt:lpstr>clover_1_fato_6_park_oak</vt:lpstr>
      <vt:lpstr>clover_1_fato_5_park_oak</vt:lpstr>
      <vt:lpstr>clover_1_fato_4_park_warner</vt:lpstr>
      <vt:lpstr>clover_1_fato_8_park_warner</vt:lpstr>
      <vt:lpstr>clover_1_fato_6_park_warner</vt:lpstr>
      <vt:lpstr>clover_1_fato_4_park_hhr</vt:lpstr>
      <vt:lpstr>clover_1_fato_8_park_hhr</vt:lpstr>
      <vt:lpstr>clover_1_fato_6_park_hhr</vt:lpstr>
      <vt:lpstr>clover_1_fato_4_park_oak</vt:lpstr>
      <vt:lpstr>clover_1_fato_6_park_sfo</vt:lpstr>
      <vt:lpstr>clover_1_fato_5_park_sfo</vt:lpstr>
      <vt:lpstr>clover_1_fato_10_park_sfo</vt:lpstr>
      <vt:lpstr>clover_1_fato_8_park_sfo</vt:lpstr>
      <vt:lpstr>clover_1_fato_7_park_sfo</vt:lpstr>
      <vt:lpstr>clover_1_fato_14_park_sfo</vt:lpstr>
      <vt:lpstr>clover_1_fato_9_park_sfo</vt:lpstr>
      <vt:lpstr>clover_1_fato_12_park_sfo</vt:lpstr>
      <vt:lpstr>clover_1_fato_7_park_lax</vt:lpstr>
      <vt:lpstr>clover_1_fato_8_park_lax</vt:lpstr>
      <vt:lpstr>clover_1_fato_12_park_lax</vt:lpstr>
      <vt:lpstr>clover_1_fato_10_park_lax</vt:lpstr>
      <vt:lpstr>clover_1_fato_5_park_lax</vt:lpstr>
      <vt:lpstr>clover_1_fato_4_park_lax</vt:lpstr>
      <vt:lpstr>clover_1_fato_4_park_sj</vt:lpstr>
      <vt:lpstr>clover_1_fato_5_park_sj</vt:lpstr>
      <vt:lpstr>clover_1_fato_6_park_sj</vt:lpstr>
      <vt:lpstr>clover_1_fato_7_park_sj</vt:lpstr>
      <vt:lpstr>clover_1_fato_8_park_sj</vt:lpstr>
      <vt:lpstr>clover_1_fato_9_park_sj</vt:lpstr>
      <vt:lpstr>clover_1_fato_10_park_sj</vt:lpstr>
      <vt:lpstr>clover_1_fato_20_park_sj</vt:lpstr>
      <vt:lpstr>clover_1_fato_18_park_sj</vt:lpstr>
      <vt:lpstr>clover_1_fato_16_park_sj</vt:lpstr>
      <vt:lpstr>clover_1_fato_14_park_sj</vt:lpstr>
      <vt:lpstr>clover_1_fato_12_park_sj</vt:lpstr>
      <vt:lpstr>clover_1_fato_4_park_santacruz</vt:lpstr>
      <vt:lpstr>clover_1_fato_6_park_santacruz</vt:lpstr>
      <vt:lpstr>clover_1_fato_8_park_santacruz</vt:lpstr>
      <vt:lpstr>clover_1_fato_10_park_santacruz</vt:lpstr>
      <vt:lpstr>clover_1_fato_12_park_santacruz</vt:lpstr>
      <vt:lpstr>clover_1_fato_4_park_stockton</vt:lpstr>
      <vt:lpstr>clover_1_fato_6_park_stockton</vt:lpstr>
      <vt:lpstr>clover_1_fato_8_park_stockton</vt:lpstr>
      <vt:lpstr>clover_1_fato_10_park_stockton</vt:lpstr>
      <vt:lpstr>clover_1_fato_12_park_stockton</vt:lpstr>
      <vt:lpstr>clover_1_fato_4_park_mv</vt:lpstr>
      <vt:lpstr>clover_1_fato_5_park_mv</vt:lpstr>
      <vt:lpstr>clover_1_fato_6_park_mv</vt:lpstr>
      <vt:lpstr>clover_1_fato_7_park_mv</vt:lpstr>
      <vt:lpstr>clover_1_fato_8_park_mv</vt:lpstr>
      <vt:lpstr>clover_1_fato_9_park_mv</vt:lpstr>
      <vt:lpstr>clover_1_fato_10_park_mv</vt:lpstr>
      <vt:lpstr>clover_1_fato_12_park_mv</vt:lpstr>
      <vt:lpstr>clover_1_fato_5_park</vt:lpstr>
      <vt:lpstr>clover_1_fato_6_park</vt:lpstr>
      <vt:lpstr>clover_1_fato_7_park</vt:lpstr>
      <vt:lpstr>clover_1_fato_8_park</vt:lpstr>
      <vt:lpstr>clover_1_fato_9_park</vt:lpstr>
      <vt:lpstr>clover_1_fato_10_park</vt:lpstr>
      <vt:lpstr>clover_1_fato_11_park</vt:lpstr>
      <vt:lpstr>clover_1_fato_12_park</vt:lpstr>
      <vt:lpstr>clover_1_fato_13_park</vt:lpstr>
      <vt:lpstr>clover_1_fato_14_park</vt:lpstr>
      <vt:lpstr>clover_1_fato_15_park</vt:lpstr>
      <vt:lpstr>clover_1_fato_16_park</vt:lpstr>
      <vt:lpstr>clover_1_fato_17_park</vt:lpstr>
      <vt:lpstr>clover_1_fato_18_park</vt:lpstr>
      <vt:lpstr>clover_1_fato_19_park</vt:lpstr>
      <vt:lpstr>clover_1_fato_20_park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Emin Burak Onat</cp:lastModifiedBy>
  <dcterms:created xsi:type="dcterms:W3CDTF">2021-06-09T21:14:01Z</dcterms:created>
  <dcterms:modified xsi:type="dcterms:W3CDTF">2024-01-31T01:24:57Z</dcterms:modified>
</cp:coreProperties>
</file>