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Data" sheetId="2" r:id="rId5"/>
    <sheet state="visible" name="W5 - Lookup Functions" sheetId="3" r:id="rId6"/>
    <sheet state="visible" name="W7 -  Date, Time, and Text Func" sheetId="4" r:id="rId7"/>
    <sheet state="visible" name="W1 - Sheet &amp; Cell Reference" sheetId="5" r:id="rId8"/>
    <sheet state="visible" name="W2 - Basic Function" sheetId="6" r:id="rId9"/>
    <sheet state="visible" name="W3 - Counting" sheetId="7" r:id="rId10"/>
    <sheet state="visible" name="W4-  Logical Functions" sheetId="8" r:id="rId11"/>
    <sheet state="visible" name="W6- Advanced Mathematical Funct" sheetId="9" r:id="rId12"/>
    <sheet state="visible" name="Analysis - Resort Ranking " sheetId="10" r:id="rId13"/>
    <sheet state="visible" name="Analysis - SlopesAnalysis" sheetId="11" r:id="rId14"/>
    <sheet state="visible" name="Analysis- Sesaonal Analysis" sheetId="12" r:id="rId15"/>
    <sheet state="visible" name="Analysis - Price-to-Value Ratio" sheetId="13" r:id="rId16"/>
  </sheets>
  <definedNames>
    <definedName hidden="1" localSheetId="1" name="_xlnm._FilterDatabase">Data!$A$1:$BE$101</definedName>
  </definedNames>
  <calcPr/>
</workbook>
</file>

<file path=xl/sharedStrings.xml><?xml version="1.0" encoding="utf-8"?>
<sst xmlns="http://schemas.openxmlformats.org/spreadsheetml/2006/main" count="1421" uniqueCount="831">
  <si>
    <t>WorkSheet Name</t>
  </si>
  <si>
    <t xml:space="preserve">Link </t>
  </si>
  <si>
    <t>Data</t>
  </si>
  <si>
    <t>Worksheet 1 - Sheet &amp; Cell Reference</t>
  </si>
  <si>
    <t>W1</t>
  </si>
  <si>
    <t>Worksheet 2 - Basic Functions</t>
  </si>
  <si>
    <t>W2</t>
  </si>
  <si>
    <t>Worksheet 3 - Counting and Dealing with Unique Values</t>
  </si>
  <si>
    <t xml:space="preserve">W3 </t>
  </si>
  <si>
    <t>Worksheet 4 - Logical Functions and Conditional Statements</t>
  </si>
  <si>
    <t>W4</t>
  </si>
  <si>
    <t>Worksheet 5 - Lookup functions</t>
  </si>
  <si>
    <t>W5</t>
  </si>
  <si>
    <t>Worksheet 6 - Advanced Mathematical Functions</t>
  </si>
  <si>
    <t>W6</t>
  </si>
  <si>
    <t>Worksheet 7 - Date, Time, and Text Functions</t>
  </si>
  <si>
    <t xml:space="preserve">W7 </t>
  </si>
  <si>
    <t>ResortID</t>
  </si>
  <si>
    <t>ResortName</t>
  </si>
  <si>
    <t>Country</t>
  </si>
  <si>
    <t>Region</t>
  </si>
  <si>
    <t>NearestTown</t>
  </si>
  <si>
    <t>DistanceToTown</t>
  </si>
  <si>
    <t>Coordinates</t>
  </si>
  <si>
    <t>BaseElevation</t>
  </si>
  <si>
    <t>PeakElevation</t>
  </si>
  <si>
    <t>VerticalDrop</t>
  </si>
  <si>
    <t>TotalSlopes</t>
  </si>
  <si>
    <t>BeginnerSlopes</t>
  </si>
  <si>
    <t>IntermediateSlopes</t>
  </si>
  <si>
    <t>AdvancedSlopes</t>
  </si>
  <si>
    <t>TotalLifts</t>
  </si>
  <si>
    <t>LiftTypes (Chairlifts)</t>
  </si>
  <si>
    <t>LiftTypes (Gondolas)</t>
  </si>
  <si>
    <t>LiftTypes (T-Bar)</t>
  </si>
  <si>
    <t>SeasonStartDate</t>
  </si>
  <si>
    <t>SeasonEndDate</t>
  </si>
  <si>
    <t>DailyOperatingHours</t>
  </si>
  <si>
    <t>LastSeasonLength</t>
  </si>
  <si>
    <t>AdultDayPass</t>
  </si>
  <si>
    <t>eXPENSES</t>
  </si>
  <si>
    <t>YouthDayPass</t>
  </si>
  <si>
    <t>ChildDayPass</t>
  </si>
  <si>
    <t>SeasonPassAdult</t>
  </si>
  <si>
    <t>NightSkiing</t>
  </si>
  <si>
    <t>SnowPark</t>
  </si>
  <si>
    <t>GlacierSkiing</t>
  </si>
  <si>
    <t>CrossCountryTrails</t>
  </si>
  <si>
    <t>OverallRating</t>
  </si>
  <si>
    <t>AverageRating</t>
  </si>
  <si>
    <t>FamilyFriendlyRating</t>
  </si>
  <si>
    <t>ExpertFriendlyRating</t>
  </si>
  <si>
    <t>ReviewCount</t>
  </si>
  <si>
    <t>TotalAccommodations</t>
  </si>
  <si>
    <t>NearestAccommodationDistance in Meters</t>
  </si>
  <si>
    <t>AccommodationTypes</t>
  </si>
  <si>
    <t>SkiRental</t>
  </si>
  <si>
    <t>SkiSchool</t>
  </si>
  <si>
    <t>Restaurants</t>
  </si>
  <si>
    <t>EcoFriendlyRating</t>
  </si>
  <si>
    <t>RenewableEnergyUse</t>
  </si>
  <si>
    <t>YearOpened</t>
  </si>
  <si>
    <t>LastMajorUpgrade</t>
  </si>
  <si>
    <t>VisitorLastSeason</t>
  </si>
  <si>
    <t>AverageTemperatureDecember</t>
  </si>
  <si>
    <t>AverageTemperatureJanuary</t>
  </si>
  <si>
    <t>AverageTemperatureFebruary</t>
  </si>
  <si>
    <t>AverageTemperatureMarch</t>
  </si>
  <si>
    <t>ResortWebsite</t>
  </si>
  <si>
    <t>ContactInfo</t>
  </si>
  <si>
    <t>SR067</t>
  </si>
  <si>
    <t>Zugspitze</t>
  </si>
  <si>
    <t>Switzerland</t>
  </si>
  <si>
    <t>Bavaria</t>
  </si>
  <si>
    <t>Garmisch-Partenkirchen</t>
  </si>
  <si>
    <t>47.4211° N, 10.9855° E</t>
  </si>
  <si>
    <t>3 T-bars</t>
  </si>
  <si>
    <t>2 Glacier lifts</t>
  </si>
  <si>
    <t>08:30 - 16:30</t>
  </si>
  <si>
    <t>Hotels, Mountain huts</t>
  </si>
  <si>
    <t>www.zugspitze.de</t>
  </si>
  <si>
    <t>+49 8821 7970 / zugspitzbahn@zugspitze.de</t>
  </si>
  <si>
    <t>SR001</t>
  </si>
  <si>
    <t>Zermatt</t>
  </si>
  <si>
    <t>Valais</t>
  </si>
  <si>
    <t>46.0207° N, 7.7491° E</t>
  </si>
  <si>
    <t>13 Gondolas</t>
  </si>
  <si>
    <t>19 T-bars</t>
  </si>
  <si>
    <t>08:00 - 17:00</t>
  </si>
  <si>
    <t>Hotels, Chalets, Apartments</t>
  </si>
  <si>
    <t>www.zermatt.ch</t>
  </si>
  <si>
    <t>+41 27 966 81 00 / info@zermatt.ch</t>
  </si>
  <si>
    <t>SR006</t>
  </si>
  <si>
    <t>Courchevel</t>
  </si>
  <si>
    <t>France</t>
  </si>
  <si>
    <t>Savoie</t>
  </si>
  <si>
    <t>45.4153° N, 6.6353° E</t>
  </si>
  <si>
    <t>23 Gondolas</t>
  </si>
  <si>
    <t>20 Drag lifts</t>
  </si>
  <si>
    <t>09:00 - 17:00</t>
  </si>
  <si>
    <t>www.courchevel.com</t>
  </si>
  <si>
    <t>+33 4 79 08 00 29 / info@courchevel.com</t>
  </si>
  <si>
    <t>SR015</t>
  </si>
  <si>
    <t>St. Moritz</t>
  </si>
  <si>
    <t>Graubünden</t>
  </si>
  <si>
    <t>46.4908° N, 9.8355° E</t>
  </si>
  <si>
    <t>14 Gondolas</t>
  </si>
  <si>
    <t>20 T-bars</t>
  </si>
  <si>
    <t>08:45 - 16:30</t>
  </si>
  <si>
    <t>www.stmoritz.ch</t>
  </si>
  <si>
    <t>+41 81 837 33 33 / info@stmoritz.ch</t>
  </si>
  <si>
    <t>SR024</t>
  </si>
  <si>
    <t>Lech-Zürs</t>
  </si>
  <si>
    <t>sWITZERLAND</t>
  </si>
  <si>
    <t>Vorarlberg</t>
  </si>
  <si>
    <t>Lech</t>
  </si>
  <si>
    <t>47.2067° N, 10.1444° E</t>
  </si>
  <si>
    <t>6 Gondolas</t>
  </si>
  <si>
    <t>48 T-bars</t>
  </si>
  <si>
    <t>www.lechzuers.com</t>
  </si>
  <si>
    <t>+43 5583 2161-0 / info@lechzuers.com</t>
  </si>
  <si>
    <t>SR032</t>
  </si>
  <si>
    <t>Saas-Fee</t>
  </si>
  <si>
    <t>46.1086° N, 7.9281° E</t>
  </si>
  <si>
    <t>2 Funiculars</t>
  </si>
  <si>
    <t>17 T-bars</t>
  </si>
  <si>
    <t>08:45 - 16:45</t>
  </si>
  <si>
    <t>www.saas-fee.ch</t>
  </si>
  <si>
    <t>+41 27 958 18 58 / info@saas-fee.ch</t>
  </si>
  <si>
    <t>SR065</t>
  </si>
  <si>
    <t>Grindelwald-Wengen</t>
  </si>
  <si>
    <t>Bernese Oberland</t>
  </si>
  <si>
    <t>Grindelwald</t>
  </si>
  <si>
    <t>46.6244° N, 8.0344° E</t>
  </si>
  <si>
    <t>7 Gondolas</t>
  </si>
  <si>
    <t>www.jungfrau.ch</t>
  </si>
  <si>
    <t>+41 33 828 72 33 / info@jungfrau.ch</t>
  </si>
  <si>
    <t>SR069</t>
  </si>
  <si>
    <t>3 Metro Alpine</t>
  </si>
  <si>
    <t>08:45 - 17:00</t>
  </si>
  <si>
    <t>SR003</t>
  </si>
  <si>
    <t>St. Anton am Arlberg</t>
  </si>
  <si>
    <t>Austria</t>
  </si>
  <si>
    <t>Tyrol</t>
  </si>
  <si>
    <t>St. Anton</t>
  </si>
  <si>
    <t>47.1300° N, 10.2683° E</t>
  </si>
  <si>
    <t>5 Gondolas</t>
  </si>
  <si>
    <t>39 T-bars</t>
  </si>
  <si>
    <t>08:30 - 16:00</t>
  </si>
  <si>
    <t>Hotels, Guesthouses, Apartments</t>
  </si>
  <si>
    <t>www.stantonamarlberg.com</t>
  </si>
  <si>
    <t>+43 5446 2269 / info@stantonamarlberg.com</t>
  </si>
  <si>
    <t>SR009</t>
  </si>
  <si>
    <t>Livigno</t>
  </si>
  <si>
    <t>Italy</t>
  </si>
  <si>
    <t>Lombardy</t>
  </si>
  <si>
    <t>46.5388° N, 10.1358° E</t>
  </si>
  <si>
    <t>11 T-bars</t>
  </si>
  <si>
    <t>08:30 - 16:45</t>
  </si>
  <si>
    <t>Hotels, Apartments, Chalets</t>
  </si>
  <si>
    <t>www.livigno.eu</t>
  </si>
  <si>
    <t>+39 0342 052200 / info@livigno.eu</t>
  </si>
  <si>
    <t>SR014</t>
  </si>
  <si>
    <t>Tignes</t>
  </si>
  <si>
    <t>45.4683° N, 6.9056° E</t>
  </si>
  <si>
    <t>5 Funiculars</t>
  </si>
  <si>
    <t>44 Drag lifts</t>
  </si>
  <si>
    <t>www.tignes.net</t>
  </si>
  <si>
    <t>+33 4 79 40 04 40 / info@tignes.net</t>
  </si>
  <si>
    <t>SR018</t>
  </si>
  <si>
    <t>Val Thorens</t>
  </si>
  <si>
    <t>45.2981° N, 6.5800° E</t>
  </si>
  <si>
    <t>9 Gondolas</t>
  </si>
  <si>
    <t>12 Drag lifts</t>
  </si>
  <si>
    <t>Hotels, Apartments</t>
  </si>
  <si>
    <t>www.valthorens.com</t>
  </si>
  <si>
    <t>+33 4 79 00 08 08 / info@valthorens.com</t>
  </si>
  <si>
    <t>SR030</t>
  </si>
  <si>
    <t>Obergurgl-Hochgurgl</t>
  </si>
  <si>
    <t>Obergurgl</t>
  </si>
  <si>
    <t>46.8667° N, 11.0250° E</t>
  </si>
  <si>
    <t>2 T-bars</t>
  </si>
  <si>
    <t>www.obergurgl.com</t>
  </si>
  <si>
    <t>+43 57200 100 / info@obergurgl.com</t>
  </si>
  <si>
    <t>SR038</t>
  </si>
  <si>
    <t>Laax</t>
  </si>
  <si>
    <t>46.8167° N, 9.2667° E</t>
  </si>
  <si>
    <t>18 Gondolas</t>
  </si>
  <si>
    <t>5 T-bars</t>
  </si>
  <si>
    <t>www.laax.com</t>
  </si>
  <si>
    <t>+41 81 927 70 01 / info@laax.com</t>
  </si>
  <si>
    <t>SR066</t>
  </si>
  <si>
    <t>Riksgränsen</t>
  </si>
  <si>
    <t>Sweden</t>
  </si>
  <si>
    <t>Norrbotten</t>
  </si>
  <si>
    <t>68.4269° N, 18.1236° E</t>
  </si>
  <si>
    <t>Hotels, Cabins</t>
  </si>
  <si>
    <t>www.riksgransen.se</t>
  </si>
  <si>
    <t>+46 980 400 80 / info@riksgransen.se</t>
  </si>
  <si>
    <t>SR075</t>
  </si>
  <si>
    <t>Pitztal Glacier</t>
  </si>
  <si>
    <t>St. Leonhard im Pitztal</t>
  </si>
  <si>
    <t>46.9275° N, 10.8722° E</t>
  </si>
  <si>
    <t>4 T-bars</t>
  </si>
  <si>
    <t>5 Glacier lifts</t>
  </si>
  <si>
    <t>www.pitztal.com</t>
  </si>
  <si>
    <t>+43 5414 86999 / info@pitztal.com</t>
  </si>
  <si>
    <t>SR081</t>
  </si>
  <si>
    <t>Hintertux</t>
  </si>
  <si>
    <t>47.1167° N, 11.6833° E</t>
  </si>
  <si>
    <t>10 Gondolas</t>
  </si>
  <si>
    <t>8 T-bars</t>
  </si>
  <si>
    <t>www.hintertuxergletscher.at</t>
  </si>
  <si>
    <t>+43 5287 8510 / info@hintertuxergletscher.at</t>
  </si>
  <si>
    <t>SR007</t>
  </si>
  <si>
    <t>Verbier</t>
  </si>
  <si>
    <t>46.1000° N, 7.2167° E</t>
  </si>
  <si>
    <t>4 Gondolas</t>
  </si>
  <si>
    <t>33 T-bars</t>
  </si>
  <si>
    <t>www.verbier.ch</t>
  </si>
  <si>
    <t>+41 27 775 38 88 / info@verbier.ch</t>
  </si>
  <si>
    <t>SR011</t>
  </si>
  <si>
    <t>Ischgl</t>
  </si>
  <si>
    <t>47.0167° N, 10.2833° E</t>
  </si>
  <si>
    <t>3 Gondolas</t>
  </si>
  <si>
    <t>16 T-bars</t>
  </si>
  <si>
    <t>www.ischgl.com</t>
  </si>
  <si>
    <t>+43 50990 100 / info@ischgl.com</t>
  </si>
  <si>
    <t>SR019</t>
  </si>
  <si>
    <t>Davos Klosters</t>
  </si>
  <si>
    <t>Davos</t>
  </si>
  <si>
    <t>46.8011° N, 9.8355° E</t>
  </si>
  <si>
    <t>30 T-bars</t>
  </si>
  <si>
    <t>www.davos.ch</t>
  </si>
  <si>
    <t>+41 81 415 21 21 / info@davos.ch</t>
  </si>
  <si>
    <t>SR023</t>
  </si>
  <si>
    <t>Cervinia</t>
  </si>
  <si>
    <t>Aosta Valley</t>
  </si>
  <si>
    <t>Breuil-Cervinia</t>
  </si>
  <si>
    <t>45.9372° N, 7.6292° E</t>
  </si>
  <si>
    <t>8 Gondolas</t>
  </si>
  <si>
    <t>7 Drag lifts</t>
  </si>
  <si>
    <t>www.cervinia.it</t>
  </si>
  <si>
    <t>+39 0166 944311 / info@cervinia.it</t>
  </si>
  <si>
    <t>SR046</t>
  </si>
  <si>
    <t>Andermatt</t>
  </si>
  <si>
    <t>Uri</t>
  </si>
  <si>
    <t>46.6336° N, 8.5942° E</t>
  </si>
  <si>
    <t>10 T-bars</t>
  </si>
  <si>
    <t>www.andermatt.ch</t>
  </si>
  <si>
    <t>+41 41 888 71 00 / info@andermatt.ch</t>
  </si>
  <si>
    <t>SR057</t>
  </si>
  <si>
    <t>Mürren</t>
  </si>
  <si>
    <t>46.5592° N, 7.8925° E</t>
  </si>
  <si>
    <t>6 T-bars</t>
  </si>
  <si>
    <t>www.muerren.ch</t>
  </si>
  <si>
    <t>+41 33 856 86 86 / info@muerren.ch</t>
  </si>
  <si>
    <t>SR004</t>
  </si>
  <si>
    <t>Chamonix</t>
  </si>
  <si>
    <t>Haute-Savoie</t>
  </si>
  <si>
    <t>45.9237° N, 6.8694° E</t>
  </si>
  <si>
    <t>35 Drag lifts</t>
  </si>
  <si>
    <t>www.chamonix.com</t>
  </si>
  <si>
    <t>+33 4 50 53 00 24 / info@chamonix.com</t>
  </si>
  <si>
    <t>SR012</t>
  </si>
  <si>
    <t>Méribel</t>
  </si>
  <si>
    <t>45.3967° N, 6.5650° E</t>
  </si>
  <si>
    <t>11 Gondolas</t>
  </si>
  <si>
    <t>15 Drag lifts</t>
  </si>
  <si>
    <t>www.meribel.net</t>
  </si>
  <si>
    <t>+33 4 79 08 60 01 / info@meribel.net</t>
  </si>
  <si>
    <t>SR016</t>
  </si>
  <si>
    <t>Saalbach-Hinterglemm</t>
  </si>
  <si>
    <t>Salzburg</t>
  </si>
  <si>
    <t>Saalbach</t>
  </si>
  <si>
    <t>47.3917° N, 12.6333° E</t>
  </si>
  <si>
    <t>22 Gondolas</t>
  </si>
  <si>
    <t>28 T-bars</t>
  </si>
  <si>
    <t>www.saalbach.com</t>
  </si>
  <si>
    <t>+43 6541 6271 / info@saalbach.com</t>
  </si>
  <si>
    <t>SR022</t>
  </si>
  <si>
    <t>Alpe d'Huez</t>
  </si>
  <si>
    <t>Isère</t>
  </si>
  <si>
    <t>45.0906° N, 6.0639° E</t>
  </si>
  <si>
    <t>60 Drag lifts</t>
  </si>
  <si>
    <t>www.alpedhuez.com</t>
  </si>
  <si>
    <t>+33 4 76 11 44 44 / info@alpedhuez.com</t>
  </si>
  <si>
    <t>SR025</t>
  </si>
  <si>
    <t>La Plagne</t>
  </si>
  <si>
    <t>45.5167° N, 6.6778° E</t>
  </si>
  <si>
    <t>47 Drag lifts</t>
  </si>
  <si>
    <t>www.la-plagne.com</t>
  </si>
  <si>
    <t>+33 4 79 09 79 79 / info@la-plagne.com</t>
  </si>
  <si>
    <t>SR041</t>
  </si>
  <si>
    <t>Avoriaz</t>
  </si>
  <si>
    <t>46.1869° N, 6.7744° E</t>
  </si>
  <si>
    <t>2 Gondolas</t>
  </si>
  <si>
    <t>16 Drag lifts</t>
  </si>
  <si>
    <t>www.avoriaz.com</t>
  </si>
  <si>
    <t>+33 4 50 74 02 11 / info@avoriaz.com</t>
  </si>
  <si>
    <t>SR048</t>
  </si>
  <si>
    <t>Kronplatz</t>
  </si>
  <si>
    <t>South Tyrol</t>
  </si>
  <si>
    <t>Bruneck</t>
  </si>
  <si>
    <t>46.7369° N, 11.9536° E</t>
  </si>
  <si>
    <t>20 Gondolas</t>
  </si>
  <si>
    <t>Hotels, B&amp;Bs, Apartments</t>
  </si>
  <si>
    <t>www.kronplatz.com</t>
  </si>
  <si>
    <t>+39 0474 551500 / info@kronplatz.com</t>
  </si>
  <si>
    <t>SR062</t>
  </si>
  <si>
    <t>Baqueira-Beret</t>
  </si>
  <si>
    <t>Spain</t>
  </si>
  <si>
    <t>Catalonia</t>
  </si>
  <si>
    <t>Baqueira</t>
  </si>
  <si>
    <t>42.6986° N, 0.9328° E</t>
  </si>
  <si>
    <t>1 Gondola</t>
  </si>
  <si>
    <t>15 T-bars</t>
  </si>
  <si>
    <t>www.baqueira.es</t>
  </si>
  <si>
    <t>+34 973 63 90 10 / info@baqueira.es</t>
  </si>
  <si>
    <t>SR070</t>
  </si>
  <si>
    <t>Gstaad</t>
  </si>
  <si>
    <t>Bern</t>
  </si>
  <si>
    <t>46.4750° N, 7.2858° E</t>
  </si>
  <si>
    <t>31 T-bars</t>
  </si>
  <si>
    <t>Luxury Hotels, Chalets</t>
  </si>
  <si>
    <t>www.gstaad.ch</t>
  </si>
  <si>
    <t>+41 33 748 81 81 / info@gstaad.ch</t>
  </si>
  <si>
    <t>SR078</t>
  </si>
  <si>
    <t>Gastein</t>
  </si>
  <si>
    <t>Bad Gastein</t>
  </si>
  <si>
    <t>47.1133° N, 13.1333° E</t>
  </si>
  <si>
    <t>21 T-bars</t>
  </si>
  <si>
    <t>Hotels, Apartments, Thermal Spas</t>
  </si>
  <si>
    <t>www.gastein.com</t>
  </si>
  <si>
    <t>+43 6432 3393 0 / info@gastein.com</t>
  </si>
  <si>
    <t>SR094</t>
  </si>
  <si>
    <t>SR002</t>
  </si>
  <si>
    <t>Val d'Isère</t>
  </si>
  <si>
    <t>45.4500° N, 6.9833° E</t>
  </si>
  <si>
    <t>28 Drag lifts</t>
  </si>
  <si>
    <t>www.valdisere.com</t>
  </si>
  <si>
    <t>+33 4 79 06 06 60 / info@valdisere.com</t>
  </si>
  <si>
    <t>SR010</t>
  </si>
  <si>
    <t>Les Arcs</t>
  </si>
  <si>
    <t>Bourg-Saint-Maurice</t>
  </si>
  <si>
    <t>45.5722° N, 6.7958° E</t>
  </si>
  <si>
    <t>3 Funiculars</t>
  </si>
  <si>
    <t>34 Drag lifts</t>
  </si>
  <si>
    <t>www.lesarcs.com</t>
  </si>
  <si>
    <t>+33 4 79 07 12 57 / info@lesarcs.com</t>
  </si>
  <si>
    <t>SR013</t>
  </si>
  <si>
    <t>Sölden</t>
  </si>
  <si>
    <t>46.9667° N, 11.0167° E</t>
  </si>
  <si>
    <t>www.soelden.com</t>
  </si>
  <si>
    <t>+43 5254 5080 / info@soelden.com</t>
  </si>
  <si>
    <t>SR017</t>
  </si>
  <si>
    <t>Galtür</t>
  </si>
  <si>
    <t>46.9667° N, 10.1833° E</t>
  </si>
  <si>
    <t>Hotels, Apartments, Guesthouses</t>
  </si>
  <si>
    <t>www.galtuer.com</t>
  </si>
  <si>
    <t>+43 50990 200 / info@galtuer.com</t>
  </si>
  <si>
    <t>SR020</t>
  </si>
  <si>
    <t>Cortina d'Ampezzo</t>
  </si>
  <si>
    <t>Veneto</t>
  </si>
  <si>
    <t>46.5404° N, 12.1356° E</t>
  </si>
  <si>
    <t>9 Drag lifts</t>
  </si>
  <si>
    <t>www.cortina.dolomiti.org</t>
  </si>
  <si>
    <t>+39 0436 869086 / info@cortinadolomiti.eu</t>
  </si>
  <si>
    <t>SR028</t>
  </si>
  <si>
    <t>Flaine</t>
  </si>
  <si>
    <t>46.0069° N, 6.6917° E</t>
  </si>
  <si>
    <t>10 Drag lifts</t>
  </si>
  <si>
    <t>09:00 - 16:45</t>
  </si>
  <si>
    <t>www.flaine.com</t>
  </si>
  <si>
    <t>+33 4 50 90 80 01 / info@flaine.com</t>
  </si>
  <si>
    <t>SR031</t>
  </si>
  <si>
    <t>Les Menuires</t>
  </si>
  <si>
    <t>45.3244° N, 6.5389° E</t>
  </si>
  <si>
    <t>www.lesmenuires.com</t>
  </si>
  <si>
    <t>+33 4 79 00 73 00 / info@lesmenuires.com</t>
  </si>
  <si>
    <t>SR037</t>
  </si>
  <si>
    <t>Les Deux Alpes</t>
  </si>
  <si>
    <t>45.0069° N, 6.1258° E</t>
  </si>
  <si>
    <t>www.les2alpes.com</t>
  </si>
  <si>
    <t>+33 4 76 79 22 00 / info@les2alpes.com</t>
  </si>
  <si>
    <t>SR047</t>
  </si>
  <si>
    <t>La Clusaz</t>
  </si>
  <si>
    <t>45.9042° N, 6.4231° E</t>
  </si>
  <si>
    <t>26 Drag lifts</t>
  </si>
  <si>
    <t>www.laclusaz.com</t>
  </si>
  <si>
    <t>+33 4 50 32 65 00 / info@laclusaz.com</t>
  </si>
  <si>
    <t>SR052</t>
  </si>
  <si>
    <t>Courmayeur</t>
  </si>
  <si>
    <t>45.7969° N, 6.9692° E</t>
  </si>
  <si>
    <t>Hotels, B&amp;Bs, Chalets</t>
  </si>
  <si>
    <t>www.courmayeur-montblanc.com</t>
  </si>
  <si>
    <t>+39 0165 841612 / info@courmayeur-montblanc.com</t>
  </si>
  <si>
    <t>SR061</t>
  </si>
  <si>
    <t>Samoëns</t>
  </si>
  <si>
    <t>46.0847° N, 6.7236° E</t>
  </si>
  <si>
    <t>14 Drag lifts</t>
  </si>
  <si>
    <t>www.samoens.com</t>
  </si>
  <si>
    <t>+33 4 50 34 40 28 / info@samoens.com</t>
  </si>
  <si>
    <t>SR064</t>
  </si>
  <si>
    <t>Leogang</t>
  </si>
  <si>
    <t>47.4319° N, 12.7439° E</t>
  </si>
  <si>
    <t>15 Gondolas</t>
  </si>
  <si>
    <t>25 T-bars</t>
  </si>
  <si>
    <t>+43 6583 8219 / info@saalbach.com</t>
  </si>
  <si>
    <t>SR072</t>
  </si>
  <si>
    <t>Silvretta Montafon</t>
  </si>
  <si>
    <t>Schruns</t>
  </si>
  <si>
    <t>47.0167° N, 9.9167° E</t>
  </si>
  <si>
    <t>www.silvretta-montafon.at</t>
  </si>
  <si>
    <t>+43 5556 77177 / info@silvretta-montafon.at</t>
  </si>
  <si>
    <t>SR080</t>
  </si>
  <si>
    <t>Monterosa Ski</t>
  </si>
  <si>
    <t>Champoluc</t>
  </si>
  <si>
    <t>45.8667° N, 7.7333° E</t>
  </si>
  <si>
    <t>www.monterosa-ski.com</t>
  </si>
  <si>
    <t>+39 0125 303111 / info@monterosa-ski.com</t>
  </si>
  <si>
    <t>SR085</t>
  </si>
  <si>
    <t>Krvavec</t>
  </si>
  <si>
    <t>Slovenia</t>
  </si>
  <si>
    <t>Upper Carniola</t>
  </si>
  <si>
    <t>Cerklje na Gorenjskem</t>
  </si>
  <si>
    <t>46.2972° N, 14.5358° E</t>
  </si>
  <si>
    <t>Hotels, Apartments, Mountain Huts</t>
  </si>
  <si>
    <t>www.rtc-krvavec.si</t>
  </si>
  <si>
    <t>+386 4 252 59 11 / info@rtc-krvavec.si</t>
  </si>
  <si>
    <t>SR008</t>
  </si>
  <si>
    <t>Mayrhofen</t>
  </si>
  <si>
    <t>47.1667° N, 11.8667° E</t>
  </si>
  <si>
    <t>24 Gondolas</t>
  </si>
  <si>
    <t>www.mayrhofen.at</t>
  </si>
  <si>
    <t>+43 5285 6760 / info@mayrhofen.at</t>
  </si>
  <si>
    <t>SR026</t>
  </si>
  <si>
    <t>Grandvalira</t>
  </si>
  <si>
    <t>Andorra</t>
  </si>
  <si>
    <t>Encamp</t>
  </si>
  <si>
    <t>42.5361° N, 1.7336° E</t>
  </si>
  <si>
    <t>33 Drag lifts</t>
  </si>
  <si>
    <t>www.grandvalira.com</t>
  </si>
  <si>
    <t>+376 891 800 / info@grandvalira.com</t>
  </si>
  <si>
    <t>SR039</t>
  </si>
  <si>
    <t>Madonna di Campiglio</t>
  </si>
  <si>
    <t>Trentino</t>
  </si>
  <si>
    <t>46.2314° N, 10.8264° E</t>
  </si>
  <si>
    <t>36 Drag lifts</t>
  </si>
  <si>
    <t>www.campigliodolomiti.it</t>
  </si>
  <si>
    <t>+39 0465 447501 / info@campigliodolomiti.it</t>
  </si>
  <si>
    <t>SR044</t>
  </si>
  <si>
    <t>La Rosière</t>
  </si>
  <si>
    <t>45.6281° N, 6.8497° E</t>
  </si>
  <si>
    <t>25 Drag lifts</t>
  </si>
  <si>
    <t>www.larosiere.net</t>
  </si>
  <si>
    <t>+33 4 79 06 80 51 / info@larosiere.net</t>
  </si>
  <si>
    <t>SR060</t>
  </si>
  <si>
    <t>Passo Tonale</t>
  </si>
  <si>
    <t>Passo del Tonale</t>
  </si>
  <si>
    <t>46.2625° N, 10.5961° E</t>
  </si>
  <si>
    <t>11 Drag lifts</t>
  </si>
  <si>
    <t>www.passotonale.it</t>
  </si>
  <si>
    <t>+39 0364 92097 / info@passotonale.it</t>
  </si>
  <si>
    <t>SR076</t>
  </si>
  <si>
    <t>Ponte di Legno-Tonale</t>
  </si>
  <si>
    <t>Ponte di Legno</t>
  </si>
  <si>
    <t>46.2581° N, 10.5200° E</t>
  </si>
  <si>
    <t>12 T-bars</t>
  </si>
  <si>
    <t>www.pontedilegnotonale.com</t>
  </si>
  <si>
    <t>+39 0364 92097 / info@pontedilegnotonale.com</t>
  </si>
  <si>
    <t>SR086</t>
  </si>
  <si>
    <t>SR097</t>
  </si>
  <si>
    <t>Bláfjöll</t>
  </si>
  <si>
    <t>Iceland</t>
  </si>
  <si>
    <t>Capital Region</t>
  </si>
  <si>
    <t>Reykjavík</t>
  </si>
  <si>
    <t>64.0667° N, 21.6500° W</t>
  </si>
  <si>
    <t>No on-site accommodation</t>
  </si>
  <si>
    <t>www.skidasvaedi.is</t>
  </si>
  <si>
    <t>+354 530 3000 / blafjoll@blafjoll.is</t>
  </si>
  <si>
    <t>SR005</t>
  </si>
  <si>
    <t>Kitzbühel</t>
  </si>
  <si>
    <t>47.4492° N, 12.3913° E</t>
  </si>
  <si>
    <t>14 T-bars</t>
  </si>
  <si>
    <t>www.kitzbuehel.com</t>
  </si>
  <si>
    <t>+43 5356 6951 / info@kitzbuehel.com</t>
  </si>
  <si>
    <t>SR033</t>
  </si>
  <si>
    <t>Sestriere</t>
  </si>
  <si>
    <t>Piedmont</t>
  </si>
  <si>
    <t>44.9578° N, 6.8817° E</t>
  </si>
  <si>
    <t>www.vialattea.it</t>
  </si>
  <si>
    <t>+39 0122 755444 / info@vialattea.it</t>
  </si>
  <si>
    <t>SR042</t>
  </si>
  <si>
    <t>Bormio</t>
  </si>
  <si>
    <t>46.4672° N, 10.3706° E</t>
  </si>
  <si>
    <t>5 Drag lifts</t>
  </si>
  <si>
    <t>www.bormioski.eu</t>
  </si>
  <si>
    <t>+39 0342 901451 / info@bormioski.eu</t>
  </si>
  <si>
    <t>SR058</t>
  </si>
  <si>
    <t>Les Contamines</t>
  </si>
  <si>
    <t>Les Contamines-Montjoie</t>
  </si>
  <si>
    <t>45.8208° N, 6.7286° E</t>
  </si>
  <si>
    <t>www.lescontamines.com</t>
  </si>
  <si>
    <t>+33 4 50 47 01 58 / info@lescontamines.com</t>
  </si>
  <si>
    <t>SR074</t>
  </si>
  <si>
    <t>Vogel</t>
  </si>
  <si>
    <t>Ukanc</t>
  </si>
  <si>
    <t>46.2647° N, 13.8364° E</t>
  </si>
  <si>
    <t>Hotels, Apartments, Mountain huts</t>
  </si>
  <si>
    <t>www.vogel.si</t>
  </si>
  <si>
    <t>+386 4 572 97 12 / info@vogel.si</t>
  </si>
  <si>
    <t>SR090</t>
  </si>
  <si>
    <t>Pal-Arinsal</t>
  </si>
  <si>
    <t>La Massana</t>
  </si>
  <si>
    <t>Arinsal</t>
  </si>
  <si>
    <t>42.5667° N, 1.4833° E</t>
  </si>
  <si>
    <t>www.vallnordpalarinsal.com</t>
  </si>
  <si>
    <t>+376 878 000 / info@vallnord.com</t>
  </si>
  <si>
    <t>SR027</t>
  </si>
  <si>
    <t>Germany</t>
  </si>
  <si>
    <t>47.4919° N, 11.0950° E</t>
  </si>
  <si>
    <t>www.gapa.de</t>
  </si>
  <si>
    <t>+49 8821 180 700 / info@gapa.de</t>
  </si>
  <si>
    <t>SR040</t>
  </si>
  <si>
    <t>Hemsedal</t>
  </si>
  <si>
    <t>Norway</t>
  </si>
  <si>
    <t>Viken</t>
  </si>
  <si>
    <t>60.8633° N, 8.5519° E</t>
  </si>
  <si>
    <t>Hotels, Cabins, Apartments</t>
  </si>
  <si>
    <t>www.skistar.com/en/hemsedal/</t>
  </si>
  <si>
    <t>+47 32 05 50 00 / hemsedal@skistar.com</t>
  </si>
  <si>
    <t>SR050</t>
  </si>
  <si>
    <t>Formigal</t>
  </si>
  <si>
    <t>Aragon</t>
  </si>
  <si>
    <t>42.7667° N, 0.4000° W</t>
  </si>
  <si>
    <t>www.formigal-panticosa.com</t>
  </si>
  <si>
    <t>+34 974 49 00 00 / info@formigal-panticosa.com</t>
  </si>
  <si>
    <t>SR054</t>
  </si>
  <si>
    <t>Sierra Nevada</t>
  </si>
  <si>
    <t>Andalusia</t>
  </si>
  <si>
    <t>Granada</t>
  </si>
  <si>
    <t>37.0953° N, 3.3870° W</t>
  </si>
  <si>
    <t>www.sierranevada.es</t>
  </si>
  <si>
    <t>+34 958 70 90 90 / info@sierranevada.es</t>
  </si>
  <si>
    <t>SR088</t>
  </si>
  <si>
    <t>Romme Alpin</t>
  </si>
  <si>
    <t>Dalarna</t>
  </si>
  <si>
    <t>Borlänge</t>
  </si>
  <si>
    <t>60.5833° N, 15.3333° E</t>
  </si>
  <si>
    <t>Cabins, Apartments</t>
  </si>
  <si>
    <t>www.rommealpin.se</t>
  </si>
  <si>
    <t>+46 243 79 58 00 / info@rommealpin.se</t>
  </si>
  <si>
    <t>SR089</t>
  </si>
  <si>
    <t>Garmisch-Classic</t>
  </si>
  <si>
    <t>7 T-bars</t>
  </si>
  <si>
    <t>SR092</t>
  </si>
  <si>
    <t>SR021</t>
  </si>
  <si>
    <t>Åre</t>
  </si>
  <si>
    <t>Jämtland</t>
  </si>
  <si>
    <t>63.3967° N, 13.0781° E</t>
  </si>
  <si>
    <t>34 T-bars</t>
  </si>
  <si>
    <t>www.skistar.com/en/are/</t>
  </si>
  <si>
    <t>+46 647 177 00 / are@skistar.com</t>
  </si>
  <si>
    <t>SR034</t>
  </si>
  <si>
    <t>Pas de la Casa</t>
  </si>
  <si>
    <t>42.5433° N, 1.7339° E</t>
  </si>
  <si>
    <t>www.pasdelacasa.com</t>
  </si>
  <si>
    <t>+376 755 100 / info@pasdelacasa.com</t>
  </si>
  <si>
    <t>SR036</t>
  </si>
  <si>
    <t>Trysil</t>
  </si>
  <si>
    <t>Innlandet</t>
  </si>
  <si>
    <t>61.3167° N, 12.2833° E</t>
  </si>
  <si>
    <t>www.skistar.com/en/trysil/</t>
  </si>
  <si>
    <t>+47 62 45 30 00 / trysil@skistar.com</t>
  </si>
  <si>
    <t>SR045</t>
  </si>
  <si>
    <t>Levi</t>
  </si>
  <si>
    <t>Finland</t>
  </si>
  <si>
    <t>Lapland</t>
  </si>
  <si>
    <t>67.8042° N, 24.8064° E</t>
  </si>
  <si>
    <t>www.levi.fi</t>
  </si>
  <si>
    <t>+358 16 639 3300 / levi.info@levi.fi</t>
  </si>
  <si>
    <t>SR051</t>
  </si>
  <si>
    <t>Jasná</t>
  </si>
  <si>
    <t>Slovakia</t>
  </si>
  <si>
    <t>Žilina Region</t>
  </si>
  <si>
    <t>Demänovská Dolina</t>
  </si>
  <si>
    <t>48.9711° N, 19.5872° E</t>
  </si>
  <si>
    <t>www.jasna.sk</t>
  </si>
  <si>
    <t>+421 907 88 66 44 / info@jasna.sk</t>
  </si>
  <si>
    <t>SR056</t>
  </si>
  <si>
    <t>SR079</t>
  </si>
  <si>
    <t>Jasná Nízke Tatry</t>
  </si>
  <si>
    <t>SR082</t>
  </si>
  <si>
    <t>SR091</t>
  </si>
  <si>
    <t>Krkonoše</t>
  </si>
  <si>
    <t>Czech Republic</t>
  </si>
  <si>
    <t>Hradec Králové</t>
  </si>
  <si>
    <t>Špindlerův Mlýn</t>
  </si>
  <si>
    <t>50.7286° N, 15.6053° E</t>
  </si>
  <si>
    <t>9 T-bars</t>
  </si>
  <si>
    <t>www.skiareal.cz</t>
  </si>
  <si>
    <t>+420 499 467 101 / info@skiareal.cz</t>
  </si>
  <si>
    <t>SR095</t>
  </si>
  <si>
    <t>SR029</t>
  </si>
  <si>
    <t>Sälen</t>
  </si>
  <si>
    <t>61.1569° N, 13.2633° E</t>
  </si>
  <si>
    <t>63 T-bars</t>
  </si>
  <si>
    <t>www.skistar.com/en/salen/</t>
  </si>
  <si>
    <t>+46 280 880 00 / salen@skistar.com</t>
  </si>
  <si>
    <t>SR043</t>
  </si>
  <si>
    <t>Geilo</t>
  </si>
  <si>
    <t>60.5333° N, 8.2081° E</t>
  </si>
  <si>
    <t>13 T-bars</t>
  </si>
  <si>
    <t>www.geilo.no</t>
  </si>
  <si>
    <t>+47 32 09 59 00 / info@geilo.no</t>
  </si>
  <si>
    <t>SR049</t>
  </si>
  <si>
    <t>Ruka</t>
  </si>
  <si>
    <t>Northern Ostrobothnia</t>
  </si>
  <si>
    <t>Kuusamo</t>
  </si>
  <si>
    <t>66.1667° N, 29.1500° E</t>
  </si>
  <si>
    <t>www.ruka.fi</t>
  </si>
  <si>
    <t>+358 8 860 8600 / ruka@rukakeskus.fi</t>
  </si>
  <si>
    <t>SR053</t>
  </si>
  <si>
    <t>Kranjska Gora</t>
  </si>
  <si>
    <t>46.4839° N, 13.7861° E</t>
  </si>
  <si>
    <t>www.kranjska-gora.si</t>
  </si>
  <si>
    <t>+386 4 580 94 00 / info@kranjska-gora.eu</t>
  </si>
  <si>
    <t>SR059</t>
  </si>
  <si>
    <t>Myrkdalen</t>
  </si>
  <si>
    <t>Vestland</t>
  </si>
  <si>
    <t>Voss</t>
  </si>
  <si>
    <t>60.8556° N, 6.4750° E</t>
  </si>
  <si>
    <t>www.myrkdalen.no</t>
  </si>
  <si>
    <t>+47 56 52 30 00 / info@myrkdalen.no</t>
  </si>
  <si>
    <t>SR087</t>
  </si>
  <si>
    <t>Kopaonik</t>
  </si>
  <si>
    <t>Serbia</t>
  </si>
  <si>
    <t>Raška District</t>
  </si>
  <si>
    <t>43.2839° N, 20.8153° E</t>
  </si>
  <si>
    <t>www.kopaonik.rs</t>
  </si>
  <si>
    <t>+381 36 5471 111 / info@kopaonik.rs</t>
  </si>
  <si>
    <t>SR099</t>
  </si>
  <si>
    <t>Glencoe Mountain</t>
  </si>
  <si>
    <t>Scotland</t>
  </si>
  <si>
    <t>Highland</t>
  </si>
  <si>
    <t>Ballachulish</t>
  </si>
  <si>
    <t>56.6164° N, 4.8124° W</t>
  </si>
  <si>
    <t>1 Chairlift</t>
  </si>
  <si>
    <t>Microlodges, Campervan area</t>
  </si>
  <si>
    <t>www.glencoemountain.co.uk</t>
  </si>
  <si>
    <t>+44 1855 851226 / info@glencoemountain.co.uk</t>
  </si>
  <si>
    <t>SR055</t>
  </si>
  <si>
    <t>Bansko</t>
  </si>
  <si>
    <t>Bulgaria</t>
  </si>
  <si>
    <t>Blagoevgrad Province</t>
  </si>
  <si>
    <t>41.8367° N, 23.4833° E</t>
  </si>
  <si>
    <t>www.banskoski.com</t>
  </si>
  <si>
    <t>+359 749 88 954 / info@banskoski.com</t>
  </si>
  <si>
    <t>SR077</t>
  </si>
  <si>
    <t>Borovets</t>
  </si>
  <si>
    <t>Sofia Province</t>
  </si>
  <si>
    <t>42.2667° N, 23.6000° E</t>
  </si>
  <si>
    <t>www.borovets-bg.com</t>
  </si>
  <si>
    <t>+359 750 32911 / info@borovets-bg.com</t>
  </si>
  <si>
    <t>SR084</t>
  </si>
  <si>
    <t>Vasilitsa</t>
  </si>
  <si>
    <t>Greece</t>
  </si>
  <si>
    <t>West Macedonia</t>
  </si>
  <si>
    <t>Smixi</t>
  </si>
  <si>
    <t>40.0333° N, 21.1000° E</t>
  </si>
  <si>
    <t>Hotels, Mountain Refuges</t>
  </si>
  <si>
    <t>www.vasilitsa.com</t>
  </si>
  <si>
    <t>+30 24620 84100 / info@vasilitsa.com</t>
  </si>
  <si>
    <t>SR093</t>
  </si>
  <si>
    <t>SR100</t>
  </si>
  <si>
    <t>Vrátna</t>
  </si>
  <si>
    <t>Terchová</t>
  </si>
  <si>
    <t>49.2333° N, 19.0333° E</t>
  </si>
  <si>
    <t>www.vratna.sk</t>
  </si>
  <si>
    <t>+421 41 5695 301 / info@vratna.sk</t>
  </si>
  <si>
    <t>SR035</t>
  </si>
  <si>
    <t>Ylläs</t>
  </si>
  <si>
    <t>Äkäslompolo</t>
  </si>
  <si>
    <t>67.6056° N, 24.2406° E</t>
  </si>
  <si>
    <t>www.yllas.fi</t>
  </si>
  <si>
    <t>+358 40 560</t>
  </si>
  <si>
    <t>SR063</t>
  </si>
  <si>
    <t>Pamporovo</t>
  </si>
  <si>
    <t>Smolyan Province</t>
  </si>
  <si>
    <t>41.6500° N, 24.6833° E</t>
  </si>
  <si>
    <t>www.pamporovo.me</t>
  </si>
  <si>
    <t>+359 309 58 345 / info@pamporovo.me</t>
  </si>
  <si>
    <t>SR071</t>
  </si>
  <si>
    <t>+358 40 560 1200 / info@yllas.fi</t>
  </si>
  <si>
    <t>SR073</t>
  </si>
  <si>
    <t>Gudauri</t>
  </si>
  <si>
    <t>Georgia</t>
  </si>
  <si>
    <t>Mtskheta-Mtianeti</t>
  </si>
  <si>
    <t>42.4778° N, 44.4733° E</t>
  </si>
  <si>
    <t>www.gudauri.info</t>
  </si>
  <si>
    <t>+995 591 340 000 / info@gudauri.info</t>
  </si>
  <si>
    <t>SR098</t>
  </si>
  <si>
    <t>Jahorina</t>
  </si>
  <si>
    <t>Bosnia and Herzegovina</t>
  </si>
  <si>
    <t>Republika Srpska</t>
  </si>
  <si>
    <t>Pale</t>
  </si>
  <si>
    <t>43.7333° N, 18.5667° E</t>
  </si>
  <si>
    <t>1 T-bar</t>
  </si>
  <si>
    <t>www.oc-jahorina.com</t>
  </si>
  <si>
    <t>+387 57 270 090 / info@oc-jahorina.com</t>
  </si>
  <si>
    <t>SR083</t>
  </si>
  <si>
    <t>Zakopane</t>
  </si>
  <si>
    <t>Poland</t>
  </si>
  <si>
    <t>Lesser Poland</t>
  </si>
  <si>
    <t>49.2992° N, 19.9496° E</t>
  </si>
  <si>
    <t>www.zakopane.pl</t>
  </si>
  <si>
    <t>+48 18 201 22 11 / info@zakopane.eu</t>
  </si>
  <si>
    <t>SR096</t>
  </si>
  <si>
    <t>Troodos</t>
  </si>
  <si>
    <t>Cyprus</t>
  </si>
  <si>
    <t>Limassol District</t>
  </si>
  <si>
    <t>34.9400° N, 32.8811° E</t>
  </si>
  <si>
    <t>Hotels, Mountain Lodges</t>
  </si>
  <si>
    <t>www.skicyprus.com</t>
  </si>
  <si>
    <t>+357 25 420000 / info@skicyprus.com</t>
  </si>
  <si>
    <t>SR068</t>
  </si>
  <si>
    <t>Brezovica</t>
  </si>
  <si>
    <t>Kosovo</t>
  </si>
  <si>
    <t>Šar Mountains</t>
  </si>
  <si>
    <t>42.1811° N, 21.0372° E</t>
  </si>
  <si>
    <t>www.brezovica-ski.com</t>
  </si>
  <si>
    <t>+383 44 113 688 / info@brezovica-ski.com</t>
  </si>
  <si>
    <t>Questions</t>
  </si>
  <si>
    <t>Answers</t>
  </si>
  <si>
    <t>FORMULAS</t>
  </si>
  <si>
    <t>Find the country of the resort named "Zermatt".</t>
  </si>
  <si>
    <t>FORMULA=VLOOKUP("Zermatt", Data!$B$2:$C, 2, FALSE)</t>
  </si>
  <si>
    <t>Look up the total number of slopes for "Val d'Isère"</t>
  </si>
  <si>
    <t>Find the nearest town to the resort "Davos Klosters"</t>
  </si>
  <si>
    <t>Advance Questions</t>
  </si>
  <si>
    <t>Look up the season start date for "Courchevel"</t>
  </si>
  <si>
    <t>DONE</t>
  </si>
  <si>
    <t>Find the peak elevation of "Verbier"</t>
  </si>
  <si>
    <t>Look up the overall rating for "Mayrhofen"</t>
  </si>
  <si>
    <t>Find the nearest town to the resort with the highest overall rating
Copy</t>
  </si>
  <si>
    <t>XLOOKUP(MAX(Data!AF:AF),Data!AF2:AF100,Data!E2:E100)</t>
  </si>
  <si>
    <t>Find the name of the resort with the highest eco-friendly rating in Austria</t>
  </si>
  <si>
    <t>Extract the year from the season start date for "Zermatt"</t>
  </si>
  <si>
    <t>FORMULA=YEAR(Data!S2)</t>
  </si>
  <si>
    <t>Find the month of the season end date for "Val d'Isère"</t>
  </si>
  <si>
    <t>What day of the month does the season start for "St. Anton am Arlberg"</t>
  </si>
  <si>
    <t>Create a date value for December 15, 2023</t>
  </si>
  <si>
    <t>Calculate how many days are left in the season for "Kitzbühel" as of today</t>
  </si>
  <si>
    <t>Find resorts that are open on January 1, 2024.</t>
  </si>
  <si>
    <t>dONE</t>
  </si>
  <si>
    <t>Find resorts that have a season longer than 150 days</t>
  </si>
  <si>
    <t>Extract the first 3 letters of each resort name</t>
  </si>
  <si>
    <t>Create a shortened version of the resort name using the first 5 characters</t>
  </si>
  <si>
    <t>Create a column that shows the first letter of the resort name and the country code</t>
  </si>
  <si>
    <t>Extract everything after the comma in the "Coordinates" column</t>
  </si>
  <si>
    <t>Done</t>
  </si>
  <si>
    <t>Extract the middle 3 characters from each resort name</t>
  </si>
  <si>
    <t>Find resorts with names longer than 15 characters</t>
  </si>
  <si>
    <t>Find the position of the first space in the resort name</t>
  </si>
  <si>
    <t>done</t>
  </si>
  <si>
    <t>Extract everything before the first space in the resort name</t>
  </si>
  <si>
    <t>Check if the resort name starts with "zer"</t>
  </si>
  <si>
    <t>Traffic</t>
  </si>
  <si>
    <t>Resorts</t>
  </si>
  <si>
    <t>United States</t>
  </si>
  <si>
    <t xml:space="preserve">Absolute reference </t>
  </si>
  <si>
    <t>FORMULA : =$B$3 +100</t>
  </si>
  <si>
    <t xml:space="preserve">Relative Reference </t>
  </si>
  <si>
    <t>FORMULA : = C4 +100</t>
  </si>
  <si>
    <t>Sheet Reference</t>
  </si>
  <si>
    <t>FORMULA: 'W2 - Basic Function'!C5</t>
  </si>
  <si>
    <t>What's the average skiable terrain across all resorts</t>
  </si>
  <si>
    <t>FORMULA=AVERAGE(Data!K:K)</t>
  </si>
  <si>
    <t>What's the total number of ski lifts across all resorts</t>
  </si>
  <si>
    <t>What's the lowest adult day pass price available</t>
  </si>
  <si>
    <t>What's the highest peak elevation among all resorts</t>
  </si>
  <si>
    <t>What's the average skiable terrain across all resorts across Switzerland?</t>
  </si>
  <si>
    <t>AVERAGEIFS(average_range, 
criteria_range1, criteria1, 
[criteria_range2, criteria2]...</t>
  </si>
  <si>
    <t>What's the average skiable terrain across all resorts across Switzerland with Adult Day Pass less than 75 Euros?</t>
  </si>
  <si>
    <t>How many numerical values are in the "TotalSlopes" column?</t>
  </si>
  <si>
    <t>FORMULA=COUNT(Data!K2:K)</t>
  </si>
  <si>
    <t>How many ski resorts are in the dataset?</t>
  </si>
  <si>
    <t>How many non-empty cells are in the "Country" column</t>
  </si>
  <si>
    <t>How many resorts have more than 200 total slopes?</t>
  </si>
  <si>
    <t>How many resorts are located in France?</t>
  </si>
  <si>
    <t>How many resorts have night skiing available?</t>
  </si>
  <si>
    <t>How many resorts have both a snow park and glacier skiing</t>
  </si>
  <si>
    <t>How many resorts have an overall rating higher than 4.5 and more than 10,000 reviews</t>
  </si>
  <si>
    <t>How many resorts have an eco-friendly rating above 4 and use more than 50% renewable energy</t>
  </si>
  <si>
    <t>Categorize resorts as "Large" if they have more than 200 total slopes, "Medium" if they have between 100-200 slopes, and "Small" otherwise</t>
  </si>
  <si>
    <t>FORMULA=IF(Data!K2&gt;200, "Large", IF(Data!K2&gt;100, "Medium", "Small"))</t>
  </si>
  <si>
    <t>Categorize resorts as "Expensive" if the adult day pass costs more than 70, otherwise "Affordable"</t>
  </si>
  <si>
    <t>Identify resorts that are both in Switzerland and have a peak elevation above 3000m.</t>
  </si>
  <si>
    <t>Highlight resorts that offer night skiing and have a snow park.</t>
  </si>
  <si>
    <t>Find resorts with both a vertical drop over 1500m and average snowfall above 400cm</t>
  </si>
  <si>
    <t>Identify resorts that are either in France or Austria</t>
  </si>
  <si>
    <t>Find resorts that have either more than 200 total slopes or more than 50 lifts</t>
  </si>
  <si>
    <t>Label resorts based on their overall rating</t>
  </si>
  <si>
    <t>Label resorts based on their season length</t>
  </si>
  <si>
    <t>Count how many resorts have "Hotels, Chalets, Apartments" in their accommodation types:</t>
  </si>
  <si>
    <t>FORMULA=COUNTIF(Data!AK2:AK, "Hotels, Chalets, Apartments")</t>
  </si>
  <si>
    <t>Find the resort with the lowest adult day pass price</t>
  </si>
  <si>
    <t>?DONE</t>
  </si>
  <si>
    <t>Calculate the percentage of resorts that offer night skiing:</t>
  </si>
  <si>
    <t>What is the average vertical drop of resorts that have both night skiing and a snow park?</t>
  </si>
  <si>
    <t>What's the average eco-friendly rating for resorts that use more than 50% renewable energy?</t>
  </si>
  <si>
    <t>Resort Ranking Calculator</t>
  </si>
  <si>
    <t>Resort Name</t>
  </si>
  <si>
    <t>Total Score</t>
  </si>
  <si>
    <t>Rank</t>
  </si>
  <si>
    <t>Slope Difficulty Distribution</t>
  </si>
  <si>
    <t>Beginner %</t>
  </si>
  <si>
    <t>Intermediate %</t>
  </si>
  <si>
    <t>Advanced %</t>
  </si>
  <si>
    <t>Difficulty Score</t>
  </si>
  <si>
    <t>Season Length Analyzer</t>
  </si>
  <si>
    <t>Season Start</t>
  </si>
  <si>
    <t>Season End</t>
  </si>
  <si>
    <t>Season Length (Days)</t>
  </si>
  <si>
    <t>Peak Season</t>
  </si>
  <si>
    <t>Price-to-Value Ratio Calculator</t>
  </si>
  <si>
    <t>Adult Day Pass</t>
  </si>
  <si>
    <t>Total Slopes</t>
  </si>
  <si>
    <t>Overall Rating</t>
  </si>
  <si>
    <t>Value Score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</si>
</sst>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#,##0.0"/>
    <numFmt numFmtId="166" formatCode="0.0"/>
  </numFmts>
  <fonts count="7">
    <font>
      <sz val="10.0"/>
      <color rgb="FF000000"/>
      <name val="Arial"/>
      <scheme val="minor"/>
    </font>
    <font>
      <color theme="1"/>
      <name val="Arial"/>
    </font>
    <font>
      <u/>
      <color rgb="FF0000FF"/>
    </font>
    <font>
      <b/>
      <color theme="1"/>
      <name val="Arial"/>
    </font>
    <font>
      <sz val="11.0"/>
      <color rgb="FF000000"/>
      <name val="Arial"/>
    </font>
    <font>
      <color theme="1"/>
      <name val="Roboto Mono"/>
    </font>
    <font>
      <sz val="12.0"/>
      <color rgb="FF001D35"/>
      <name val="Arial"/>
    </font>
  </fonts>
  <fills count="8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5EDFF"/>
        <bgColor rgb="FFE5EDFF"/>
      </patternFill>
    </fill>
    <fill>
      <patternFill patternType="solid">
        <fgColor rgb="FFFFFFFF"/>
        <bgColor rgb="FFFFFFFF"/>
      </patternFill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  <xf borderId="0" fillId="0" fontId="1" numFmtId="164" xfId="0" applyFont="1" applyNumberFormat="1"/>
    <xf borderId="0" fillId="0" fontId="1" numFmtId="0" xfId="0" applyAlignment="1" applyFont="1">
      <alignment readingOrder="0"/>
    </xf>
    <xf borderId="0" fillId="3" fontId="3" numFmtId="0" xfId="0" applyAlignment="1" applyFill="1" applyFont="1">
      <alignment shrinkToFit="0" wrapText="1"/>
    </xf>
    <xf borderId="0" fillId="3" fontId="3" numFmtId="0" xfId="0" applyFont="1"/>
    <xf borderId="0" fillId="3" fontId="1" numFmtId="0" xfId="0" applyFont="1"/>
    <xf borderId="0" fillId="4" fontId="1" numFmtId="0" xfId="0" applyAlignment="1" applyFill="1" applyFont="1">
      <alignment horizontal="right"/>
    </xf>
    <xf borderId="0" fillId="5" fontId="1" numFmtId="0" xfId="0" applyFill="1" applyFont="1"/>
    <xf borderId="0" fillId="0" fontId="3" numFmtId="0" xfId="0" applyAlignment="1" applyFont="1">
      <alignment shrinkToFit="0" wrapText="1"/>
    </xf>
    <xf borderId="0" fillId="0" fontId="3" numFmtId="0" xfId="0" applyFont="1"/>
    <xf borderId="0" fillId="4" fontId="1" numFmtId="0" xfId="0" applyAlignment="1" applyFont="1">
      <alignment horizontal="right" readingOrder="0"/>
    </xf>
    <xf borderId="0" fillId="4" fontId="1" numFmtId="165" xfId="0" applyAlignment="1" applyFont="1" applyNumberFormat="1">
      <alignment horizontal="right" readingOrder="0"/>
    </xf>
    <xf borderId="0" fillId="4" fontId="1" numFmtId="49" xfId="0" applyAlignment="1" applyFont="1" applyNumberFormat="1">
      <alignment horizontal="right"/>
    </xf>
    <xf borderId="0" fillId="5" fontId="1" numFmtId="0" xfId="0" applyAlignment="1" applyFont="1">
      <alignment readingOrder="0"/>
    </xf>
    <xf borderId="0" fillId="4" fontId="1" numFmtId="164" xfId="0" applyAlignment="1" applyFont="1" applyNumberFormat="1">
      <alignment horizontal="right" readingOrder="0"/>
    </xf>
    <xf borderId="0" fillId="0" fontId="4" numFmtId="0" xfId="0" applyFont="1"/>
    <xf borderId="0" fillId="0" fontId="1" numFmtId="0" xfId="0" applyAlignment="1" applyFont="1">
      <alignment vertical="bottom"/>
    </xf>
    <xf borderId="0" fillId="3" fontId="1" numFmtId="0" xfId="0" applyAlignment="1" applyFont="1">
      <alignment vertical="bottom"/>
    </xf>
    <xf borderId="0" fillId="5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1" numFmtId="3" xfId="0" applyAlignment="1" applyFont="1" applyNumberFormat="1">
      <alignment vertical="bottom"/>
    </xf>
    <xf borderId="0" fillId="0" fontId="1" numFmtId="3" xfId="0" applyFont="1" applyNumberFormat="1"/>
    <xf borderId="0" fillId="5" fontId="5" numFmtId="0" xfId="0" applyFont="1"/>
    <xf borderId="0" fillId="0" fontId="1" numFmtId="0" xfId="0" applyAlignment="1" applyFont="1">
      <alignment horizontal="right"/>
    </xf>
    <xf borderId="0" fillId="4" fontId="1" numFmtId="0" xfId="0" applyFont="1"/>
    <xf borderId="0" fillId="4" fontId="1" numFmtId="1" xfId="0" applyFont="1" applyNumberFormat="1"/>
    <xf borderId="0" fillId="6" fontId="6" numFmtId="0" xfId="0" applyAlignment="1" applyFill="1" applyFont="1">
      <alignment horizontal="left" readingOrder="0"/>
    </xf>
    <xf borderId="0" fillId="7" fontId="5" numFmtId="0" xfId="0" applyFill="1" applyFont="1"/>
    <xf borderId="0" fillId="7" fontId="1" numFmtId="0" xfId="0" applyFont="1"/>
    <xf borderId="0" fillId="4" fontId="1" numFmtId="0" xfId="0" applyAlignment="1" applyFont="1">
      <alignment readingOrder="0"/>
    </xf>
    <xf borderId="0" fillId="4" fontId="1" numFmtId="166" xfId="0" applyAlignment="1" applyFont="1" applyNumberFormat="1">
      <alignment readingOrder="0"/>
    </xf>
    <xf borderId="0" fillId="5" fontId="3" numFmtId="0" xfId="0" applyFont="1"/>
    <xf borderId="1" fillId="2" fontId="3" numFmtId="0" xfId="0" applyBorder="1" applyFont="1"/>
    <xf borderId="0" fillId="0" fontId="1" numFmtId="10" xfId="0" applyFont="1" applyNumberFormat="1"/>
    <xf borderId="0" fillId="0" fontId="1" numFmtId="164" xfId="0" applyAlignment="1" applyFont="1" applyNumberFormat="1">
      <alignment horizontal="left"/>
    </xf>
    <xf borderId="1" fillId="4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</xdr:colOff>
      <xdr:row>18</xdr:row>
      <xdr:rowOff>19050</xdr:rowOff>
    </xdr:from>
    <xdr:ext cx="2085975" cy="20859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1C232"/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4.75"/>
    <col customWidth="1" min="2" max="2" width="48.0"/>
    <col customWidth="1" min="3" max="3" width="33.25"/>
  </cols>
  <sheetData>
    <row r="1" ht="15.75" customHeight="1">
      <c r="B1" s="1" t="s">
        <v>0</v>
      </c>
      <c r="C1" s="1" t="s">
        <v>1</v>
      </c>
    </row>
    <row r="2" ht="15.75" customHeight="1">
      <c r="B2" s="2" t="s">
        <v>2</v>
      </c>
      <c r="C2" s="3" t="s">
        <v>2</v>
      </c>
    </row>
    <row r="3" ht="15.75" customHeight="1">
      <c r="B3" s="2" t="s">
        <v>3</v>
      </c>
      <c r="C3" s="3" t="s">
        <v>4</v>
      </c>
    </row>
    <row r="4" ht="15.75" customHeight="1">
      <c r="B4" s="2" t="s">
        <v>5</v>
      </c>
      <c r="C4" s="3" t="s">
        <v>6</v>
      </c>
    </row>
    <row r="5" ht="15.75" customHeight="1">
      <c r="B5" s="2" t="s">
        <v>7</v>
      </c>
      <c r="C5" s="3" t="s">
        <v>8</v>
      </c>
    </row>
    <row r="6" ht="15.75" customHeight="1">
      <c r="B6" s="2" t="s">
        <v>9</v>
      </c>
      <c r="C6" s="3" t="s">
        <v>10</v>
      </c>
    </row>
    <row r="7" ht="15.75" customHeight="1">
      <c r="B7" s="2" t="s">
        <v>11</v>
      </c>
      <c r="C7" s="3" t="s">
        <v>12</v>
      </c>
    </row>
    <row r="8" ht="15.75" customHeight="1">
      <c r="B8" s="2" t="s">
        <v>13</v>
      </c>
      <c r="C8" s="3" t="s">
        <v>14</v>
      </c>
    </row>
    <row r="9" ht="15.75" customHeight="1">
      <c r="B9" s="2" t="s">
        <v>15</v>
      </c>
      <c r="C9" s="3" t="s">
        <v>16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Data" location="Data!A1" ref="C2"/>
    <hyperlink display="W1" location="'W1 - Sheet &amp; Cell Reference'!A1" ref="C3"/>
    <hyperlink display="W2" location="'W2 - Basic Function'!A1" ref="C4"/>
    <hyperlink display="W3 " location="'W3 - Counting'!A1" ref="C5"/>
    <hyperlink display="W4" location="'W4-  Logical Functions'!A1" ref="C6"/>
    <hyperlink display="W5" location="'W5 - Lookup Functions'!A1" ref="C7"/>
    <hyperlink display="W6" location="null!A1" ref="C8"/>
    <hyperlink display="W7 " location="null!A1" ref="C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2.63" defaultRowHeight="15.0"/>
  <cols>
    <col customWidth="1" min="2" max="2" width="21.88"/>
    <col customWidth="1" min="5" max="5" width="18.25"/>
    <col customWidth="1" min="7" max="7" width="21.25"/>
    <col customWidth="1" min="8" max="8" width="14.5"/>
    <col customWidth="1" min="16" max="16" width="12.38"/>
    <col customWidth="1" min="20" max="20" width="16.5"/>
    <col customWidth="1" min="22" max="22" width="20.13"/>
    <col customWidth="1" min="23" max="24" width="22.25"/>
    <col customWidth="1" min="34" max="34" width="20.38"/>
    <col customWidth="1" min="35" max="35" width="20.63"/>
    <col customWidth="1" min="36" max="36" width="26.13"/>
    <col customWidth="1" min="39" max="39" width="26.88"/>
    <col customWidth="1" min="43" max="43" width="19.25"/>
    <col customWidth="1" min="44" max="44" width="25.0"/>
    <col customWidth="1" min="48" max="48" width="28.38"/>
    <col customWidth="1" min="49" max="49" width="23.5"/>
    <col customWidth="1" min="51" max="51" width="29.13"/>
    <col customWidth="1" min="54" max="54" width="21.75"/>
  </cols>
  <sheetData>
    <row r="1" ht="32.25" customHeight="1">
      <c r="A1" s="4" t="s">
        <v>17</v>
      </c>
      <c r="B1" s="4" t="s">
        <v>18</v>
      </c>
      <c r="C1" s="4" t="s">
        <v>19</v>
      </c>
      <c r="D1" s="4" t="s">
        <v>20</v>
      </c>
      <c r="E1" s="4" t="s">
        <v>21</v>
      </c>
      <c r="F1" s="4" t="s">
        <v>22</v>
      </c>
      <c r="G1" s="4" t="s">
        <v>23</v>
      </c>
      <c r="H1" s="4" t="s">
        <v>24</v>
      </c>
      <c r="I1" s="4" t="s">
        <v>25</v>
      </c>
      <c r="J1" s="4" t="s">
        <v>26</v>
      </c>
      <c r="K1" s="4" t="s">
        <v>27</v>
      </c>
      <c r="L1" s="4" t="s">
        <v>28</v>
      </c>
      <c r="M1" s="4" t="s">
        <v>29</v>
      </c>
      <c r="N1" s="4" t="s">
        <v>30</v>
      </c>
      <c r="O1" s="4" t="s">
        <v>31</v>
      </c>
      <c r="P1" s="4" t="s">
        <v>32</v>
      </c>
      <c r="Q1" s="4" t="s">
        <v>33</v>
      </c>
      <c r="R1" s="4" t="s">
        <v>34</v>
      </c>
      <c r="S1" s="4" t="s">
        <v>35</v>
      </c>
      <c r="T1" s="4" t="s">
        <v>36</v>
      </c>
      <c r="U1" s="4" t="s">
        <v>37</v>
      </c>
      <c r="V1" s="4" t="s">
        <v>38</v>
      </c>
      <c r="W1" s="4" t="s">
        <v>39</v>
      </c>
      <c r="X1" s="5" t="s">
        <v>40</v>
      </c>
      <c r="Y1" s="4" t="s">
        <v>41</v>
      </c>
      <c r="Z1" s="4" t="s">
        <v>42</v>
      </c>
      <c r="AA1" s="4" t="s">
        <v>43</v>
      </c>
      <c r="AB1" s="4" t="s">
        <v>44</v>
      </c>
      <c r="AC1" s="4" t="s">
        <v>45</v>
      </c>
      <c r="AD1" s="4" t="s">
        <v>46</v>
      </c>
      <c r="AE1" s="4" t="s">
        <v>47</v>
      </c>
      <c r="AF1" s="4" t="s">
        <v>48</v>
      </c>
      <c r="AG1" s="5" t="s">
        <v>49</v>
      </c>
      <c r="AH1" s="4" t="s">
        <v>50</v>
      </c>
      <c r="AI1" s="4" t="s">
        <v>51</v>
      </c>
      <c r="AJ1" s="4" t="s">
        <v>52</v>
      </c>
      <c r="AK1" s="4" t="s">
        <v>53</v>
      </c>
      <c r="AL1" s="4" t="s">
        <v>54</v>
      </c>
      <c r="AM1" s="4" t="s">
        <v>55</v>
      </c>
      <c r="AN1" s="4" t="s">
        <v>56</v>
      </c>
      <c r="AO1" s="4" t="s">
        <v>57</v>
      </c>
      <c r="AP1" s="4" t="s">
        <v>58</v>
      </c>
      <c r="AQ1" s="4" t="s">
        <v>59</v>
      </c>
      <c r="AR1" s="4" t="s">
        <v>60</v>
      </c>
      <c r="AS1" s="4" t="s">
        <v>61</v>
      </c>
      <c r="AT1" s="4" t="s">
        <v>62</v>
      </c>
      <c r="AU1" s="4" t="s">
        <v>63</v>
      </c>
      <c r="AV1" s="4" t="s">
        <v>64</v>
      </c>
      <c r="AW1" s="4" t="s">
        <v>65</v>
      </c>
      <c r="AX1" s="4" t="s">
        <v>66</v>
      </c>
      <c r="AY1" s="4" t="s">
        <v>67</v>
      </c>
      <c r="AZ1" s="4" t="s">
        <v>68</v>
      </c>
      <c r="BA1" s="4" t="s">
        <v>69</v>
      </c>
      <c r="BB1" s="4"/>
      <c r="BC1" s="4"/>
      <c r="BD1" s="4"/>
      <c r="BE1" s="4"/>
    </row>
    <row r="2" ht="15.75" hidden="1" customHeight="1">
      <c r="A2" s="2" t="s">
        <v>70</v>
      </c>
      <c r="B2" s="2" t="s">
        <v>71</v>
      </c>
      <c r="C2" s="2" t="s">
        <v>72</v>
      </c>
      <c r="D2" s="2" t="s">
        <v>73</v>
      </c>
      <c r="E2" s="2" t="s">
        <v>74</v>
      </c>
      <c r="F2" s="2">
        <v>10.0</v>
      </c>
      <c r="G2" s="2" t="s">
        <v>75</v>
      </c>
      <c r="H2" s="2">
        <v>2000.0</v>
      </c>
      <c r="I2" s="2">
        <v>2720.0</v>
      </c>
      <c r="J2" s="2">
        <v>720.0</v>
      </c>
      <c r="K2" s="2">
        <v>20.0</v>
      </c>
      <c r="L2" s="2">
        <v>7.0</v>
      </c>
      <c r="M2" s="2">
        <v>10.0</v>
      </c>
      <c r="N2" s="2">
        <v>3.0</v>
      </c>
      <c r="O2" s="2">
        <v>7.0</v>
      </c>
      <c r="P2" s="2">
        <v>2.0</v>
      </c>
      <c r="Q2" s="2" t="s">
        <v>76</v>
      </c>
      <c r="R2" s="2" t="s">
        <v>77</v>
      </c>
      <c r="S2" s="6">
        <v>45247.0</v>
      </c>
      <c r="T2" s="6">
        <v>45413.0</v>
      </c>
      <c r="U2" s="2" t="s">
        <v>78</v>
      </c>
      <c r="V2" s="2">
        <v>166.0</v>
      </c>
      <c r="W2" s="2">
        <v>52.0</v>
      </c>
      <c r="X2" s="2" t="str">
        <f>IF(Data!W68&gt;70, "Expensive","Affordable")</f>
        <v>Affordable</v>
      </c>
      <c r="Y2" s="2">
        <v>42.0</v>
      </c>
      <c r="Z2" s="2">
        <v>31.0</v>
      </c>
      <c r="AA2" s="2">
        <v>1150.0</v>
      </c>
      <c r="AB2" s="2" t="b">
        <v>0</v>
      </c>
      <c r="AC2" s="2" t="b">
        <v>0</v>
      </c>
      <c r="AD2" s="2" t="b">
        <v>1</v>
      </c>
      <c r="AE2" s="2">
        <v>0.0</v>
      </c>
      <c r="AF2" s="2">
        <v>4.3</v>
      </c>
      <c r="AG2" s="2"/>
      <c r="AH2" s="2">
        <v>4.0</v>
      </c>
      <c r="AI2" s="2">
        <v>4.5</v>
      </c>
      <c r="AJ2" s="2">
        <v>5000.0</v>
      </c>
      <c r="AK2" s="2">
        <v>2000.0</v>
      </c>
      <c r="AL2" s="2">
        <v>10.0</v>
      </c>
      <c r="AM2" s="2" t="s">
        <v>79</v>
      </c>
      <c r="AN2" s="2" t="b">
        <v>1</v>
      </c>
      <c r="AO2" s="2" t="b">
        <v>1</v>
      </c>
      <c r="AP2" s="2">
        <v>8.0</v>
      </c>
      <c r="AQ2" s="2">
        <v>4.8</v>
      </c>
      <c r="AR2" s="2">
        <v>90.0</v>
      </c>
      <c r="AS2" s="2">
        <v>1949.0</v>
      </c>
      <c r="AT2" s="6">
        <v>44905.0</v>
      </c>
      <c r="AU2" s="2">
        <v>300000.0</v>
      </c>
      <c r="AV2" s="2">
        <v>-8.5</v>
      </c>
      <c r="AW2" s="2">
        <v>-10.0</v>
      </c>
      <c r="AX2" s="2">
        <v>-9.3</v>
      </c>
      <c r="AY2" s="2">
        <v>-5.7</v>
      </c>
      <c r="AZ2" s="2" t="s">
        <v>80</v>
      </c>
      <c r="BA2" s="2" t="s">
        <v>81</v>
      </c>
      <c r="BB2" s="2"/>
      <c r="BC2" s="2"/>
      <c r="BD2" s="2"/>
      <c r="BE2" s="2"/>
    </row>
    <row r="3" ht="15.75" hidden="1" customHeight="1">
      <c r="A3" s="2" t="s">
        <v>82</v>
      </c>
      <c r="B3" s="2" t="s">
        <v>83</v>
      </c>
      <c r="C3" s="2" t="s">
        <v>72</v>
      </c>
      <c r="D3" s="2" t="s">
        <v>84</v>
      </c>
      <c r="E3" s="2" t="s">
        <v>83</v>
      </c>
      <c r="F3" s="2">
        <v>0.0</v>
      </c>
      <c r="G3" s="2" t="s">
        <v>85</v>
      </c>
      <c r="H3" s="2">
        <v>1620.0</v>
      </c>
      <c r="I3" s="2">
        <v>3899.0</v>
      </c>
      <c r="J3" s="2">
        <v>2279.0</v>
      </c>
      <c r="K3" s="2">
        <v>360.0</v>
      </c>
      <c r="L3" s="2">
        <v>75.0</v>
      </c>
      <c r="M3" s="2">
        <v>220.0</v>
      </c>
      <c r="N3" s="2">
        <v>65.0</v>
      </c>
      <c r="O3" s="2">
        <v>52.0</v>
      </c>
      <c r="P3" s="2">
        <v>20.0</v>
      </c>
      <c r="Q3" s="2" t="s">
        <v>86</v>
      </c>
      <c r="R3" s="2" t="s">
        <v>87</v>
      </c>
      <c r="S3" s="6">
        <v>45255.0</v>
      </c>
      <c r="T3" s="6">
        <v>45412.0</v>
      </c>
      <c r="U3" s="2" t="s">
        <v>88</v>
      </c>
      <c r="V3" s="2">
        <v>157.0</v>
      </c>
      <c r="W3" s="2">
        <v>92.0</v>
      </c>
      <c r="X3" s="2" t="str">
        <f>IF(Data!W2&gt;70, "Expensive","Affordable")</f>
        <v>Affordable</v>
      </c>
      <c r="Y3" s="2">
        <v>78.0</v>
      </c>
      <c r="Z3" s="2">
        <v>46.0</v>
      </c>
      <c r="AA3" s="2">
        <v>1800.0</v>
      </c>
      <c r="AB3" s="2" t="b">
        <v>1</v>
      </c>
      <c r="AC3" s="2" t="b">
        <v>1</v>
      </c>
      <c r="AD3" s="2" t="b">
        <v>1</v>
      </c>
      <c r="AE3" s="2">
        <v>40.0</v>
      </c>
      <c r="AF3" s="7">
        <v>4.8</v>
      </c>
      <c r="AG3" s="2" t="str">
        <f>IF(AF3&gt;AVERAGE(AF:AF), "tRUE", "f")</f>
        <v>tRUE</v>
      </c>
      <c r="AH3" s="2">
        <v>4.5</v>
      </c>
      <c r="AI3" s="2">
        <v>4.9</v>
      </c>
      <c r="AJ3" s="2">
        <v>15000.0</v>
      </c>
      <c r="AK3" s="2">
        <v>200.0</v>
      </c>
      <c r="AL3" s="2">
        <v>100.0</v>
      </c>
      <c r="AM3" s="2" t="s">
        <v>89</v>
      </c>
      <c r="AN3" s="2" t="b">
        <v>1</v>
      </c>
      <c r="AO3" s="2" t="b">
        <v>1</v>
      </c>
      <c r="AP3" s="2">
        <v>50.0</v>
      </c>
      <c r="AQ3" s="2">
        <v>4.7</v>
      </c>
      <c r="AR3" s="2">
        <v>60.0</v>
      </c>
      <c r="AS3" s="2">
        <v>1865.0</v>
      </c>
      <c r="AT3" s="6">
        <v>44362.0</v>
      </c>
      <c r="AU3" s="2">
        <v>1500000.0</v>
      </c>
      <c r="AV3" s="2">
        <v>-5.2</v>
      </c>
      <c r="AW3" s="2">
        <v>-6.8</v>
      </c>
      <c r="AX3" s="2">
        <v>-6.1</v>
      </c>
      <c r="AY3" s="2">
        <v>-2.3</v>
      </c>
      <c r="AZ3" s="2" t="s">
        <v>90</v>
      </c>
      <c r="BA3" s="2" t="s">
        <v>91</v>
      </c>
      <c r="BB3" s="2"/>
      <c r="BC3" s="2"/>
      <c r="BD3" s="2"/>
      <c r="BE3" s="2"/>
    </row>
    <row r="4" ht="15.75" hidden="1" customHeight="1">
      <c r="A4" s="2" t="s">
        <v>92</v>
      </c>
      <c r="B4" s="2" t="s">
        <v>93</v>
      </c>
      <c r="C4" s="2" t="s">
        <v>94</v>
      </c>
      <c r="D4" s="2" t="s">
        <v>95</v>
      </c>
      <c r="E4" s="2" t="s">
        <v>93</v>
      </c>
      <c r="F4" s="2">
        <v>19.0</v>
      </c>
      <c r="G4" s="2" t="s">
        <v>96</v>
      </c>
      <c r="H4" s="2">
        <v>1300.0</v>
      </c>
      <c r="I4" s="2">
        <v>3230.0</v>
      </c>
      <c r="J4" s="2">
        <v>1930.0</v>
      </c>
      <c r="K4" s="2">
        <v>150.0</v>
      </c>
      <c r="L4" s="2">
        <v>35.0</v>
      </c>
      <c r="M4" s="2">
        <v>75.0</v>
      </c>
      <c r="N4" s="2">
        <v>40.0</v>
      </c>
      <c r="O4" s="2">
        <v>62.0</v>
      </c>
      <c r="P4" s="2">
        <v>19.0</v>
      </c>
      <c r="Q4" s="2" t="s">
        <v>97</v>
      </c>
      <c r="R4" s="2" t="s">
        <v>98</v>
      </c>
      <c r="S4" s="6">
        <v>45269.0</v>
      </c>
      <c r="T4" s="6">
        <v>45403.0</v>
      </c>
      <c r="U4" s="2" t="s">
        <v>99</v>
      </c>
      <c r="V4" s="2">
        <v>134.0</v>
      </c>
      <c r="W4" s="2">
        <v>66.0</v>
      </c>
      <c r="X4" s="2" t="str">
        <f>IF(Data!W7&gt;70, "Expensive","Affordable")</f>
        <v>Expensive</v>
      </c>
      <c r="Y4" s="2">
        <v>53.0</v>
      </c>
      <c r="Z4" s="2">
        <v>40.0</v>
      </c>
      <c r="AA4" s="2">
        <v>1550.0</v>
      </c>
      <c r="AB4" s="2" t="b">
        <v>0</v>
      </c>
      <c r="AC4" s="2" t="b">
        <v>1</v>
      </c>
      <c r="AD4" s="2" t="b">
        <v>0</v>
      </c>
      <c r="AE4" s="2">
        <v>30.0</v>
      </c>
      <c r="AF4" s="2">
        <v>4.7</v>
      </c>
      <c r="AG4" s="2"/>
      <c r="AH4" s="2">
        <v>4.8</v>
      </c>
      <c r="AI4" s="2">
        <v>4.5</v>
      </c>
      <c r="AJ4" s="2">
        <v>11000.0</v>
      </c>
      <c r="AK4" s="2">
        <v>230.0</v>
      </c>
      <c r="AL4" s="2">
        <v>50.0</v>
      </c>
      <c r="AM4" s="2" t="s">
        <v>89</v>
      </c>
      <c r="AN4" s="2" t="b">
        <v>1</v>
      </c>
      <c r="AO4" s="2" t="b">
        <v>1</v>
      </c>
      <c r="AP4" s="2">
        <v>70.0</v>
      </c>
      <c r="AQ4" s="2">
        <v>4.6</v>
      </c>
      <c r="AR4" s="2">
        <v>65.0</v>
      </c>
      <c r="AS4" s="2">
        <v>1946.0</v>
      </c>
      <c r="AT4" s="6">
        <v>45261.0</v>
      </c>
      <c r="AU4" s="2">
        <v>1100000.0</v>
      </c>
      <c r="AV4" s="2">
        <v>-3.0</v>
      </c>
      <c r="AW4" s="2">
        <v>-4.4</v>
      </c>
      <c r="AX4" s="2">
        <v>-3.7</v>
      </c>
      <c r="AY4" s="2">
        <v>-0.1</v>
      </c>
      <c r="AZ4" s="2" t="s">
        <v>100</v>
      </c>
      <c r="BA4" s="2" t="s">
        <v>101</v>
      </c>
      <c r="BB4" s="2"/>
      <c r="BC4" s="2"/>
      <c r="BD4" s="2"/>
      <c r="BE4" s="2"/>
    </row>
    <row r="5" ht="15.75" hidden="1" customHeight="1">
      <c r="A5" s="2" t="s">
        <v>102</v>
      </c>
      <c r="B5" s="2" t="s">
        <v>103</v>
      </c>
      <c r="C5" s="2" t="s">
        <v>72</v>
      </c>
      <c r="D5" s="2" t="s">
        <v>104</v>
      </c>
      <c r="E5" s="2" t="s">
        <v>103</v>
      </c>
      <c r="F5" s="2">
        <v>0.0</v>
      </c>
      <c r="G5" s="2" t="s">
        <v>105</v>
      </c>
      <c r="H5" s="2">
        <v>1822.0</v>
      </c>
      <c r="I5" s="2">
        <v>3303.0</v>
      </c>
      <c r="J5" s="2">
        <v>1481.0</v>
      </c>
      <c r="K5" s="2">
        <v>350.0</v>
      </c>
      <c r="L5" s="2">
        <v>70.0</v>
      </c>
      <c r="M5" s="2">
        <v>180.0</v>
      </c>
      <c r="N5" s="2">
        <v>100.0</v>
      </c>
      <c r="O5" s="2">
        <v>56.0</v>
      </c>
      <c r="P5" s="2">
        <v>22.0</v>
      </c>
      <c r="Q5" s="2" t="s">
        <v>106</v>
      </c>
      <c r="R5" s="2" t="s">
        <v>107</v>
      </c>
      <c r="S5" s="6">
        <v>45255.0</v>
      </c>
      <c r="T5" s="6">
        <v>45389.0</v>
      </c>
      <c r="U5" s="2" t="s">
        <v>108</v>
      </c>
      <c r="V5" s="2">
        <v>134.0</v>
      </c>
      <c r="W5" s="2">
        <v>89.0</v>
      </c>
      <c r="X5" s="2" t="str">
        <f>IF(Data!W16&gt;70, "Expensive","Affordable")</f>
        <v>Affordable</v>
      </c>
      <c r="Y5" s="2">
        <v>71.0</v>
      </c>
      <c r="Z5" s="2">
        <v>45.0</v>
      </c>
      <c r="AA5" s="2">
        <v>1850.0</v>
      </c>
      <c r="AB5" s="2" t="b">
        <v>0</v>
      </c>
      <c r="AC5" s="2" t="b">
        <v>1</v>
      </c>
      <c r="AD5" s="2" t="b">
        <v>1</v>
      </c>
      <c r="AE5" s="2">
        <v>42.0</v>
      </c>
      <c r="AF5" s="2">
        <v>4.7</v>
      </c>
      <c r="AG5" s="2"/>
      <c r="AH5" s="2">
        <v>4.5</v>
      </c>
      <c r="AI5" s="2">
        <v>4.9</v>
      </c>
      <c r="AJ5" s="2">
        <v>14000.0</v>
      </c>
      <c r="AK5" s="2">
        <v>240.0</v>
      </c>
      <c r="AL5" s="2">
        <v>50.0</v>
      </c>
      <c r="AM5" s="2" t="s">
        <v>89</v>
      </c>
      <c r="AN5" s="2" t="b">
        <v>1</v>
      </c>
      <c r="AO5" s="2" t="b">
        <v>1</v>
      </c>
      <c r="AP5" s="2">
        <v>70.0</v>
      </c>
      <c r="AQ5" s="2">
        <v>4.6</v>
      </c>
      <c r="AR5" s="2">
        <v>70.0</v>
      </c>
      <c r="AS5" s="2">
        <v>1864.0</v>
      </c>
      <c r="AT5" s="6">
        <v>45097.0</v>
      </c>
      <c r="AU5" s="2">
        <v>1300000.0</v>
      </c>
      <c r="AV5" s="2">
        <v>-6.2</v>
      </c>
      <c r="AW5" s="2">
        <v>-7.6</v>
      </c>
      <c r="AX5" s="2">
        <v>-6.9</v>
      </c>
      <c r="AY5" s="2">
        <v>-3.3</v>
      </c>
      <c r="AZ5" s="2" t="s">
        <v>109</v>
      </c>
      <c r="BA5" s="2" t="s">
        <v>110</v>
      </c>
      <c r="BB5" s="2"/>
      <c r="BC5" s="2"/>
      <c r="BD5" s="2"/>
      <c r="BE5" s="2"/>
    </row>
    <row r="6" ht="15.75" hidden="1" customHeight="1">
      <c r="A6" s="2" t="s">
        <v>111</v>
      </c>
      <c r="B6" s="2" t="s">
        <v>112</v>
      </c>
      <c r="C6" s="7" t="s">
        <v>113</v>
      </c>
      <c r="D6" s="2" t="s">
        <v>114</v>
      </c>
      <c r="E6" s="2" t="s">
        <v>115</v>
      </c>
      <c r="F6" s="2">
        <v>5.0</v>
      </c>
      <c r="G6" s="2" t="s">
        <v>116</v>
      </c>
      <c r="H6" s="2">
        <v>1450.0</v>
      </c>
      <c r="I6" s="2">
        <v>2811.0</v>
      </c>
      <c r="J6" s="2">
        <v>1361.0</v>
      </c>
      <c r="K6" s="2">
        <v>305.0</v>
      </c>
      <c r="L6" s="2">
        <v>55.0</v>
      </c>
      <c r="M6" s="2">
        <v>165.0</v>
      </c>
      <c r="N6" s="2">
        <v>85.0</v>
      </c>
      <c r="O6" s="2">
        <v>88.0</v>
      </c>
      <c r="P6" s="2">
        <v>34.0</v>
      </c>
      <c r="Q6" s="2" t="s">
        <v>117</v>
      </c>
      <c r="R6" s="2" t="s">
        <v>118</v>
      </c>
      <c r="S6" s="6">
        <v>45261.0</v>
      </c>
      <c r="T6" s="6">
        <v>45403.0</v>
      </c>
      <c r="U6" s="2" t="s">
        <v>78</v>
      </c>
      <c r="V6" s="2">
        <v>142.0</v>
      </c>
      <c r="W6" s="2">
        <v>64.0</v>
      </c>
      <c r="X6" s="2" t="str">
        <f>IF(Data!W25&gt;70, "Expensive","Affordable")</f>
        <v>Affordable</v>
      </c>
      <c r="Y6" s="2">
        <v>51.0</v>
      </c>
      <c r="Z6" s="2">
        <v>38.0</v>
      </c>
      <c r="AA6" s="2">
        <v>1450.0</v>
      </c>
      <c r="AB6" s="2" t="b">
        <v>1</v>
      </c>
      <c r="AC6" s="2" t="b">
        <v>1</v>
      </c>
      <c r="AD6" s="2" t="b">
        <v>0</v>
      </c>
      <c r="AE6" s="2">
        <v>27.0</v>
      </c>
      <c r="AF6" s="2">
        <v>4.8</v>
      </c>
      <c r="AG6" s="2"/>
      <c r="AH6" s="2">
        <v>4.7</v>
      </c>
      <c r="AI6" s="2">
        <v>4.9</v>
      </c>
      <c r="AJ6" s="2">
        <v>13000.0</v>
      </c>
      <c r="AK6" s="2">
        <v>180.0</v>
      </c>
      <c r="AL6" s="2">
        <v>100.0</v>
      </c>
      <c r="AM6" s="2" t="s">
        <v>89</v>
      </c>
      <c r="AN6" s="2" t="b">
        <v>1</v>
      </c>
      <c r="AO6" s="2" t="b">
        <v>1</v>
      </c>
      <c r="AP6" s="2">
        <v>70.0</v>
      </c>
      <c r="AQ6" s="7">
        <v>5.0</v>
      </c>
      <c r="AR6" s="2">
        <v>75.0</v>
      </c>
      <c r="AS6" s="2">
        <v>1906.0</v>
      </c>
      <c r="AT6" s="6">
        <v>44890.0</v>
      </c>
      <c r="AU6" s="2">
        <v>1100000.0</v>
      </c>
      <c r="AV6" s="2">
        <v>-4.2</v>
      </c>
      <c r="AW6" s="2">
        <v>-5.6</v>
      </c>
      <c r="AX6" s="2">
        <v>-4.9</v>
      </c>
      <c r="AY6" s="2">
        <v>-1.3</v>
      </c>
      <c r="AZ6" s="2" t="s">
        <v>119</v>
      </c>
      <c r="BA6" s="2" t="s">
        <v>120</v>
      </c>
      <c r="BB6" s="2"/>
      <c r="BC6" s="2"/>
      <c r="BD6" s="2"/>
      <c r="BE6" s="2"/>
    </row>
    <row r="7" ht="15.75" hidden="1" customHeight="1">
      <c r="A7" s="2" t="s">
        <v>121</v>
      </c>
      <c r="B7" s="2" t="s">
        <v>122</v>
      </c>
      <c r="C7" s="2" t="s">
        <v>72</v>
      </c>
      <c r="D7" s="2" t="s">
        <v>84</v>
      </c>
      <c r="E7" s="2" t="s">
        <v>122</v>
      </c>
      <c r="F7" s="2">
        <v>23.0</v>
      </c>
      <c r="G7" s="2" t="s">
        <v>123</v>
      </c>
      <c r="H7" s="2">
        <v>1800.0</v>
      </c>
      <c r="I7" s="2">
        <v>3600.0</v>
      </c>
      <c r="J7" s="2">
        <v>1800.0</v>
      </c>
      <c r="K7" s="2">
        <v>100.0</v>
      </c>
      <c r="L7" s="2">
        <v>30.0</v>
      </c>
      <c r="M7" s="2">
        <v>45.0</v>
      </c>
      <c r="N7" s="2">
        <v>25.0</v>
      </c>
      <c r="O7" s="2">
        <v>22.0</v>
      </c>
      <c r="P7" s="2">
        <v>3.0</v>
      </c>
      <c r="Q7" s="2" t="s">
        <v>124</v>
      </c>
      <c r="R7" s="2" t="s">
        <v>125</v>
      </c>
      <c r="S7" s="6">
        <v>45122.0</v>
      </c>
      <c r="T7" s="6">
        <v>45410.0</v>
      </c>
      <c r="U7" s="2" t="s">
        <v>126</v>
      </c>
      <c r="V7" s="2">
        <v>287.0</v>
      </c>
      <c r="W7" s="2">
        <v>72.0</v>
      </c>
      <c r="X7" s="2" t="str">
        <f>IF(Data!W33&gt;70, "Expensive","Affordable")</f>
        <v>Affordable</v>
      </c>
      <c r="Y7" s="2">
        <v>58.0</v>
      </c>
      <c r="Z7" s="2">
        <v>43.0</v>
      </c>
      <c r="AA7" s="2">
        <v>1650.0</v>
      </c>
      <c r="AB7" s="2" t="b">
        <v>0</v>
      </c>
      <c r="AC7" s="2" t="b">
        <v>1</v>
      </c>
      <c r="AD7" s="2" t="b">
        <v>1</v>
      </c>
      <c r="AE7" s="2">
        <v>6.0</v>
      </c>
      <c r="AF7" s="2">
        <v>4.7</v>
      </c>
      <c r="AG7" s="2"/>
      <c r="AH7" s="2">
        <v>4.5</v>
      </c>
      <c r="AI7" s="2">
        <v>4.9</v>
      </c>
      <c r="AJ7" s="2">
        <v>12000.0</v>
      </c>
      <c r="AK7" s="2">
        <v>150.0</v>
      </c>
      <c r="AL7" s="2">
        <v>0.0</v>
      </c>
      <c r="AM7" s="2" t="s">
        <v>89</v>
      </c>
      <c r="AN7" s="2" t="b">
        <v>1</v>
      </c>
      <c r="AO7" s="2" t="b">
        <v>1</v>
      </c>
      <c r="AP7" s="2">
        <v>55.0</v>
      </c>
      <c r="AQ7" s="7">
        <v>4.6</v>
      </c>
      <c r="AR7" s="2">
        <v>80.0</v>
      </c>
      <c r="AS7" s="2">
        <v>1951.0</v>
      </c>
      <c r="AT7" s="6">
        <v>45092.0</v>
      </c>
      <c r="AU7" s="2">
        <v>900000.0</v>
      </c>
      <c r="AV7" s="2">
        <v>-6.8</v>
      </c>
      <c r="AW7" s="2">
        <v>-8.3</v>
      </c>
      <c r="AX7" s="2">
        <v>-7.6</v>
      </c>
      <c r="AY7" s="2">
        <v>-4.0</v>
      </c>
      <c r="AZ7" s="2" t="s">
        <v>127</v>
      </c>
      <c r="BA7" s="2" t="s">
        <v>128</v>
      </c>
      <c r="BB7" s="2"/>
      <c r="BC7" s="2"/>
      <c r="BD7" s="2"/>
      <c r="BE7" s="2"/>
    </row>
    <row r="8" ht="15.75" hidden="1" customHeight="1">
      <c r="A8" s="2" t="s">
        <v>129</v>
      </c>
      <c r="B8" s="2" t="s">
        <v>130</v>
      </c>
      <c r="C8" s="2" t="s">
        <v>72</v>
      </c>
      <c r="D8" s="2" t="s">
        <v>131</v>
      </c>
      <c r="E8" s="2" t="s">
        <v>132</v>
      </c>
      <c r="F8" s="2">
        <v>1.3</v>
      </c>
      <c r="G8" s="2" t="s">
        <v>133</v>
      </c>
      <c r="H8" s="2">
        <v>943.0</v>
      </c>
      <c r="I8" s="2">
        <v>2970.0</v>
      </c>
      <c r="J8" s="2">
        <v>2027.0</v>
      </c>
      <c r="K8" s="2">
        <v>213.0</v>
      </c>
      <c r="L8" s="2">
        <v>50.0</v>
      </c>
      <c r="M8" s="2">
        <v>108.0</v>
      </c>
      <c r="N8" s="2">
        <v>55.0</v>
      </c>
      <c r="O8" s="2">
        <v>45.0</v>
      </c>
      <c r="P8" s="2">
        <v>18.0</v>
      </c>
      <c r="Q8" s="2" t="s">
        <v>134</v>
      </c>
      <c r="R8" s="2" t="s">
        <v>107</v>
      </c>
      <c r="S8" s="6">
        <v>45269.0</v>
      </c>
      <c r="T8" s="6">
        <v>45403.0</v>
      </c>
      <c r="U8" s="2" t="s">
        <v>99</v>
      </c>
      <c r="V8" s="2">
        <v>134.0</v>
      </c>
      <c r="W8" s="2">
        <v>72.0</v>
      </c>
      <c r="X8" s="2" t="str">
        <f>IF(Data!W66&gt;70, "Expensive","Affordable")</f>
        <v>Affordable</v>
      </c>
      <c r="Y8" s="2">
        <v>58.0</v>
      </c>
      <c r="Z8" s="2">
        <v>43.0</v>
      </c>
      <c r="AA8" s="2">
        <v>1600.0</v>
      </c>
      <c r="AB8" s="2" t="b">
        <v>0</v>
      </c>
      <c r="AC8" s="2" t="b">
        <v>1</v>
      </c>
      <c r="AD8" s="2" t="b">
        <v>1</v>
      </c>
      <c r="AE8" s="2">
        <v>20.0</v>
      </c>
      <c r="AF8" s="2">
        <v>4.7</v>
      </c>
      <c r="AG8" s="2"/>
      <c r="AH8" s="2">
        <v>4.5</v>
      </c>
      <c r="AI8" s="2">
        <v>4.9</v>
      </c>
      <c r="AJ8" s="2">
        <v>12000.0</v>
      </c>
      <c r="AK8" s="2">
        <v>150.0</v>
      </c>
      <c r="AL8" s="2">
        <v>50.0</v>
      </c>
      <c r="AM8" s="2" t="s">
        <v>89</v>
      </c>
      <c r="AN8" s="2" t="b">
        <v>1</v>
      </c>
      <c r="AO8" s="2" t="b">
        <v>1</v>
      </c>
      <c r="AP8" s="2">
        <v>60.0</v>
      </c>
      <c r="AQ8" s="7">
        <v>4.8</v>
      </c>
      <c r="AR8" s="2">
        <v>75.0</v>
      </c>
      <c r="AS8" s="2">
        <v>1893.0</v>
      </c>
      <c r="AT8" s="6">
        <v>44531.0</v>
      </c>
      <c r="AU8" s="2">
        <v>1100000.0</v>
      </c>
      <c r="AV8" s="2">
        <v>-4.5</v>
      </c>
      <c r="AW8" s="2">
        <v>-5.9</v>
      </c>
      <c r="AX8" s="2">
        <v>-5.2</v>
      </c>
      <c r="AY8" s="2">
        <v>-1.6</v>
      </c>
      <c r="AZ8" s="2" t="s">
        <v>135</v>
      </c>
      <c r="BA8" s="2" t="s">
        <v>136</v>
      </c>
      <c r="BB8" s="2"/>
      <c r="BC8" s="2"/>
      <c r="BD8" s="2"/>
      <c r="BE8" s="2"/>
    </row>
    <row r="9" ht="15.75" hidden="1" customHeight="1">
      <c r="A9" s="2" t="s">
        <v>137</v>
      </c>
      <c r="B9" s="2" t="s">
        <v>122</v>
      </c>
      <c r="C9" s="2" t="s">
        <v>72</v>
      </c>
      <c r="D9" s="2" t="s">
        <v>84</v>
      </c>
      <c r="E9" s="2" t="s">
        <v>122</v>
      </c>
      <c r="F9" s="2">
        <v>0.0</v>
      </c>
      <c r="G9" s="2" t="s">
        <v>123</v>
      </c>
      <c r="H9" s="2">
        <v>1800.0</v>
      </c>
      <c r="I9" s="2">
        <v>3600.0</v>
      </c>
      <c r="J9" s="2">
        <v>1800.0</v>
      </c>
      <c r="K9" s="2">
        <v>100.0</v>
      </c>
      <c r="L9" s="2">
        <v>30.0</v>
      </c>
      <c r="M9" s="2">
        <v>45.0</v>
      </c>
      <c r="N9" s="2">
        <v>25.0</v>
      </c>
      <c r="O9" s="2">
        <v>22.0</v>
      </c>
      <c r="P9" s="2" t="s">
        <v>138</v>
      </c>
      <c r="Q9" s="2" t="s">
        <v>124</v>
      </c>
      <c r="R9" s="2" t="s">
        <v>125</v>
      </c>
      <c r="S9" s="6">
        <v>45122.0</v>
      </c>
      <c r="T9" s="6">
        <v>45410.0</v>
      </c>
      <c r="U9" s="2" t="s">
        <v>139</v>
      </c>
      <c r="V9" s="2">
        <v>288.0</v>
      </c>
      <c r="W9" s="2">
        <v>72.0</v>
      </c>
      <c r="X9" s="2" t="str">
        <f>IF(Data!W70&gt;70, "Expensive","Affordable")</f>
        <v>Affordable</v>
      </c>
      <c r="Y9" s="2">
        <v>58.0</v>
      </c>
      <c r="Z9" s="2">
        <v>43.0</v>
      </c>
      <c r="AA9" s="2">
        <v>1650.0</v>
      </c>
      <c r="AB9" s="2" t="b">
        <v>0</v>
      </c>
      <c r="AC9" s="2" t="b">
        <v>1</v>
      </c>
      <c r="AD9" s="2" t="b">
        <v>1</v>
      </c>
      <c r="AE9" s="2">
        <v>6.0</v>
      </c>
      <c r="AF9" s="2">
        <v>4.7</v>
      </c>
      <c r="AG9" s="2"/>
      <c r="AH9" s="2">
        <v>4.5</v>
      </c>
      <c r="AI9" s="2">
        <v>4.9</v>
      </c>
      <c r="AJ9" s="2">
        <v>12000.0</v>
      </c>
      <c r="AK9" s="2">
        <v>150.0</v>
      </c>
      <c r="AL9" s="2">
        <v>0.0</v>
      </c>
      <c r="AM9" s="2" t="s">
        <v>89</v>
      </c>
      <c r="AN9" s="2" t="b">
        <v>1</v>
      </c>
      <c r="AO9" s="2" t="b">
        <v>1</v>
      </c>
      <c r="AP9" s="2">
        <v>55.0</v>
      </c>
      <c r="AQ9" s="2">
        <v>4.6</v>
      </c>
      <c r="AR9" s="2">
        <v>80.0</v>
      </c>
      <c r="AS9" s="2">
        <v>1951.0</v>
      </c>
      <c r="AT9" s="6">
        <v>45092.0</v>
      </c>
      <c r="AU9" s="2">
        <v>900000.0</v>
      </c>
      <c r="AV9" s="2">
        <v>-6.8</v>
      </c>
      <c r="AW9" s="2">
        <v>-8.3</v>
      </c>
      <c r="AX9" s="2">
        <v>-7.6</v>
      </c>
      <c r="AY9" s="2">
        <v>-4.0</v>
      </c>
      <c r="AZ9" s="2" t="s">
        <v>127</v>
      </c>
      <c r="BA9" s="2" t="s">
        <v>128</v>
      </c>
      <c r="BB9" s="2"/>
      <c r="BC9" s="2"/>
      <c r="BD9" s="2"/>
      <c r="BE9" s="2"/>
    </row>
    <row r="10" ht="15.75" customHeight="1">
      <c r="A10" s="2" t="s">
        <v>140</v>
      </c>
      <c r="B10" s="2" t="s">
        <v>141</v>
      </c>
      <c r="C10" s="2" t="s">
        <v>142</v>
      </c>
      <c r="D10" s="2" t="s">
        <v>143</v>
      </c>
      <c r="E10" s="2" t="s">
        <v>144</v>
      </c>
      <c r="F10" s="2">
        <v>4.5</v>
      </c>
      <c r="G10" s="2" t="s">
        <v>145</v>
      </c>
      <c r="H10" s="2">
        <v>1304.0</v>
      </c>
      <c r="I10" s="2">
        <v>2811.0</v>
      </c>
      <c r="J10" s="2">
        <v>1507.0</v>
      </c>
      <c r="K10" s="2">
        <v>305.0</v>
      </c>
      <c r="L10" s="2">
        <v>55.0</v>
      </c>
      <c r="M10" s="2">
        <v>160.0</v>
      </c>
      <c r="N10" s="2">
        <v>90.0</v>
      </c>
      <c r="O10" s="2">
        <v>88.0</v>
      </c>
      <c r="P10" s="2">
        <v>44.0</v>
      </c>
      <c r="Q10" s="2" t="s">
        <v>146</v>
      </c>
      <c r="R10" s="2" t="s">
        <v>147</v>
      </c>
      <c r="S10" s="6">
        <v>45260.0</v>
      </c>
      <c r="T10" s="6">
        <v>45408.0</v>
      </c>
      <c r="U10" s="2" t="s">
        <v>148</v>
      </c>
      <c r="V10" s="2">
        <v>147.0</v>
      </c>
      <c r="W10" s="2">
        <v>61.0</v>
      </c>
      <c r="X10" s="2" t="str">
        <f>IF(Data!W4&gt;70, "Expensive","Affordable")</f>
        <v>Affordable</v>
      </c>
      <c r="Y10" s="2">
        <v>49.0</v>
      </c>
      <c r="Z10" s="2">
        <v>31.0</v>
      </c>
      <c r="AA10" s="2">
        <v>1350.0</v>
      </c>
      <c r="AB10" s="2" t="b">
        <v>1</v>
      </c>
      <c r="AC10" s="2" t="b">
        <v>1</v>
      </c>
      <c r="AD10" s="2" t="b">
        <v>0</v>
      </c>
      <c r="AE10" s="2">
        <v>40.0</v>
      </c>
      <c r="AF10" s="2">
        <v>4.6</v>
      </c>
      <c r="AG10" s="2"/>
      <c r="AH10" s="2">
        <v>4.1</v>
      </c>
      <c r="AI10" s="2">
        <v>4.8</v>
      </c>
      <c r="AJ10" s="2">
        <v>10000.0</v>
      </c>
      <c r="AK10" s="2">
        <v>220.0</v>
      </c>
      <c r="AL10" s="2">
        <v>200.0</v>
      </c>
      <c r="AM10" s="2" t="s">
        <v>149</v>
      </c>
      <c r="AN10" s="2" t="b">
        <v>1</v>
      </c>
      <c r="AO10" s="2" t="b">
        <v>1</v>
      </c>
      <c r="AP10" s="2">
        <v>45.0</v>
      </c>
      <c r="AQ10" s="7">
        <v>5.2</v>
      </c>
      <c r="AR10" s="2">
        <v>55.0</v>
      </c>
      <c r="AS10" s="2">
        <v>1901.0</v>
      </c>
      <c r="AT10" s="6">
        <v>44905.0</v>
      </c>
      <c r="AU10" s="2">
        <v>1000000.0</v>
      </c>
      <c r="AV10" s="2">
        <v>-3.8</v>
      </c>
      <c r="AW10" s="2">
        <v>-5.2</v>
      </c>
      <c r="AX10" s="2">
        <v>-4.5</v>
      </c>
      <c r="AY10" s="2">
        <v>-0.9</v>
      </c>
      <c r="AZ10" s="2" t="s">
        <v>150</v>
      </c>
      <c r="BA10" s="2" t="s">
        <v>151</v>
      </c>
      <c r="BB10" s="2"/>
      <c r="BC10" s="2"/>
      <c r="BD10" s="2"/>
      <c r="BE10" s="2"/>
    </row>
    <row r="11" ht="15.75" hidden="1" customHeight="1">
      <c r="A11" s="2" t="s">
        <v>152</v>
      </c>
      <c r="B11" s="2" t="s">
        <v>153</v>
      </c>
      <c r="C11" s="2" t="s">
        <v>154</v>
      </c>
      <c r="D11" s="2" t="s">
        <v>155</v>
      </c>
      <c r="E11" s="2" t="s">
        <v>153</v>
      </c>
      <c r="F11" s="2">
        <v>0.0</v>
      </c>
      <c r="G11" s="2" t="s">
        <v>156</v>
      </c>
      <c r="H11" s="2">
        <v>1816.0</v>
      </c>
      <c r="I11" s="2">
        <v>2798.0</v>
      </c>
      <c r="J11" s="2">
        <v>982.0</v>
      </c>
      <c r="K11" s="2">
        <v>115.0</v>
      </c>
      <c r="L11" s="2">
        <v>30.0</v>
      </c>
      <c r="M11" s="2">
        <v>60.0</v>
      </c>
      <c r="N11" s="2">
        <v>25.0</v>
      </c>
      <c r="O11" s="2">
        <v>31.0</v>
      </c>
      <c r="P11" s="2">
        <v>6.0</v>
      </c>
      <c r="Q11" s="2" t="s">
        <v>106</v>
      </c>
      <c r="R11" s="2" t="s">
        <v>157</v>
      </c>
      <c r="S11" s="6">
        <v>45255.0</v>
      </c>
      <c r="T11" s="6">
        <v>45417.0</v>
      </c>
      <c r="U11" s="2" t="s">
        <v>158</v>
      </c>
      <c r="V11" s="2">
        <v>162.0</v>
      </c>
      <c r="W11" s="2">
        <v>52.0</v>
      </c>
      <c r="X11" s="2" t="str">
        <f>IF(Data!W10&gt;70, "Expensive","Affordable")</f>
        <v>Affordable</v>
      </c>
      <c r="Y11" s="2">
        <v>42.0</v>
      </c>
      <c r="Z11" s="2">
        <v>26.0</v>
      </c>
      <c r="AA11" s="2">
        <v>1050.0</v>
      </c>
      <c r="AB11" s="2" t="b">
        <v>1</v>
      </c>
      <c r="AC11" s="2" t="b">
        <v>1</v>
      </c>
      <c r="AD11" s="2" t="b">
        <v>0</v>
      </c>
      <c r="AE11" s="2">
        <v>40.0</v>
      </c>
      <c r="AF11" s="2">
        <v>4.4</v>
      </c>
      <c r="AG11" s="2"/>
      <c r="AH11" s="2">
        <v>4.7</v>
      </c>
      <c r="AI11" s="2">
        <v>4.0</v>
      </c>
      <c r="AJ11" s="2">
        <v>9500.0</v>
      </c>
      <c r="AK11" s="2">
        <v>200.0</v>
      </c>
      <c r="AL11" s="2">
        <v>50.0</v>
      </c>
      <c r="AM11" s="2" t="s">
        <v>159</v>
      </c>
      <c r="AN11" s="2" t="b">
        <v>1</v>
      </c>
      <c r="AO11" s="2" t="b">
        <v>1</v>
      </c>
      <c r="AP11" s="2">
        <v>65.0</v>
      </c>
      <c r="AQ11" s="2">
        <v>4.5</v>
      </c>
      <c r="AR11" s="2">
        <v>70.0</v>
      </c>
      <c r="AS11" s="2">
        <v>1965.0</v>
      </c>
      <c r="AT11" s="6">
        <v>44520.0</v>
      </c>
      <c r="AU11" s="2">
        <v>850000.0</v>
      </c>
      <c r="AV11" s="2">
        <v>-5.5</v>
      </c>
      <c r="AW11" s="2">
        <v>-7.1</v>
      </c>
      <c r="AX11" s="2">
        <v>-6.4</v>
      </c>
      <c r="AY11" s="2">
        <v>-2.6</v>
      </c>
      <c r="AZ11" s="2" t="s">
        <v>160</v>
      </c>
      <c r="BA11" s="2" t="s">
        <v>161</v>
      </c>
      <c r="BB11" s="2"/>
      <c r="BC11" s="2"/>
      <c r="BD11" s="2"/>
      <c r="BE11" s="2"/>
    </row>
    <row r="12" ht="15.75" hidden="1" customHeight="1">
      <c r="A12" s="2" t="s">
        <v>162</v>
      </c>
      <c r="B12" s="2" t="s">
        <v>163</v>
      </c>
      <c r="C12" s="2" t="s">
        <v>94</v>
      </c>
      <c r="D12" s="2" t="s">
        <v>95</v>
      </c>
      <c r="E12" s="2" t="s">
        <v>163</v>
      </c>
      <c r="F12" s="2">
        <v>11.4</v>
      </c>
      <c r="G12" s="2" t="s">
        <v>164</v>
      </c>
      <c r="H12" s="2">
        <v>1550.0</v>
      </c>
      <c r="I12" s="2">
        <v>3456.0</v>
      </c>
      <c r="J12" s="2">
        <v>1906.0</v>
      </c>
      <c r="K12" s="2">
        <v>300.0</v>
      </c>
      <c r="L12" s="2">
        <v>60.0</v>
      </c>
      <c r="M12" s="2">
        <v>150.0</v>
      </c>
      <c r="N12" s="2">
        <v>90.0</v>
      </c>
      <c r="O12" s="2">
        <v>77.0</v>
      </c>
      <c r="P12" s="2">
        <v>28.0</v>
      </c>
      <c r="Q12" s="2" t="s">
        <v>165</v>
      </c>
      <c r="R12" s="2" t="s">
        <v>166</v>
      </c>
      <c r="S12" s="6">
        <v>45206.0</v>
      </c>
      <c r="T12" s="6">
        <v>45417.0</v>
      </c>
      <c r="U12" s="2" t="s">
        <v>158</v>
      </c>
      <c r="V12" s="2">
        <v>211.0</v>
      </c>
      <c r="W12" s="2">
        <v>66.0</v>
      </c>
      <c r="X12" s="2" t="str">
        <f>IF(Data!W15&gt;70, "Expensive","Affordable")</f>
        <v>Expensive</v>
      </c>
      <c r="Y12" s="2">
        <v>53.0</v>
      </c>
      <c r="Z12" s="2">
        <v>40.0</v>
      </c>
      <c r="AA12" s="2">
        <v>1550.0</v>
      </c>
      <c r="AB12" s="2" t="b">
        <v>1</v>
      </c>
      <c r="AC12" s="2" t="b">
        <v>1</v>
      </c>
      <c r="AD12" s="2" t="b">
        <v>1</v>
      </c>
      <c r="AE12" s="2">
        <v>40.0</v>
      </c>
      <c r="AF12" s="2">
        <v>4.6</v>
      </c>
      <c r="AG12" s="2"/>
      <c r="AH12" s="2">
        <v>4.4</v>
      </c>
      <c r="AI12" s="2">
        <v>4.8</v>
      </c>
      <c r="AJ12" s="2">
        <v>12000.0</v>
      </c>
      <c r="AK12" s="2">
        <v>220.0</v>
      </c>
      <c r="AL12" s="2">
        <v>100.0</v>
      </c>
      <c r="AM12" s="2" t="s">
        <v>159</v>
      </c>
      <c r="AN12" s="2" t="b">
        <v>1</v>
      </c>
      <c r="AO12" s="2" t="b">
        <v>1</v>
      </c>
      <c r="AP12" s="2">
        <v>50.0</v>
      </c>
      <c r="AQ12" s="2">
        <v>4.5</v>
      </c>
      <c r="AR12" s="2">
        <v>65.0</v>
      </c>
      <c r="AS12" s="2">
        <v>1936.0</v>
      </c>
      <c r="AT12" s="6">
        <v>44880.0</v>
      </c>
      <c r="AU12" s="2">
        <v>1200000.0</v>
      </c>
      <c r="AV12" s="2">
        <v>-5.0</v>
      </c>
      <c r="AW12" s="2">
        <v>-6.4</v>
      </c>
      <c r="AX12" s="2">
        <v>-5.7</v>
      </c>
      <c r="AY12" s="2">
        <v>-2.1</v>
      </c>
      <c r="AZ12" s="2" t="s">
        <v>167</v>
      </c>
      <c r="BA12" s="2" t="s">
        <v>168</v>
      </c>
      <c r="BB12" s="2"/>
      <c r="BC12" s="2"/>
      <c r="BD12" s="2"/>
      <c r="BE12" s="2"/>
    </row>
    <row r="13" ht="15.75" hidden="1" customHeight="1">
      <c r="A13" s="2" t="s">
        <v>169</v>
      </c>
      <c r="B13" s="2" t="s">
        <v>170</v>
      </c>
      <c r="C13" s="2" t="s">
        <v>94</v>
      </c>
      <c r="D13" s="2" t="s">
        <v>95</v>
      </c>
      <c r="E13" s="2" t="s">
        <v>170</v>
      </c>
      <c r="F13" s="2">
        <v>4.0</v>
      </c>
      <c r="G13" s="2" t="s">
        <v>171</v>
      </c>
      <c r="H13" s="2">
        <v>2300.0</v>
      </c>
      <c r="I13" s="2">
        <v>3230.0</v>
      </c>
      <c r="J13" s="2">
        <v>930.0</v>
      </c>
      <c r="K13" s="2">
        <v>150.0</v>
      </c>
      <c r="L13" s="2">
        <v>30.0</v>
      </c>
      <c r="M13" s="2">
        <v>75.0</v>
      </c>
      <c r="N13" s="2">
        <v>45.0</v>
      </c>
      <c r="O13" s="2">
        <v>33.0</v>
      </c>
      <c r="P13" s="2">
        <v>12.0</v>
      </c>
      <c r="Q13" s="2" t="s">
        <v>172</v>
      </c>
      <c r="R13" s="2" t="s">
        <v>173</v>
      </c>
      <c r="S13" s="6">
        <v>45248.0</v>
      </c>
      <c r="T13" s="6">
        <v>45424.0</v>
      </c>
      <c r="U13" s="2" t="s">
        <v>126</v>
      </c>
      <c r="V13" s="2">
        <v>176.0</v>
      </c>
      <c r="W13" s="2">
        <v>63.0</v>
      </c>
      <c r="X13" s="2" t="str">
        <f>IF(Data!W19&gt;70, "Expensive","Affordable")</f>
        <v>Expensive</v>
      </c>
      <c r="Y13" s="2">
        <v>50.0</v>
      </c>
      <c r="Z13" s="2">
        <v>38.0</v>
      </c>
      <c r="AA13" s="2">
        <v>1450.0</v>
      </c>
      <c r="AB13" s="2" t="b">
        <v>0</v>
      </c>
      <c r="AC13" s="2" t="b">
        <v>1</v>
      </c>
      <c r="AD13" s="2" t="b">
        <v>1</v>
      </c>
      <c r="AE13" s="2">
        <v>0.0</v>
      </c>
      <c r="AF13" s="2">
        <v>4.7</v>
      </c>
      <c r="AG13" s="2"/>
      <c r="AH13" s="2">
        <v>4.6</v>
      </c>
      <c r="AI13" s="2">
        <v>4.8</v>
      </c>
      <c r="AJ13" s="2">
        <v>11500.0</v>
      </c>
      <c r="AK13" s="2">
        <v>150.0</v>
      </c>
      <c r="AL13" s="2">
        <v>50.0</v>
      </c>
      <c r="AM13" s="2" t="s">
        <v>174</v>
      </c>
      <c r="AN13" s="2" t="b">
        <v>1</v>
      </c>
      <c r="AO13" s="2" t="b">
        <v>1</v>
      </c>
      <c r="AP13" s="2">
        <v>45.0</v>
      </c>
      <c r="AQ13" s="2">
        <v>4.5</v>
      </c>
      <c r="AR13" s="2">
        <v>70.0</v>
      </c>
      <c r="AS13" s="2">
        <v>1971.0</v>
      </c>
      <c r="AT13" s="6">
        <v>44885.0</v>
      </c>
      <c r="AU13" s="2">
        <v>1150000.0</v>
      </c>
      <c r="AV13" s="2">
        <v>-7.0</v>
      </c>
      <c r="AW13" s="2">
        <v>-8.5</v>
      </c>
      <c r="AX13" s="2">
        <v>-7.8</v>
      </c>
      <c r="AY13" s="2">
        <v>-4.2</v>
      </c>
      <c r="AZ13" s="2" t="s">
        <v>175</v>
      </c>
      <c r="BA13" s="2" t="s">
        <v>176</v>
      </c>
      <c r="BB13" s="2"/>
      <c r="BC13" s="2"/>
      <c r="BD13" s="2"/>
      <c r="BE13" s="2"/>
    </row>
    <row r="14" ht="15.75" customHeight="1">
      <c r="A14" s="2" t="s">
        <v>177</v>
      </c>
      <c r="B14" s="2" t="s">
        <v>178</v>
      </c>
      <c r="C14" s="2" t="s">
        <v>142</v>
      </c>
      <c r="D14" s="2" t="s">
        <v>143</v>
      </c>
      <c r="E14" s="2" t="s">
        <v>179</v>
      </c>
      <c r="F14" s="2">
        <v>0.0</v>
      </c>
      <c r="G14" s="2" t="s">
        <v>180</v>
      </c>
      <c r="H14" s="2">
        <v>1793.0</v>
      </c>
      <c r="I14" s="2">
        <v>3082.0</v>
      </c>
      <c r="J14" s="2">
        <v>1289.0</v>
      </c>
      <c r="K14" s="2">
        <v>110.0</v>
      </c>
      <c r="L14" s="2">
        <v>35.0</v>
      </c>
      <c r="M14" s="2">
        <v>55.0</v>
      </c>
      <c r="N14" s="2">
        <v>20.0</v>
      </c>
      <c r="O14" s="2">
        <v>24.0</v>
      </c>
      <c r="P14" s="2">
        <v>15.0</v>
      </c>
      <c r="Q14" s="2" t="s">
        <v>134</v>
      </c>
      <c r="R14" s="2" t="s">
        <v>181</v>
      </c>
      <c r="S14" s="6">
        <v>45246.0</v>
      </c>
      <c r="T14" s="6">
        <v>45413.0</v>
      </c>
      <c r="U14" s="2" t="s">
        <v>78</v>
      </c>
      <c r="V14" s="2">
        <v>167.0</v>
      </c>
      <c r="W14" s="2">
        <v>59.0</v>
      </c>
      <c r="X14" s="2" t="str">
        <f>IF(Data!W31&gt;70, "Expensive","Affordable")</f>
        <v>Affordable</v>
      </c>
      <c r="Y14" s="2">
        <v>47.0</v>
      </c>
      <c r="Z14" s="2">
        <v>35.0</v>
      </c>
      <c r="AA14" s="2">
        <v>1300.0</v>
      </c>
      <c r="AB14" s="2" t="b">
        <v>0</v>
      </c>
      <c r="AC14" s="2" t="b">
        <v>1</v>
      </c>
      <c r="AD14" s="2" t="b">
        <v>1</v>
      </c>
      <c r="AE14" s="2">
        <v>12.0</v>
      </c>
      <c r="AF14" s="2">
        <v>4.6</v>
      </c>
      <c r="AG14" s="2"/>
      <c r="AH14" s="2">
        <v>4.8</v>
      </c>
      <c r="AI14" s="2">
        <v>4.4</v>
      </c>
      <c r="AJ14" s="2">
        <v>9500.0</v>
      </c>
      <c r="AK14" s="2">
        <v>150.0</v>
      </c>
      <c r="AL14" s="2">
        <v>50.0</v>
      </c>
      <c r="AM14" s="2" t="s">
        <v>174</v>
      </c>
      <c r="AN14" s="2" t="b">
        <v>1</v>
      </c>
      <c r="AO14" s="2" t="b">
        <v>1</v>
      </c>
      <c r="AP14" s="2">
        <v>40.0</v>
      </c>
      <c r="AQ14" s="7">
        <v>4.9</v>
      </c>
      <c r="AR14" s="2">
        <v>70.0</v>
      </c>
      <c r="AS14" s="2">
        <v>1949.0</v>
      </c>
      <c r="AT14" s="6">
        <v>44896.0</v>
      </c>
      <c r="AU14" s="2">
        <v>800000.0</v>
      </c>
      <c r="AV14" s="2">
        <v>-5.8</v>
      </c>
      <c r="AW14" s="2">
        <v>-7.2</v>
      </c>
      <c r="AX14" s="2">
        <v>-6.5</v>
      </c>
      <c r="AY14" s="2">
        <v>-2.9</v>
      </c>
      <c r="AZ14" s="2" t="s">
        <v>182</v>
      </c>
      <c r="BA14" s="2" t="s">
        <v>183</v>
      </c>
      <c r="BB14" s="2"/>
      <c r="BC14" s="2"/>
      <c r="BD14" s="2"/>
      <c r="BE14" s="2"/>
    </row>
    <row r="15" ht="15.75" hidden="1" customHeight="1">
      <c r="A15" s="2" t="s">
        <v>184</v>
      </c>
      <c r="B15" s="2" t="s">
        <v>185</v>
      </c>
      <c r="C15" s="2" t="s">
        <v>72</v>
      </c>
      <c r="D15" s="2" t="s">
        <v>104</v>
      </c>
      <c r="E15" s="2" t="s">
        <v>185</v>
      </c>
      <c r="F15" s="2">
        <v>0.0</v>
      </c>
      <c r="G15" s="2" t="s">
        <v>186</v>
      </c>
      <c r="H15" s="2">
        <v>1100.0</v>
      </c>
      <c r="I15" s="2">
        <v>3018.0</v>
      </c>
      <c r="J15" s="2">
        <v>1918.0</v>
      </c>
      <c r="K15" s="2">
        <v>224.0</v>
      </c>
      <c r="L15" s="2">
        <v>45.0</v>
      </c>
      <c r="M15" s="2">
        <v>119.0</v>
      </c>
      <c r="N15" s="2">
        <v>60.0</v>
      </c>
      <c r="O15" s="2">
        <v>28.0</v>
      </c>
      <c r="P15" s="2">
        <v>5.0</v>
      </c>
      <c r="Q15" s="2" t="s">
        <v>187</v>
      </c>
      <c r="R15" s="2" t="s">
        <v>188</v>
      </c>
      <c r="S15" s="6">
        <v>45254.0</v>
      </c>
      <c r="T15" s="6">
        <v>45403.0</v>
      </c>
      <c r="U15" s="2" t="s">
        <v>99</v>
      </c>
      <c r="V15" s="2">
        <v>149.0</v>
      </c>
      <c r="W15" s="2">
        <v>75.0</v>
      </c>
      <c r="X15" s="2" t="str">
        <f>IF(Data!W39&gt;70, "Expensive","Affordable")</f>
        <v>Affordable</v>
      </c>
      <c r="Y15" s="2">
        <v>60.0</v>
      </c>
      <c r="Z15" s="2">
        <v>45.0</v>
      </c>
      <c r="AA15" s="2">
        <v>1650.0</v>
      </c>
      <c r="AB15" s="2" t="b">
        <v>1</v>
      </c>
      <c r="AC15" s="2" t="b">
        <v>1</v>
      </c>
      <c r="AD15" s="2" t="b">
        <v>1</v>
      </c>
      <c r="AE15" s="2">
        <v>56.0</v>
      </c>
      <c r="AF15" s="2">
        <v>4.6</v>
      </c>
      <c r="AG15" s="2"/>
      <c r="AH15" s="2">
        <v>4.3</v>
      </c>
      <c r="AI15" s="2">
        <v>4.9</v>
      </c>
      <c r="AJ15" s="2">
        <v>11000.0</v>
      </c>
      <c r="AK15" s="2">
        <v>180.0</v>
      </c>
      <c r="AL15" s="2">
        <v>50.0</v>
      </c>
      <c r="AM15" s="2" t="s">
        <v>159</v>
      </c>
      <c r="AN15" s="2" t="b">
        <v>1</v>
      </c>
      <c r="AO15" s="2" t="b">
        <v>1</v>
      </c>
      <c r="AP15" s="2">
        <v>55.0</v>
      </c>
      <c r="AQ15" s="2">
        <v>4.5</v>
      </c>
      <c r="AR15" s="2">
        <v>65.0</v>
      </c>
      <c r="AS15" s="2">
        <v>1962.0</v>
      </c>
      <c r="AT15" s="6">
        <v>45261.0</v>
      </c>
      <c r="AU15" s="2">
        <v>1000000.0</v>
      </c>
      <c r="AV15" s="2">
        <v>-3.5</v>
      </c>
      <c r="AW15" s="2">
        <v>-4.9</v>
      </c>
      <c r="AX15" s="2">
        <v>-4.2</v>
      </c>
      <c r="AY15" s="2">
        <v>-0.6</v>
      </c>
      <c r="AZ15" s="2" t="s">
        <v>189</v>
      </c>
      <c r="BA15" s="2" t="s">
        <v>190</v>
      </c>
      <c r="BB15" s="2"/>
      <c r="BC15" s="2"/>
      <c r="BD15" s="2"/>
      <c r="BE15" s="2"/>
    </row>
    <row r="16" ht="15.75" hidden="1" customHeight="1">
      <c r="A16" s="2" t="s">
        <v>191</v>
      </c>
      <c r="B16" s="2" t="s">
        <v>192</v>
      </c>
      <c r="C16" s="2" t="s">
        <v>193</v>
      </c>
      <c r="D16" s="2" t="s">
        <v>194</v>
      </c>
      <c r="E16" s="2" t="s">
        <v>192</v>
      </c>
      <c r="F16" s="2">
        <v>0.0</v>
      </c>
      <c r="G16" s="2" t="s">
        <v>195</v>
      </c>
      <c r="H16" s="2">
        <v>522.0</v>
      </c>
      <c r="I16" s="2">
        <v>909.0</v>
      </c>
      <c r="J16" s="2">
        <v>387.0</v>
      </c>
      <c r="K16" s="2">
        <v>21.0</v>
      </c>
      <c r="L16" s="2">
        <v>6.0</v>
      </c>
      <c r="M16" s="2">
        <v>11.0</v>
      </c>
      <c r="N16" s="2">
        <v>4.0</v>
      </c>
      <c r="O16" s="2">
        <v>6.0</v>
      </c>
      <c r="P16" s="2">
        <v>4.0</v>
      </c>
      <c r="Q16" s="2" t="s">
        <v>181</v>
      </c>
      <c r="R16" s="2"/>
      <c r="S16" s="6">
        <v>45344.0</v>
      </c>
      <c r="T16" s="6">
        <v>45466.0</v>
      </c>
      <c r="U16" s="2" t="s">
        <v>99</v>
      </c>
      <c r="V16" s="2">
        <v>122.0</v>
      </c>
      <c r="W16" s="2">
        <v>62.0</v>
      </c>
      <c r="X16" s="2" t="str">
        <f>IF(Data!W67&gt;70, "Expensive","Affordable")</f>
        <v>Affordable</v>
      </c>
      <c r="Y16" s="2">
        <v>50.0</v>
      </c>
      <c r="Z16" s="2">
        <v>37.0</v>
      </c>
      <c r="AA16" s="2">
        <v>1100.0</v>
      </c>
      <c r="AB16" s="2" t="b">
        <v>0</v>
      </c>
      <c r="AC16" s="2" t="b">
        <v>0</v>
      </c>
      <c r="AD16" s="2" t="b">
        <v>0</v>
      </c>
      <c r="AE16" s="2">
        <v>0.0</v>
      </c>
      <c r="AF16" s="2">
        <v>4.2</v>
      </c>
      <c r="AG16" s="2"/>
      <c r="AH16" s="2">
        <v>3.8</v>
      </c>
      <c r="AI16" s="2">
        <v>4.6</v>
      </c>
      <c r="AJ16" s="2">
        <v>2000.0</v>
      </c>
      <c r="AK16" s="2">
        <v>0.0</v>
      </c>
      <c r="AL16" s="2">
        <v>0.0</v>
      </c>
      <c r="AM16" s="2" t="s">
        <v>196</v>
      </c>
      <c r="AN16" s="2" t="b">
        <v>1</v>
      </c>
      <c r="AO16" s="2" t="b">
        <v>1</v>
      </c>
      <c r="AP16" s="2">
        <v>10.0</v>
      </c>
      <c r="AQ16" s="2">
        <v>4.5</v>
      </c>
      <c r="AR16" s="2">
        <v>100.0</v>
      </c>
      <c r="AS16" s="2">
        <v>1903.0</v>
      </c>
      <c r="AT16" s="6">
        <v>43997.0</v>
      </c>
      <c r="AU16" s="2">
        <v>45000.0</v>
      </c>
      <c r="AV16" s="2">
        <v>-11.5</v>
      </c>
      <c r="AW16" s="2">
        <v>-13.0</v>
      </c>
      <c r="AX16" s="2">
        <v>-12.3</v>
      </c>
      <c r="AY16" s="2">
        <v>-8.7</v>
      </c>
      <c r="AZ16" s="2" t="s">
        <v>197</v>
      </c>
      <c r="BA16" s="2" t="s">
        <v>198</v>
      </c>
      <c r="BB16" s="2"/>
      <c r="BC16" s="2"/>
      <c r="BD16" s="2"/>
      <c r="BE16" s="2"/>
    </row>
    <row r="17" ht="15.75" customHeight="1">
      <c r="A17" s="2" t="s">
        <v>199</v>
      </c>
      <c r="B17" s="2" t="s">
        <v>200</v>
      </c>
      <c r="C17" s="2" t="s">
        <v>142</v>
      </c>
      <c r="D17" s="2" t="s">
        <v>143</v>
      </c>
      <c r="E17" s="2" t="s">
        <v>201</v>
      </c>
      <c r="F17" s="2">
        <v>15.0</v>
      </c>
      <c r="G17" s="2" t="s">
        <v>202</v>
      </c>
      <c r="H17" s="2">
        <v>2840.0</v>
      </c>
      <c r="I17" s="2">
        <v>3440.0</v>
      </c>
      <c r="J17" s="2">
        <v>600.0</v>
      </c>
      <c r="K17" s="2">
        <v>41.0</v>
      </c>
      <c r="L17" s="2">
        <v>9.0</v>
      </c>
      <c r="M17" s="2">
        <v>24.0</v>
      </c>
      <c r="N17" s="2">
        <v>8.0</v>
      </c>
      <c r="O17" s="2">
        <v>12.0</v>
      </c>
      <c r="P17" s="2">
        <v>3.0</v>
      </c>
      <c r="Q17" s="2" t="s">
        <v>203</v>
      </c>
      <c r="R17" s="2" t="s">
        <v>204</v>
      </c>
      <c r="S17" s="6">
        <v>45185.0</v>
      </c>
      <c r="T17" s="6">
        <v>45431.0</v>
      </c>
      <c r="U17" s="2" t="s">
        <v>126</v>
      </c>
      <c r="V17" s="2">
        <v>246.0</v>
      </c>
      <c r="W17" s="2">
        <v>55.0</v>
      </c>
      <c r="X17" s="2" t="str">
        <f>IF(Data!W76&gt;70, "Expensive","Affordable")</f>
        <v>Affordable</v>
      </c>
      <c r="Y17" s="2">
        <v>44.0</v>
      </c>
      <c r="Z17" s="2">
        <v>33.0</v>
      </c>
      <c r="AA17" s="2">
        <v>1250.0</v>
      </c>
      <c r="AB17" s="2" t="b">
        <v>0</v>
      </c>
      <c r="AC17" s="2" t="b">
        <v>0</v>
      </c>
      <c r="AD17" s="2" t="b">
        <v>1</v>
      </c>
      <c r="AE17" s="2">
        <v>0.0</v>
      </c>
      <c r="AF17" s="2">
        <v>4.3</v>
      </c>
      <c r="AG17" s="2"/>
      <c r="AH17" s="2">
        <v>3.8</v>
      </c>
      <c r="AI17" s="2">
        <v>4.7</v>
      </c>
      <c r="AJ17" s="2">
        <v>4000.0</v>
      </c>
      <c r="AK17" s="2">
        <v>1000.0</v>
      </c>
      <c r="AL17" s="2">
        <v>15.0</v>
      </c>
      <c r="AM17" s="2" t="s">
        <v>79</v>
      </c>
      <c r="AN17" s="2" t="b">
        <v>1</v>
      </c>
      <c r="AO17" s="2" t="b">
        <v>1</v>
      </c>
      <c r="AP17" s="2">
        <v>10.0</v>
      </c>
      <c r="AQ17" s="7">
        <v>6.3</v>
      </c>
      <c r="AR17" s="2">
        <v>85.0</v>
      </c>
      <c r="AS17" s="2">
        <v>1983.0</v>
      </c>
      <c r="AT17" s="6">
        <v>44895.0</v>
      </c>
      <c r="AU17" s="2">
        <v>300000.0</v>
      </c>
      <c r="AV17" s="2">
        <v>-11.0</v>
      </c>
      <c r="AW17" s="2">
        <v>-12.5</v>
      </c>
      <c r="AX17" s="2">
        <v>-11.8</v>
      </c>
      <c r="AY17" s="2">
        <v>-8.2</v>
      </c>
      <c r="AZ17" s="2" t="s">
        <v>205</v>
      </c>
      <c r="BA17" s="2" t="s">
        <v>206</v>
      </c>
      <c r="BB17" s="2"/>
      <c r="BC17" s="2"/>
      <c r="BD17" s="2"/>
      <c r="BE17" s="2"/>
    </row>
    <row r="18" ht="15.75" customHeight="1">
      <c r="A18" s="2" t="s">
        <v>207</v>
      </c>
      <c r="B18" s="2" t="s">
        <v>208</v>
      </c>
      <c r="C18" s="2" t="s">
        <v>142</v>
      </c>
      <c r="D18" s="2" t="s">
        <v>143</v>
      </c>
      <c r="E18" s="2" t="s">
        <v>208</v>
      </c>
      <c r="F18" s="2">
        <v>5.9</v>
      </c>
      <c r="G18" s="2" t="s">
        <v>209</v>
      </c>
      <c r="H18" s="2">
        <v>1500.0</v>
      </c>
      <c r="I18" s="2">
        <v>3250.0</v>
      </c>
      <c r="J18" s="2">
        <v>1750.0</v>
      </c>
      <c r="K18" s="2">
        <v>60.0</v>
      </c>
      <c r="L18" s="2">
        <v>12.0</v>
      </c>
      <c r="M18" s="2">
        <v>33.0</v>
      </c>
      <c r="N18" s="2">
        <v>15.0</v>
      </c>
      <c r="O18" s="2">
        <v>21.0</v>
      </c>
      <c r="P18" s="2">
        <v>3.0</v>
      </c>
      <c r="Q18" s="2" t="s">
        <v>210</v>
      </c>
      <c r="R18" s="2" t="s">
        <v>211</v>
      </c>
      <c r="S18" s="6">
        <v>44927.0</v>
      </c>
      <c r="T18" s="6">
        <v>45291.0</v>
      </c>
      <c r="U18" s="2" t="s">
        <v>78</v>
      </c>
      <c r="V18" s="2">
        <v>365.0</v>
      </c>
      <c r="W18" s="2">
        <v>65.0</v>
      </c>
      <c r="X18" s="2" t="str">
        <f>IF(Data!W82&gt;70, "Expensive","Affordable")</f>
        <v>Affordable</v>
      </c>
      <c r="Y18" s="2">
        <v>52.0</v>
      </c>
      <c r="Z18" s="2">
        <v>39.0</v>
      </c>
      <c r="AA18" s="2">
        <v>1450.0</v>
      </c>
      <c r="AB18" s="2" t="b">
        <v>0</v>
      </c>
      <c r="AC18" s="2" t="b">
        <v>1</v>
      </c>
      <c r="AD18" s="2" t="b">
        <v>1</v>
      </c>
      <c r="AE18" s="2">
        <v>0.0</v>
      </c>
      <c r="AF18" s="2">
        <v>4.7</v>
      </c>
      <c r="AG18" s="2"/>
      <c r="AH18" s="2">
        <v>4.3</v>
      </c>
      <c r="AI18" s="2">
        <v>4.9</v>
      </c>
      <c r="AJ18" s="2">
        <v>6000.0</v>
      </c>
      <c r="AK18" s="2">
        <v>100.0</v>
      </c>
      <c r="AL18" s="2">
        <v>50.0</v>
      </c>
      <c r="AM18" s="2" t="s">
        <v>174</v>
      </c>
      <c r="AN18" s="2" t="b">
        <v>1</v>
      </c>
      <c r="AO18" s="2" t="b">
        <v>1</v>
      </c>
      <c r="AP18" s="2">
        <v>25.0</v>
      </c>
      <c r="AQ18" s="2">
        <v>4.5</v>
      </c>
      <c r="AR18" s="2">
        <v>75.0</v>
      </c>
      <c r="AS18" s="2">
        <v>1969.0</v>
      </c>
      <c r="AT18" s="6">
        <v>44727.0</v>
      </c>
      <c r="AU18" s="2">
        <v>800000.0</v>
      </c>
      <c r="AV18" s="2">
        <v>-7.5</v>
      </c>
      <c r="AW18" s="2">
        <v>-9.0</v>
      </c>
      <c r="AX18" s="2">
        <v>-8.3</v>
      </c>
      <c r="AY18" s="2">
        <v>-4.7</v>
      </c>
      <c r="AZ18" s="2" t="s">
        <v>212</v>
      </c>
      <c r="BA18" s="2" t="s">
        <v>213</v>
      </c>
      <c r="BB18" s="2"/>
      <c r="BC18" s="2"/>
      <c r="BD18" s="2"/>
      <c r="BE18" s="2"/>
    </row>
    <row r="19" ht="15.75" hidden="1" customHeight="1">
      <c r="A19" s="2" t="s">
        <v>214</v>
      </c>
      <c r="B19" s="2" t="s">
        <v>215</v>
      </c>
      <c r="C19" s="2" t="s">
        <v>72</v>
      </c>
      <c r="D19" s="2" t="s">
        <v>84</v>
      </c>
      <c r="E19" s="2" t="s">
        <v>215</v>
      </c>
      <c r="F19" s="2">
        <v>13.2</v>
      </c>
      <c r="G19" s="2" t="s">
        <v>216</v>
      </c>
      <c r="H19" s="2">
        <v>1500.0</v>
      </c>
      <c r="I19" s="2">
        <v>3330.0</v>
      </c>
      <c r="J19" s="2">
        <v>1830.0</v>
      </c>
      <c r="K19" s="2">
        <v>410.0</v>
      </c>
      <c r="L19" s="2">
        <v>80.0</v>
      </c>
      <c r="M19" s="2">
        <v>220.0</v>
      </c>
      <c r="N19" s="2">
        <v>110.0</v>
      </c>
      <c r="O19" s="2">
        <v>67.0</v>
      </c>
      <c r="P19" s="2">
        <v>30.0</v>
      </c>
      <c r="Q19" s="2" t="s">
        <v>217</v>
      </c>
      <c r="R19" s="2" t="s">
        <v>218</v>
      </c>
      <c r="S19" s="6">
        <v>45260.0</v>
      </c>
      <c r="T19" s="6">
        <v>45410.0</v>
      </c>
      <c r="U19" s="2" t="s">
        <v>78</v>
      </c>
      <c r="V19" s="2">
        <v>150.0</v>
      </c>
      <c r="W19" s="2">
        <v>75.0</v>
      </c>
      <c r="X19" s="2" t="str">
        <f>IF(Data!W8&gt;70, "Expensive","Affordable")</f>
        <v>Expensive</v>
      </c>
      <c r="Y19" s="2">
        <v>60.0</v>
      </c>
      <c r="Z19" s="2">
        <v>45.0</v>
      </c>
      <c r="AA19" s="2">
        <v>1700.0</v>
      </c>
      <c r="AB19" s="2" t="b">
        <v>1</v>
      </c>
      <c r="AC19" s="2" t="b">
        <v>1</v>
      </c>
      <c r="AD19" s="2" t="b">
        <v>1</v>
      </c>
      <c r="AE19" s="2">
        <v>45.0</v>
      </c>
      <c r="AF19" s="2">
        <v>4.6</v>
      </c>
      <c r="AG19" s="2"/>
      <c r="AH19" s="2">
        <v>4.2</v>
      </c>
      <c r="AI19" s="2">
        <v>4.8</v>
      </c>
      <c r="AJ19" s="2">
        <v>13000.0</v>
      </c>
      <c r="AK19" s="2">
        <v>210.0</v>
      </c>
      <c r="AL19" s="2">
        <v>100.0</v>
      </c>
      <c r="AM19" s="2" t="s">
        <v>89</v>
      </c>
      <c r="AN19" s="2" t="b">
        <v>1</v>
      </c>
      <c r="AO19" s="2" t="b">
        <v>1</v>
      </c>
      <c r="AP19" s="2">
        <v>55.0</v>
      </c>
      <c r="AQ19" s="2">
        <v>4.4</v>
      </c>
      <c r="AR19" s="2">
        <v>55.0</v>
      </c>
      <c r="AS19" s="2">
        <v>1950.0</v>
      </c>
      <c r="AT19" s="6">
        <v>44742.0</v>
      </c>
      <c r="AU19" s="2">
        <v>1250000.0</v>
      </c>
      <c r="AV19" s="2">
        <v>-4.0</v>
      </c>
      <c r="AW19" s="2">
        <v>-5.4</v>
      </c>
      <c r="AX19" s="2">
        <v>-4.7</v>
      </c>
      <c r="AY19" s="2">
        <v>-1.1</v>
      </c>
      <c r="AZ19" s="2" t="s">
        <v>219</v>
      </c>
      <c r="BA19" s="2" t="s">
        <v>220</v>
      </c>
      <c r="BB19" s="2"/>
      <c r="BC19" s="2"/>
      <c r="BD19" s="2"/>
      <c r="BE19" s="2"/>
    </row>
    <row r="20" ht="15.75" customHeight="1">
      <c r="A20" s="2" t="s">
        <v>221</v>
      </c>
      <c r="B20" s="2" t="s">
        <v>222</v>
      </c>
      <c r="C20" s="2" t="s">
        <v>142</v>
      </c>
      <c r="D20" s="2" t="s">
        <v>143</v>
      </c>
      <c r="E20" s="2" t="s">
        <v>222</v>
      </c>
      <c r="F20" s="2">
        <v>0.0</v>
      </c>
      <c r="G20" s="2" t="s">
        <v>223</v>
      </c>
      <c r="H20" s="2">
        <v>1377.0</v>
      </c>
      <c r="I20" s="2">
        <v>2872.0</v>
      </c>
      <c r="J20" s="2">
        <v>1495.0</v>
      </c>
      <c r="K20" s="2">
        <v>239.0</v>
      </c>
      <c r="L20" s="2">
        <v>45.0</v>
      </c>
      <c r="M20" s="2">
        <v>129.0</v>
      </c>
      <c r="N20" s="2">
        <v>65.0</v>
      </c>
      <c r="O20" s="2">
        <v>45.0</v>
      </c>
      <c r="P20" s="2">
        <v>26.0</v>
      </c>
      <c r="Q20" s="2" t="s">
        <v>224</v>
      </c>
      <c r="R20" s="2" t="s">
        <v>225</v>
      </c>
      <c r="S20" s="6">
        <v>45253.0</v>
      </c>
      <c r="T20" s="6">
        <v>45413.0</v>
      </c>
      <c r="U20" s="2" t="s">
        <v>78</v>
      </c>
      <c r="V20" s="2">
        <v>159.0</v>
      </c>
      <c r="W20" s="2">
        <v>59.0</v>
      </c>
      <c r="X20" s="2" t="str">
        <f>IF(Data!W12&gt;70, "Expensive","Affordable")</f>
        <v>Affordable</v>
      </c>
      <c r="Y20" s="2">
        <v>47.0</v>
      </c>
      <c r="Z20" s="2">
        <v>30.0</v>
      </c>
      <c r="AA20" s="2">
        <v>1300.0</v>
      </c>
      <c r="AB20" s="2" t="b">
        <v>1</v>
      </c>
      <c r="AC20" s="2" t="b">
        <v>1</v>
      </c>
      <c r="AD20" s="2" t="b">
        <v>0</v>
      </c>
      <c r="AE20" s="2">
        <v>40.0</v>
      </c>
      <c r="AF20" s="2">
        <v>4.6</v>
      </c>
      <c r="AG20" s="2"/>
      <c r="AH20" s="2">
        <v>4.3</v>
      </c>
      <c r="AI20" s="2">
        <v>4.8</v>
      </c>
      <c r="AJ20" s="2">
        <v>11000.0</v>
      </c>
      <c r="AK20" s="2">
        <v>190.0</v>
      </c>
      <c r="AL20" s="2">
        <v>150.0</v>
      </c>
      <c r="AM20" s="2" t="s">
        <v>149</v>
      </c>
      <c r="AN20" s="2" t="b">
        <v>1</v>
      </c>
      <c r="AO20" s="2" t="b">
        <v>1</v>
      </c>
      <c r="AP20" s="2">
        <v>60.0</v>
      </c>
      <c r="AQ20" s="2">
        <v>4.4</v>
      </c>
      <c r="AR20" s="2">
        <v>60.0</v>
      </c>
      <c r="AS20" s="2">
        <v>1963.0</v>
      </c>
      <c r="AT20" s="6">
        <v>44896.0</v>
      </c>
      <c r="AU20" s="2">
        <v>1150000.0</v>
      </c>
      <c r="AV20" s="2">
        <v>-4.2</v>
      </c>
      <c r="AW20" s="2">
        <v>-5.6</v>
      </c>
      <c r="AX20" s="2">
        <v>-4.9</v>
      </c>
      <c r="AY20" s="2">
        <v>-1.3</v>
      </c>
      <c r="AZ20" s="2" t="s">
        <v>226</v>
      </c>
      <c r="BA20" s="2" t="s">
        <v>227</v>
      </c>
      <c r="BB20" s="2"/>
      <c r="BC20" s="2"/>
      <c r="BD20" s="2"/>
      <c r="BE20" s="2"/>
    </row>
    <row r="21" ht="15.75" hidden="1" customHeight="1">
      <c r="A21" s="2" t="s">
        <v>228</v>
      </c>
      <c r="B21" s="2" t="s">
        <v>229</v>
      </c>
      <c r="C21" s="2" t="s">
        <v>72</v>
      </c>
      <c r="D21" s="2" t="s">
        <v>104</v>
      </c>
      <c r="E21" s="2" t="s">
        <v>230</v>
      </c>
      <c r="F21" s="2">
        <v>9.0</v>
      </c>
      <c r="G21" s="2" t="s">
        <v>231</v>
      </c>
      <c r="H21" s="2">
        <v>1560.0</v>
      </c>
      <c r="I21" s="2">
        <v>2844.0</v>
      </c>
      <c r="J21" s="2">
        <v>1284.0</v>
      </c>
      <c r="K21" s="2">
        <v>300.0</v>
      </c>
      <c r="L21" s="2">
        <v>75.0</v>
      </c>
      <c r="M21" s="2">
        <v>140.0</v>
      </c>
      <c r="N21" s="2">
        <v>85.0</v>
      </c>
      <c r="O21" s="2">
        <v>55.0</v>
      </c>
      <c r="P21" s="2">
        <v>18.0</v>
      </c>
      <c r="Q21" s="2" t="s">
        <v>134</v>
      </c>
      <c r="R21" s="2" t="s">
        <v>232</v>
      </c>
      <c r="S21" s="6">
        <v>45254.0</v>
      </c>
      <c r="T21" s="6">
        <v>45403.0</v>
      </c>
      <c r="U21" s="2" t="s">
        <v>78</v>
      </c>
      <c r="V21" s="2">
        <v>149.0</v>
      </c>
      <c r="W21" s="2">
        <v>75.0</v>
      </c>
      <c r="X21" s="2" t="str">
        <f>IF(Data!W20&gt;70, "Expensive","Affordable")</f>
        <v>Affordable</v>
      </c>
      <c r="Y21" s="2">
        <v>60.0</v>
      </c>
      <c r="Z21" s="2">
        <v>45.0</v>
      </c>
      <c r="AA21" s="2">
        <v>1600.0</v>
      </c>
      <c r="AB21" s="2" t="b">
        <v>1</v>
      </c>
      <c r="AC21" s="2" t="b">
        <v>1</v>
      </c>
      <c r="AD21" s="2" t="b">
        <v>0</v>
      </c>
      <c r="AE21" s="2">
        <v>78.0</v>
      </c>
      <c r="AF21" s="2">
        <v>4.5</v>
      </c>
      <c r="AG21" s="2"/>
      <c r="AH21" s="2">
        <v>4.7</v>
      </c>
      <c r="AI21" s="2">
        <v>4.3</v>
      </c>
      <c r="AJ21" s="2">
        <v>12500.0</v>
      </c>
      <c r="AK21" s="2">
        <v>200.0</v>
      </c>
      <c r="AL21" s="2">
        <v>100.0</v>
      </c>
      <c r="AM21" s="2" t="s">
        <v>89</v>
      </c>
      <c r="AN21" s="2" t="b">
        <v>1</v>
      </c>
      <c r="AO21" s="2" t="b">
        <v>1</v>
      </c>
      <c r="AP21" s="2">
        <v>60.0</v>
      </c>
      <c r="AQ21" s="2">
        <v>4.4</v>
      </c>
      <c r="AR21" s="2">
        <v>55.0</v>
      </c>
      <c r="AS21" s="2">
        <v>1934.0</v>
      </c>
      <c r="AT21" s="6">
        <v>44377.0</v>
      </c>
      <c r="AU21" s="2">
        <v>1050000.0</v>
      </c>
      <c r="AV21" s="2">
        <v>-4.8</v>
      </c>
      <c r="AW21" s="2">
        <v>-6.2</v>
      </c>
      <c r="AX21" s="2">
        <v>-5.5</v>
      </c>
      <c r="AY21" s="2">
        <v>-1.9</v>
      </c>
      <c r="AZ21" s="2" t="s">
        <v>233</v>
      </c>
      <c r="BA21" s="2" t="s">
        <v>234</v>
      </c>
      <c r="BB21" s="2"/>
      <c r="BC21" s="2"/>
      <c r="BD21" s="2"/>
      <c r="BE21" s="2"/>
    </row>
    <row r="22" ht="15.75" hidden="1" customHeight="1">
      <c r="A22" s="2" t="s">
        <v>235</v>
      </c>
      <c r="B22" s="2" t="s">
        <v>236</v>
      </c>
      <c r="C22" s="2" t="s">
        <v>154</v>
      </c>
      <c r="D22" s="2" t="s">
        <v>237</v>
      </c>
      <c r="E22" s="2" t="s">
        <v>238</v>
      </c>
      <c r="F22" s="2">
        <v>0.0</v>
      </c>
      <c r="G22" s="2" t="s">
        <v>239</v>
      </c>
      <c r="H22" s="2">
        <v>2050.0</v>
      </c>
      <c r="I22" s="2">
        <v>3480.0</v>
      </c>
      <c r="J22" s="2">
        <v>1430.0</v>
      </c>
      <c r="K22" s="2">
        <v>150.0</v>
      </c>
      <c r="L22" s="2">
        <v>30.0</v>
      </c>
      <c r="M22" s="2">
        <v>80.0</v>
      </c>
      <c r="N22" s="2">
        <v>40.0</v>
      </c>
      <c r="O22" s="2">
        <v>19.0</v>
      </c>
      <c r="P22" s="2">
        <v>4.0</v>
      </c>
      <c r="Q22" s="2" t="s">
        <v>240</v>
      </c>
      <c r="R22" s="2" t="s">
        <v>241</v>
      </c>
      <c r="S22" s="6">
        <v>45225.0</v>
      </c>
      <c r="T22" s="6">
        <v>45417.0</v>
      </c>
      <c r="U22" s="2" t="s">
        <v>78</v>
      </c>
      <c r="V22" s="2">
        <v>192.0</v>
      </c>
      <c r="W22" s="2">
        <v>66.0</v>
      </c>
      <c r="X22" s="2" t="str">
        <f>IF(Data!W24&gt;70, "Expensive","Affordable")</f>
        <v>Affordable</v>
      </c>
      <c r="Y22" s="2">
        <v>53.0</v>
      </c>
      <c r="Z22" s="2">
        <v>40.0</v>
      </c>
      <c r="AA22" s="2">
        <v>1500.0</v>
      </c>
      <c r="AB22" s="2" t="b">
        <v>0</v>
      </c>
      <c r="AC22" s="2" t="b">
        <v>1</v>
      </c>
      <c r="AD22" s="2" t="b">
        <v>1</v>
      </c>
      <c r="AE22" s="2">
        <v>8.0</v>
      </c>
      <c r="AF22" s="2">
        <v>4.6</v>
      </c>
      <c r="AG22" s="2"/>
      <c r="AH22" s="2">
        <v>4.5</v>
      </c>
      <c r="AI22" s="2">
        <v>4.7</v>
      </c>
      <c r="AJ22" s="2">
        <v>11000.0</v>
      </c>
      <c r="AK22" s="2">
        <v>150.0</v>
      </c>
      <c r="AL22" s="2">
        <v>50.0</v>
      </c>
      <c r="AM22" s="2" t="s">
        <v>174</v>
      </c>
      <c r="AN22" s="2" t="b">
        <v>1</v>
      </c>
      <c r="AO22" s="2" t="b">
        <v>1</v>
      </c>
      <c r="AP22" s="2">
        <v>45.0</v>
      </c>
      <c r="AQ22" s="2">
        <v>4.4</v>
      </c>
      <c r="AR22" s="2">
        <v>65.0</v>
      </c>
      <c r="AS22" s="2">
        <v>1936.0</v>
      </c>
      <c r="AT22" s="6">
        <v>45092.0</v>
      </c>
      <c r="AU22" s="2">
        <v>950000.0</v>
      </c>
      <c r="AV22" s="2">
        <v>-6.5</v>
      </c>
      <c r="AW22" s="2">
        <v>-8.0</v>
      </c>
      <c r="AX22" s="2">
        <v>-7.3</v>
      </c>
      <c r="AY22" s="2">
        <v>-3.7</v>
      </c>
      <c r="AZ22" s="2" t="s">
        <v>242</v>
      </c>
      <c r="BA22" s="2" t="s">
        <v>243</v>
      </c>
      <c r="BB22" s="2"/>
      <c r="BC22" s="2"/>
      <c r="BD22" s="2"/>
      <c r="BE22" s="2"/>
    </row>
    <row r="23" ht="15.75" hidden="1" customHeight="1">
      <c r="A23" s="2" t="s">
        <v>244</v>
      </c>
      <c r="B23" s="2" t="s">
        <v>245</v>
      </c>
      <c r="C23" s="2" t="s">
        <v>72</v>
      </c>
      <c r="D23" s="2" t="s">
        <v>246</v>
      </c>
      <c r="E23" s="2" t="s">
        <v>245</v>
      </c>
      <c r="F23" s="2">
        <v>1.0</v>
      </c>
      <c r="G23" s="2" t="s">
        <v>247</v>
      </c>
      <c r="H23" s="2">
        <v>1444.0</v>
      </c>
      <c r="I23" s="2">
        <v>2961.0</v>
      </c>
      <c r="J23" s="2">
        <v>1517.0</v>
      </c>
      <c r="K23" s="2">
        <v>120.0</v>
      </c>
      <c r="L23" s="2">
        <v>25.0</v>
      </c>
      <c r="M23" s="2">
        <v>65.0</v>
      </c>
      <c r="N23" s="2">
        <v>30.0</v>
      </c>
      <c r="O23" s="2">
        <v>22.0</v>
      </c>
      <c r="P23" s="2">
        <v>8.0</v>
      </c>
      <c r="Q23" s="2" t="s">
        <v>217</v>
      </c>
      <c r="R23" s="2" t="s">
        <v>248</v>
      </c>
      <c r="S23" s="6">
        <v>45248.0</v>
      </c>
      <c r="T23" s="6">
        <v>45413.0</v>
      </c>
      <c r="U23" s="2" t="s">
        <v>78</v>
      </c>
      <c r="V23" s="2">
        <v>165.0</v>
      </c>
      <c r="W23" s="2">
        <v>72.0</v>
      </c>
      <c r="X23" s="2" t="str">
        <f>IF(Data!W47&gt;70, "Expensive","Affordable")</f>
        <v>Affordable</v>
      </c>
      <c r="Y23" s="2">
        <v>58.0</v>
      </c>
      <c r="Z23" s="2">
        <v>43.0</v>
      </c>
      <c r="AA23" s="2">
        <v>1600.0</v>
      </c>
      <c r="AB23" s="2" t="b">
        <v>0</v>
      </c>
      <c r="AC23" s="2" t="b">
        <v>1</v>
      </c>
      <c r="AD23" s="2" t="b">
        <v>1</v>
      </c>
      <c r="AE23" s="2">
        <v>28.0</v>
      </c>
      <c r="AF23" s="2">
        <v>4.5</v>
      </c>
      <c r="AG23" s="2"/>
      <c r="AH23" s="2">
        <v>4.3</v>
      </c>
      <c r="AI23" s="2">
        <v>4.7</v>
      </c>
      <c r="AJ23" s="2">
        <v>9500.0</v>
      </c>
      <c r="AK23" s="2">
        <v>200.0</v>
      </c>
      <c r="AL23" s="2">
        <v>100.0</v>
      </c>
      <c r="AM23" s="2" t="s">
        <v>89</v>
      </c>
      <c r="AN23" s="2" t="b">
        <v>1</v>
      </c>
      <c r="AO23" s="2" t="b">
        <v>1</v>
      </c>
      <c r="AP23" s="2">
        <v>45.0</v>
      </c>
      <c r="AQ23" s="2">
        <v>4.4</v>
      </c>
      <c r="AR23" s="2">
        <v>70.0</v>
      </c>
      <c r="AS23" s="2">
        <v>1937.0</v>
      </c>
      <c r="AT23" s="6">
        <v>44531.0</v>
      </c>
      <c r="AU23" s="2">
        <v>850000.0</v>
      </c>
      <c r="AV23" s="2">
        <v>-5.0</v>
      </c>
      <c r="AW23" s="2">
        <v>-6.4</v>
      </c>
      <c r="AX23" s="2">
        <v>-5.7</v>
      </c>
      <c r="AY23" s="2">
        <v>-2.1</v>
      </c>
      <c r="AZ23" s="2" t="s">
        <v>249</v>
      </c>
      <c r="BA23" s="2" t="s">
        <v>250</v>
      </c>
      <c r="BB23" s="2"/>
      <c r="BC23" s="2"/>
      <c r="BD23" s="2"/>
      <c r="BE23" s="2"/>
    </row>
    <row r="24" ht="15.75" hidden="1" customHeight="1">
      <c r="A24" s="2" t="s">
        <v>251</v>
      </c>
      <c r="B24" s="2" t="s">
        <v>252</v>
      </c>
      <c r="C24" s="2" t="s">
        <v>72</v>
      </c>
      <c r="D24" s="2" t="s">
        <v>131</v>
      </c>
      <c r="E24" s="2" t="s">
        <v>252</v>
      </c>
      <c r="F24" s="2">
        <v>0.0</v>
      </c>
      <c r="G24" s="2" t="s">
        <v>253</v>
      </c>
      <c r="H24" s="2">
        <v>1650.0</v>
      </c>
      <c r="I24" s="2">
        <v>2970.0</v>
      </c>
      <c r="J24" s="2">
        <v>1320.0</v>
      </c>
      <c r="K24" s="2">
        <v>53.0</v>
      </c>
      <c r="L24" s="2">
        <v>14.0</v>
      </c>
      <c r="M24" s="2">
        <v>28.0</v>
      </c>
      <c r="N24" s="2">
        <v>11.0</v>
      </c>
      <c r="O24" s="2">
        <v>14.0</v>
      </c>
      <c r="P24" s="2">
        <v>4.0</v>
      </c>
      <c r="Q24" s="2" t="s">
        <v>217</v>
      </c>
      <c r="R24" s="2" t="s">
        <v>254</v>
      </c>
      <c r="S24" s="6">
        <v>45276.0</v>
      </c>
      <c r="T24" s="6">
        <v>45396.0</v>
      </c>
      <c r="U24" s="2" t="s">
        <v>139</v>
      </c>
      <c r="V24" s="2">
        <v>120.0</v>
      </c>
      <c r="W24" s="2">
        <v>68.0</v>
      </c>
      <c r="X24" s="2" t="str">
        <f>IF(Data!W58&gt;70, "Expensive","Affordable")</f>
        <v>Affordable</v>
      </c>
      <c r="Y24" s="2">
        <v>54.0</v>
      </c>
      <c r="Z24" s="2">
        <v>41.0</v>
      </c>
      <c r="AA24" s="2">
        <v>1500.0</v>
      </c>
      <c r="AB24" s="2" t="b">
        <v>0</v>
      </c>
      <c r="AC24" s="2" t="b">
        <v>1</v>
      </c>
      <c r="AD24" s="2" t="b">
        <v>1</v>
      </c>
      <c r="AE24" s="2">
        <v>15.0</v>
      </c>
      <c r="AF24" s="2">
        <v>4.5</v>
      </c>
      <c r="AG24" s="2"/>
      <c r="AH24" s="2">
        <v>4.3</v>
      </c>
      <c r="AI24" s="2">
        <v>4.7</v>
      </c>
      <c r="AJ24" s="2">
        <v>7500.0</v>
      </c>
      <c r="AK24" s="2">
        <v>100.0</v>
      </c>
      <c r="AL24" s="2">
        <v>0.0</v>
      </c>
      <c r="AM24" s="2" t="s">
        <v>89</v>
      </c>
      <c r="AN24" s="2" t="b">
        <v>1</v>
      </c>
      <c r="AO24" s="2" t="b">
        <v>1</v>
      </c>
      <c r="AP24" s="2">
        <v>30.0</v>
      </c>
      <c r="AQ24" s="2">
        <v>4.4</v>
      </c>
      <c r="AR24" s="2">
        <v>70.0</v>
      </c>
      <c r="AS24" s="2">
        <v>1912.0</v>
      </c>
      <c r="AT24" s="6">
        <v>45107.0</v>
      </c>
      <c r="AU24" s="2">
        <v>650000.0</v>
      </c>
      <c r="AV24" s="2">
        <v>-5.8</v>
      </c>
      <c r="AW24" s="2">
        <v>-7.2</v>
      </c>
      <c r="AX24" s="2">
        <v>-6.5</v>
      </c>
      <c r="AY24" s="2">
        <v>-2.9</v>
      </c>
      <c r="AZ24" s="2" t="s">
        <v>255</v>
      </c>
      <c r="BA24" s="2" t="s">
        <v>256</v>
      </c>
      <c r="BB24" s="2"/>
      <c r="BC24" s="2"/>
      <c r="BD24" s="2"/>
      <c r="BE24" s="2"/>
    </row>
    <row r="25" ht="15.75" hidden="1" customHeight="1">
      <c r="A25" s="2" t="s">
        <v>257</v>
      </c>
      <c r="B25" s="2" t="s">
        <v>258</v>
      </c>
      <c r="C25" s="2" t="s">
        <v>94</v>
      </c>
      <c r="D25" s="2" t="s">
        <v>259</v>
      </c>
      <c r="E25" s="2" t="s">
        <v>258</v>
      </c>
      <c r="F25" s="2">
        <v>1.0</v>
      </c>
      <c r="G25" s="2" t="s">
        <v>260</v>
      </c>
      <c r="H25" s="2">
        <v>1035.0</v>
      </c>
      <c r="I25" s="2">
        <v>3842.0</v>
      </c>
      <c r="J25" s="2">
        <v>2807.0</v>
      </c>
      <c r="K25" s="2">
        <v>155.0</v>
      </c>
      <c r="L25" s="2">
        <v>30.0</v>
      </c>
      <c r="M25" s="2">
        <v>80.0</v>
      </c>
      <c r="N25" s="2">
        <v>45.0</v>
      </c>
      <c r="O25" s="2">
        <v>65.0</v>
      </c>
      <c r="P25" s="2">
        <v>20.0</v>
      </c>
      <c r="Q25" s="2" t="s">
        <v>210</v>
      </c>
      <c r="R25" s="2" t="s">
        <v>261</v>
      </c>
      <c r="S25" s="6">
        <v>45269.0</v>
      </c>
      <c r="T25" s="6">
        <v>45417.0</v>
      </c>
      <c r="U25" s="2" t="s">
        <v>126</v>
      </c>
      <c r="V25" s="2">
        <v>148.0</v>
      </c>
      <c r="W25" s="2">
        <v>70.0</v>
      </c>
      <c r="X25" s="2" t="str">
        <f>IF(Data!W5&gt;70, "Expensive","Affordable")</f>
        <v>Expensive</v>
      </c>
      <c r="Y25" s="2">
        <v>56.0</v>
      </c>
      <c r="Z25" s="2">
        <v>42.0</v>
      </c>
      <c r="AA25" s="2">
        <v>1600.0</v>
      </c>
      <c r="AB25" s="2" t="b">
        <v>1</v>
      </c>
      <c r="AC25" s="2" t="b">
        <v>1</v>
      </c>
      <c r="AD25" s="2" t="b">
        <v>1</v>
      </c>
      <c r="AE25" s="2">
        <v>50.0</v>
      </c>
      <c r="AF25" s="2">
        <v>4.5</v>
      </c>
      <c r="AG25" s="2"/>
      <c r="AH25" s="2">
        <v>4.0</v>
      </c>
      <c r="AI25" s="2">
        <v>4.9</v>
      </c>
      <c r="AJ25" s="2">
        <v>14000.0</v>
      </c>
      <c r="AK25" s="2">
        <v>250.0</v>
      </c>
      <c r="AL25" s="2">
        <v>100.0</v>
      </c>
      <c r="AM25" s="2" t="s">
        <v>89</v>
      </c>
      <c r="AN25" s="2" t="b">
        <v>1</v>
      </c>
      <c r="AO25" s="2" t="b">
        <v>1</v>
      </c>
      <c r="AP25" s="2">
        <v>55.0</v>
      </c>
      <c r="AQ25" s="2">
        <v>4.3</v>
      </c>
      <c r="AR25" s="2">
        <v>50.0</v>
      </c>
      <c r="AS25" s="2">
        <v>1924.0</v>
      </c>
      <c r="AT25" s="6">
        <v>44002.0</v>
      </c>
      <c r="AU25" s="2">
        <v>1300000.0</v>
      </c>
      <c r="AV25" s="2">
        <v>-2.5</v>
      </c>
      <c r="AW25" s="2">
        <v>-3.9</v>
      </c>
      <c r="AX25" s="2">
        <v>-3.2</v>
      </c>
      <c r="AY25" s="2">
        <v>0.5</v>
      </c>
      <c r="AZ25" s="2" t="s">
        <v>262</v>
      </c>
      <c r="BA25" s="2" t="s">
        <v>263</v>
      </c>
      <c r="BB25" s="2"/>
      <c r="BC25" s="2"/>
      <c r="BD25" s="2"/>
      <c r="BE25" s="2"/>
    </row>
    <row r="26" ht="15.75" hidden="1" customHeight="1">
      <c r="A26" s="2" t="s">
        <v>264</v>
      </c>
      <c r="B26" s="2" t="s">
        <v>265</v>
      </c>
      <c r="C26" s="2" t="s">
        <v>94</v>
      </c>
      <c r="D26" s="2" t="s">
        <v>95</v>
      </c>
      <c r="E26" s="2" t="s">
        <v>265</v>
      </c>
      <c r="F26" s="2">
        <v>5.8</v>
      </c>
      <c r="G26" s="2" t="s">
        <v>266</v>
      </c>
      <c r="H26" s="2">
        <v>1450.0</v>
      </c>
      <c r="I26" s="2">
        <v>2952.0</v>
      </c>
      <c r="J26" s="2">
        <v>1502.0</v>
      </c>
      <c r="K26" s="2">
        <v>150.0</v>
      </c>
      <c r="L26" s="2">
        <v>40.0</v>
      </c>
      <c r="M26" s="2">
        <v>75.0</v>
      </c>
      <c r="N26" s="2">
        <v>35.0</v>
      </c>
      <c r="O26" s="2">
        <v>50.0</v>
      </c>
      <c r="P26" s="2">
        <v>24.0</v>
      </c>
      <c r="Q26" s="2" t="s">
        <v>267</v>
      </c>
      <c r="R26" s="2" t="s">
        <v>268</v>
      </c>
      <c r="S26" s="6">
        <v>45269.0</v>
      </c>
      <c r="T26" s="6">
        <v>45403.0</v>
      </c>
      <c r="U26" s="2" t="s">
        <v>99</v>
      </c>
      <c r="V26" s="2">
        <v>134.0</v>
      </c>
      <c r="W26" s="2">
        <v>64.0</v>
      </c>
      <c r="X26" s="2" t="str">
        <f>IF(Data!W13&gt;70, "Expensive","Affordable")</f>
        <v>Affordable</v>
      </c>
      <c r="Y26" s="2">
        <v>51.0</v>
      </c>
      <c r="Z26" s="2">
        <v>38.0</v>
      </c>
      <c r="AA26" s="2">
        <v>1500.0</v>
      </c>
      <c r="AB26" s="2" t="b">
        <v>0</v>
      </c>
      <c r="AC26" s="2" t="b">
        <v>1</v>
      </c>
      <c r="AD26" s="2" t="b">
        <v>0</v>
      </c>
      <c r="AE26" s="2">
        <v>33.0</v>
      </c>
      <c r="AF26" s="2">
        <v>4.5</v>
      </c>
      <c r="AG26" s="2"/>
      <c r="AH26" s="2">
        <v>4.7</v>
      </c>
      <c r="AI26" s="2">
        <v>4.2</v>
      </c>
      <c r="AJ26" s="2">
        <v>9800.0</v>
      </c>
      <c r="AK26" s="2">
        <v>210.0</v>
      </c>
      <c r="AL26" s="2">
        <v>50.0</v>
      </c>
      <c r="AM26" s="2" t="s">
        <v>89</v>
      </c>
      <c r="AN26" s="2" t="b">
        <v>1</v>
      </c>
      <c r="AO26" s="2" t="b">
        <v>1</v>
      </c>
      <c r="AP26" s="2">
        <v>55.0</v>
      </c>
      <c r="AQ26" s="2">
        <v>4.3</v>
      </c>
      <c r="AR26" s="2">
        <v>55.0</v>
      </c>
      <c r="AS26" s="2">
        <v>1938.0</v>
      </c>
      <c r="AT26" s="6">
        <v>44530.0</v>
      </c>
      <c r="AU26" s="2">
        <v>1000000.0</v>
      </c>
      <c r="AV26" s="2">
        <v>-3.2</v>
      </c>
      <c r="AW26" s="2">
        <v>-4.6</v>
      </c>
      <c r="AX26" s="2">
        <v>-3.9</v>
      </c>
      <c r="AY26" s="2">
        <v>-0.3</v>
      </c>
      <c r="AZ26" s="2" t="s">
        <v>269</v>
      </c>
      <c r="BA26" s="2" t="s">
        <v>270</v>
      </c>
      <c r="BB26" s="2"/>
      <c r="BC26" s="2"/>
      <c r="BD26" s="2"/>
      <c r="BE26" s="2"/>
    </row>
    <row r="27" ht="15.75" customHeight="1">
      <c r="A27" s="2" t="s">
        <v>271</v>
      </c>
      <c r="B27" s="2" t="s">
        <v>272</v>
      </c>
      <c r="C27" s="2" t="s">
        <v>142</v>
      </c>
      <c r="D27" s="2" t="s">
        <v>273</v>
      </c>
      <c r="E27" s="2" t="s">
        <v>274</v>
      </c>
      <c r="F27" s="2">
        <v>3.0</v>
      </c>
      <c r="G27" s="2" t="s">
        <v>275</v>
      </c>
      <c r="H27" s="2">
        <v>1003.0</v>
      </c>
      <c r="I27" s="2">
        <v>2096.0</v>
      </c>
      <c r="J27" s="2">
        <v>1093.0</v>
      </c>
      <c r="K27" s="2">
        <v>270.0</v>
      </c>
      <c r="L27" s="2">
        <v>60.0</v>
      </c>
      <c r="M27" s="2">
        <v>140.0</v>
      </c>
      <c r="N27" s="2">
        <v>70.0</v>
      </c>
      <c r="O27" s="2">
        <v>70.0</v>
      </c>
      <c r="P27" s="2">
        <v>20.0</v>
      </c>
      <c r="Q27" s="2" t="s">
        <v>276</v>
      </c>
      <c r="R27" s="2" t="s">
        <v>277</v>
      </c>
      <c r="S27" s="6">
        <v>45260.0</v>
      </c>
      <c r="T27" s="6">
        <v>45396.0</v>
      </c>
      <c r="U27" s="2" t="s">
        <v>78</v>
      </c>
      <c r="V27" s="2">
        <v>136.0</v>
      </c>
      <c r="W27" s="2">
        <v>57.0</v>
      </c>
      <c r="X27" s="2" t="str">
        <f>IF(Data!W17&gt;70, "Expensive","Affordable")</f>
        <v>Affordable</v>
      </c>
      <c r="Y27" s="2">
        <v>46.0</v>
      </c>
      <c r="Z27" s="2">
        <v>28.0</v>
      </c>
      <c r="AA27" s="2">
        <v>1200.0</v>
      </c>
      <c r="AB27" s="2" t="b">
        <v>1</v>
      </c>
      <c r="AC27" s="2" t="b">
        <v>1</v>
      </c>
      <c r="AD27" s="2" t="b">
        <v>0</v>
      </c>
      <c r="AE27" s="2">
        <v>35.0</v>
      </c>
      <c r="AF27" s="2">
        <v>4.4</v>
      </c>
      <c r="AG27" s="2"/>
      <c r="AH27" s="2">
        <v>4.6</v>
      </c>
      <c r="AI27" s="2">
        <v>4.1</v>
      </c>
      <c r="AJ27" s="2">
        <v>9500.0</v>
      </c>
      <c r="AK27" s="2">
        <v>200.0</v>
      </c>
      <c r="AL27" s="2">
        <v>150.0</v>
      </c>
      <c r="AM27" s="2" t="s">
        <v>149</v>
      </c>
      <c r="AN27" s="2" t="b">
        <v>1</v>
      </c>
      <c r="AO27" s="2" t="b">
        <v>1</v>
      </c>
      <c r="AP27" s="2">
        <v>55.0</v>
      </c>
      <c r="AQ27" s="2">
        <v>4.3</v>
      </c>
      <c r="AR27" s="2">
        <v>55.0</v>
      </c>
      <c r="AS27" s="2">
        <v>1945.0</v>
      </c>
      <c r="AT27" s="6">
        <v>44535.0</v>
      </c>
      <c r="AU27" s="2">
        <v>950000.0</v>
      </c>
      <c r="AV27" s="2">
        <v>-2.8</v>
      </c>
      <c r="AW27" s="2">
        <v>-4.2</v>
      </c>
      <c r="AX27" s="2">
        <v>-3.5</v>
      </c>
      <c r="AY27" s="2">
        <v>0.1</v>
      </c>
      <c r="AZ27" s="2" t="s">
        <v>278</v>
      </c>
      <c r="BA27" s="2" t="s">
        <v>279</v>
      </c>
      <c r="BB27" s="2"/>
      <c r="BC27" s="2"/>
      <c r="BD27" s="2"/>
      <c r="BE27" s="2"/>
    </row>
    <row r="28" ht="15.75" hidden="1" customHeight="1">
      <c r="A28" s="2" t="s">
        <v>280</v>
      </c>
      <c r="B28" s="2" t="s">
        <v>281</v>
      </c>
      <c r="C28" s="2" t="s">
        <v>94</v>
      </c>
      <c r="D28" s="2" t="s">
        <v>282</v>
      </c>
      <c r="E28" s="2" t="s">
        <v>281</v>
      </c>
      <c r="F28" s="2">
        <v>3.0</v>
      </c>
      <c r="G28" s="2" t="s">
        <v>283</v>
      </c>
      <c r="H28" s="2">
        <v>1860.0</v>
      </c>
      <c r="I28" s="2">
        <v>3330.0</v>
      </c>
      <c r="J28" s="2">
        <v>1470.0</v>
      </c>
      <c r="K28" s="2">
        <v>250.0</v>
      </c>
      <c r="L28" s="2">
        <v>50.0</v>
      </c>
      <c r="M28" s="2">
        <v>125.0</v>
      </c>
      <c r="N28" s="2">
        <v>75.0</v>
      </c>
      <c r="O28" s="2">
        <v>84.0</v>
      </c>
      <c r="P28" s="2">
        <v>14.0</v>
      </c>
      <c r="Q28" s="2" t="s">
        <v>210</v>
      </c>
      <c r="R28" s="2" t="s">
        <v>284</v>
      </c>
      <c r="S28" s="6">
        <v>45262.0</v>
      </c>
      <c r="T28" s="6">
        <v>45409.0</v>
      </c>
      <c r="U28" s="2" t="s">
        <v>99</v>
      </c>
      <c r="V28" s="2">
        <v>147.0</v>
      </c>
      <c r="W28" s="2">
        <v>60.0</v>
      </c>
      <c r="X28" s="2" t="str">
        <f>IF(Data!W23&gt;70, "Expensive","Affordable")</f>
        <v>Expensive</v>
      </c>
      <c r="Y28" s="2">
        <v>48.0</v>
      </c>
      <c r="Z28" s="2">
        <v>36.0</v>
      </c>
      <c r="AA28" s="2">
        <v>1350.0</v>
      </c>
      <c r="AB28" s="2" t="b">
        <v>1</v>
      </c>
      <c r="AC28" s="2" t="b">
        <v>1</v>
      </c>
      <c r="AD28" s="2" t="b">
        <v>1</v>
      </c>
      <c r="AE28" s="2">
        <v>50.0</v>
      </c>
      <c r="AF28" s="2">
        <v>4.5</v>
      </c>
      <c r="AG28" s="2"/>
      <c r="AH28" s="2">
        <v>4.6</v>
      </c>
      <c r="AI28" s="2">
        <v>4.4</v>
      </c>
      <c r="AJ28" s="2">
        <v>10000.0</v>
      </c>
      <c r="AK28" s="2">
        <v>200.0</v>
      </c>
      <c r="AL28" s="2">
        <v>50.0</v>
      </c>
      <c r="AM28" s="2" t="s">
        <v>89</v>
      </c>
      <c r="AN28" s="2" t="b">
        <v>1</v>
      </c>
      <c r="AO28" s="2" t="b">
        <v>1</v>
      </c>
      <c r="AP28" s="2">
        <v>65.0</v>
      </c>
      <c r="AQ28" s="2">
        <v>4.3</v>
      </c>
      <c r="AR28" s="2">
        <v>60.0</v>
      </c>
      <c r="AS28" s="2">
        <v>1936.0</v>
      </c>
      <c r="AT28" s="6">
        <v>44540.0</v>
      </c>
      <c r="AU28" s="2">
        <v>1000000.0</v>
      </c>
      <c r="AV28" s="2">
        <v>-4.0</v>
      </c>
      <c r="AW28" s="2">
        <v>-5.4</v>
      </c>
      <c r="AX28" s="2">
        <v>-4.7</v>
      </c>
      <c r="AY28" s="2">
        <v>-1.1</v>
      </c>
      <c r="AZ28" s="2" t="s">
        <v>285</v>
      </c>
      <c r="BA28" s="2" t="s">
        <v>286</v>
      </c>
      <c r="BB28" s="2"/>
      <c r="BC28" s="2"/>
      <c r="BD28" s="2"/>
      <c r="BE28" s="2"/>
    </row>
    <row r="29" ht="15.75" hidden="1" customHeight="1">
      <c r="A29" s="2" t="s">
        <v>287</v>
      </c>
      <c r="B29" s="2" t="s">
        <v>288</v>
      </c>
      <c r="C29" s="2" t="s">
        <v>94</v>
      </c>
      <c r="D29" s="2" t="s">
        <v>95</v>
      </c>
      <c r="E29" s="2" t="s">
        <v>288</v>
      </c>
      <c r="F29" s="2">
        <v>7.0</v>
      </c>
      <c r="G29" s="2" t="s">
        <v>289</v>
      </c>
      <c r="H29" s="2">
        <v>1250.0</v>
      </c>
      <c r="I29" s="2">
        <v>3250.0</v>
      </c>
      <c r="J29" s="2">
        <v>2000.0</v>
      </c>
      <c r="K29" s="2">
        <v>225.0</v>
      </c>
      <c r="L29" s="2">
        <v>60.0</v>
      </c>
      <c r="M29" s="2">
        <v>115.0</v>
      </c>
      <c r="N29" s="2">
        <v>50.0</v>
      </c>
      <c r="O29" s="2">
        <v>80.0</v>
      </c>
      <c r="P29" s="2">
        <v>24.0</v>
      </c>
      <c r="Q29" s="2" t="s">
        <v>172</v>
      </c>
      <c r="R29" s="2" t="s">
        <v>290</v>
      </c>
      <c r="S29" s="6">
        <v>45276.0</v>
      </c>
      <c r="T29" s="6">
        <v>45409.0</v>
      </c>
      <c r="U29" s="2" t="s">
        <v>139</v>
      </c>
      <c r="V29" s="2">
        <v>133.0</v>
      </c>
      <c r="W29" s="2">
        <v>62.0</v>
      </c>
      <c r="X29" s="2" t="str">
        <f>IF(Data!W26&gt;70, "Expensive","Affordable")</f>
        <v>Affordable</v>
      </c>
      <c r="Y29" s="2">
        <v>50.0</v>
      </c>
      <c r="Z29" s="2">
        <v>37.0</v>
      </c>
      <c r="AA29" s="2">
        <v>1400.0</v>
      </c>
      <c r="AB29" s="2" t="b">
        <v>1</v>
      </c>
      <c r="AC29" s="2" t="b">
        <v>1</v>
      </c>
      <c r="AD29" s="2" t="b">
        <v>1</v>
      </c>
      <c r="AE29" s="2">
        <v>80.0</v>
      </c>
      <c r="AF29" s="2">
        <v>4.5</v>
      </c>
      <c r="AG29" s="2"/>
      <c r="AH29" s="2">
        <v>4.8</v>
      </c>
      <c r="AI29" s="2">
        <v>4.2</v>
      </c>
      <c r="AJ29" s="2">
        <v>11500.0</v>
      </c>
      <c r="AK29" s="2">
        <v>200.0</v>
      </c>
      <c r="AL29" s="2">
        <v>50.0</v>
      </c>
      <c r="AM29" s="2" t="s">
        <v>159</v>
      </c>
      <c r="AN29" s="2" t="b">
        <v>1</v>
      </c>
      <c r="AO29" s="2" t="b">
        <v>1</v>
      </c>
      <c r="AP29" s="2">
        <v>55.0</v>
      </c>
      <c r="AQ29" s="2">
        <v>4.3</v>
      </c>
      <c r="AR29" s="2">
        <v>55.0</v>
      </c>
      <c r="AS29" s="2">
        <v>1961.0</v>
      </c>
      <c r="AT29" s="6">
        <v>44535.0</v>
      </c>
      <c r="AU29" s="2">
        <v>1050000.0</v>
      </c>
      <c r="AV29" s="2">
        <v>-5.0</v>
      </c>
      <c r="AW29" s="2">
        <v>-6.4</v>
      </c>
      <c r="AX29" s="2">
        <v>-5.7</v>
      </c>
      <c r="AY29" s="2">
        <v>-2.1</v>
      </c>
      <c r="AZ29" s="2" t="s">
        <v>291</v>
      </c>
      <c r="BA29" s="2" t="s">
        <v>292</v>
      </c>
      <c r="BB29" s="2"/>
      <c r="BC29" s="2"/>
      <c r="BD29" s="2"/>
      <c r="BE29" s="2"/>
    </row>
    <row r="30" ht="15.75" hidden="1" customHeight="1">
      <c r="A30" s="2" t="s">
        <v>293</v>
      </c>
      <c r="B30" s="2" t="s">
        <v>294</v>
      </c>
      <c r="C30" s="2" t="s">
        <v>94</v>
      </c>
      <c r="D30" s="2" t="s">
        <v>259</v>
      </c>
      <c r="E30" s="2" t="s">
        <v>294</v>
      </c>
      <c r="F30" s="2">
        <v>11.0</v>
      </c>
      <c r="G30" s="2" t="s">
        <v>295</v>
      </c>
      <c r="H30" s="2">
        <v>1800.0</v>
      </c>
      <c r="I30" s="2">
        <v>2466.0</v>
      </c>
      <c r="J30" s="2">
        <v>666.0</v>
      </c>
      <c r="K30" s="2">
        <v>130.0</v>
      </c>
      <c r="L30" s="2">
        <v>25.0</v>
      </c>
      <c r="M30" s="2">
        <v>75.0</v>
      </c>
      <c r="N30" s="2">
        <v>30.0</v>
      </c>
      <c r="O30" s="2">
        <v>34.0</v>
      </c>
      <c r="P30" s="2">
        <v>16.0</v>
      </c>
      <c r="Q30" s="2" t="s">
        <v>296</v>
      </c>
      <c r="R30" s="2" t="s">
        <v>297</v>
      </c>
      <c r="S30" s="6">
        <v>45275.0</v>
      </c>
      <c r="T30" s="6">
        <v>45403.0</v>
      </c>
      <c r="U30" s="2" t="s">
        <v>78</v>
      </c>
      <c r="V30" s="2">
        <v>128.0</v>
      </c>
      <c r="W30" s="2">
        <v>59.0</v>
      </c>
      <c r="X30" s="2" t="str">
        <f>IF(Data!W42&gt;70, "Expensive","Affordable")</f>
        <v>Affordable</v>
      </c>
      <c r="Y30" s="2">
        <v>47.0</v>
      </c>
      <c r="Z30" s="2">
        <v>35.0</v>
      </c>
      <c r="AA30" s="2">
        <v>1350.0</v>
      </c>
      <c r="AB30" s="2" t="b">
        <v>0</v>
      </c>
      <c r="AC30" s="2" t="b">
        <v>1</v>
      </c>
      <c r="AD30" s="2" t="b">
        <v>0</v>
      </c>
      <c r="AE30" s="2">
        <v>45.0</v>
      </c>
      <c r="AF30" s="2">
        <v>4.5</v>
      </c>
      <c r="AG30" s="2"/>
      <c r="AH30" s="2">
        <v>4.7</v>
      </c>
      <c r="AI30" s="2">
        <v>4.3</v>
      </c>
      <c r="AJ30" s="2">
        <v>9000.0</v>
      </c>
      <c r="AK30" s="2">
        <v>100.0</v>
      </c>
      <c r="AL30" s="2">
        <v>0.0</v>
      </c>
      <c r="AM30" s="2" t="s">
        <v>174</v>
      </c>
      <c r="AN30" s="2" t="b">
        <v>1</v>
      </c>
      <c r="AO30" s="2" t="b">
        <v>1</v>
      </c>
      <c r="AP30" s="2">
        <v>40.0</v>
      </c>
      <c r="AQ30" s="2">
        <v>4.3</v>
      </c>
      <c r="AR30" s="2">
        <v>60.0</v>
      </c>
      <c r="AS30" s="2">
        <v>1967.0</v>
      </c>
      <c r="AT30" s="6">
        <v>45092.0</v>
      </c>
      <c r="AU30" s="2">
        <v>850000.0</v>
      </c>
      <c r="AV30" s="2">
        <v>-5.5</v>
      </c>
      <c r="AW30" s="2">
        <v>-7.0</v>
      </c>
      <c r="AX30" s="2">
        <v>-6.3</v>
      </c>
      <c r="AY30" s="2">
        <v>-2.7</v>
      </c>
      <c r="AZ30" s="2" t="s">
        <v>298</v>
      </c>
      <c r="BA30" s="2" t="s">
        <v>299</v>
      </c>
      <c r="BB30" s="2"/>
      <c r="BC30" s="2"/>
      <c r="BD30" s="2"/>
      <c r="BE30" s="2"/>
    </row>
    <row r="31" ht="15.75" hidden="1" customHeight="1">
      <c r="A31" s="2" t="s">
        <v>300</v>
      </c>
      <c r="B31" s="2" t="s">
        <v>301</v>
      </c>
      <c r="C31" s="2" t="s">
        <v>154</v>
      </c>
      <c r="D31" s="2" t="s">
        <v>302</v>
      </c>
      <c r="E31" s="2" t="s">
        <v>303</v>
      </c>
      <c r="F31" s="2">
        <v>5.0</v>
      </c>
      <c r="G31" s="2" t="s">
        <v>304</v>
      </c>
      <c r="H31" s="2">
        <v>935.0</v>
      </c>
      <c r="I31" s="2">
        <v>2275.0</v>
      </c>
      <c r="J31" s="2">
        <v>1340.0</v>
      </c>
      <c r="K31" s="2">
        <v>119.0</v>
      </c>
      <c r="L31" s="2">
        <v>32.0</v>
      </c>
      <c r="M31" s="2">
        <v>61.0</v>
      </c>
      <c r="N31" s="2">
        <v>26.0</v>
      </c>
      <c r="O31" s="2">
        <v>32.0</v>
      </c>
      <c r="P31" s="2" t="s">
        <v>305</v>
      </c>
      <c r="Q31" s="2">
        <v>12.0</v>
      </c>
      <c r="R31" s="2"/>
      <c r="S31" s="6">
        <v>45255.0</v>
      </c>
      <c r="T31" s="6">
        <v>45396.0</v>
      </c>
      <c r="U31" s="2" t="s">
        <v>99</v>
      </c>
      <c r="V31" s="2">
        <v>141.0</v>
      </c>
      <c r="W31" s="2">
        <v>58.0</v>
      </c>
      <c r="X31" s="2" t="str">
        <f>IF(Data!W49&gt;70, "Expensive","Affordable")</f>
        <v>Affordable</v>
      </c>
      <c r="Y31" s="2">
        <v>46.0</v>
      </c>
      <c r="Z31" s="2">
        <v>35.0</v>
      </c>
      <c r="AA31" s="2">
        <v>1300.0</v>
      </c>
      <c r="AB31" s="2" t="b">
        <v>0</v>
      </c>
      <c r="AC31" s="2" t="b">
        <v>1</v>
      </c>
      <c r="AD31" s="2" t="b">
        <v>0</v>
      </c>
      <c r="AE31" s="2">
        <v>23.0</v>
      </c>
      <c r="AF31" s="2">
        <v>4.5</v>
      </c>
      <c r="AG31" s="2"/>
      <c r="AH31" s="2">
        <v>4.7</v>
      </c>
      <c r="AI31" s="2">
        <v>4.3</v>
      </c>
      <c r="AJ31" s="2">
        <v>9500.0</v>
      </c>
      <c r="AK31" s="2">
        <v>180.0</v>
      </c>
      <c r="AL31" s="2">
        <v>100.0</v>
      </c>
      <c r="AM31" s="2" t="s">
        <v>306</v>
      </c>
      <c r="AN31" s="2" t="b">
        <v>1</v>
      </c>
      <c r="AO31" s="2" t="b">
        <v>1</v>
      </c>
      <c r="AP31" s="2">
        <v>50.0</v>
      </c>
      <c r="AQ31" s="2">
        <v>4.3</v>
      </c>
      <c r="AR31" s="2">
        <v>60.0</v>
      </c>
      <c r="AS31" s="2">
        <v>1963.0</v>
      </c>
      <c r="AT31" s="6">
        <v>44880.0</v>
      </c>
      <c r="AU31" s="2">
        <v>900000.0</v>
      </c>
      <c r="AV31" s="2">
        <v>-3.8</v>
      </c>
      <c r="AW31" s="2">
        <v>-5.2</v>
      </c>
      <c r="AX31" s="2">
        <v>-4.5</v>
      </c>
      <c r="AY31" s="2">
        <v>-0.9</v>
      </c>
      <c r="AZ31" s="2" t="s">
        <v>307</v>
      </c>
      <c r="BA31" s="2" t="s">
        <v>308</v>
      </c>
      <c r="BB31" s="2"/>
      <c r="BC31" s="2"/>
      <c r="BD31" s="2"/>
      <c r="BE31" s="2"/>
    </row>
    <row r="32" ht="15.75" hidden="1" customHeight="1">
      <c r="A32" s="2" t="s">
        <v>309</v>
      </c>
      <c r="B32" s="2" t="s">
        <v>310</v>
      </c>
      <c r="C32" s="2" t="s">
        <v>311</v>
      </c>
      <c r="D32" s="2" t="s">
        <v>312</v>
      </c>
      <c r="E32" s="2" t="s">
        <v>313</v>
      </c>
      <c r="F32" s="2">
        <v>0.0</v>
      </c>
      <c r="G32" s="2" t="s">
        <v>314</v>
      </c>
      <c r="H32" s="2">
        <v>1500.0</v>
      </c>
      <c r="I32" s="2">
        <v>2610.0</v>
      </c>
      <c r="J32" s="2">
        <v>1110.0</v>
      </c>
      <c r="K32" s="2">
        <v>167.0</v>
      </c>
      <c r="L32" s="2">
        <v>42.0</v>
      </c>
      <c r="M32" s="2">
        <v>84.0</v>
      </c>
      <c r="N32" s="2">
        <v>41.0</v>
      </c>
      <c r="O32" s="2">
        <v>35.0</v>
      </c>
      <c r="P32" s="2">
        <v>19.0</v>
      </c>
      <c r="Q32" s="2" t="s">
        <v>315</v>
      </c>
      <c r="R32" s="2" t="s">
        <v>316</v>
      </c>
      <c r="S32" s="6">
        <v>45260.0</v>
      </c>
      <c r="T32" s="6">
        <v>45396.0</v>
      </c>
      <c r="U32" s="2" t="s">
        <v>78</v>
      </c>
      <c r="V32" s="2">
        <v>136.0</v>
      </c>
      <c r="W32" s="2">
        <v>57.0</v>
      </c>
      <c r="X32" s="2" t="str">
        <f>IF(Data!W63&gt;70, "Expensive","Affordable")</f>
        <v>Affordable</v>
      </c>
      <c r="Y32" s="2">
        <v>46.0</v>
      </c>
      <c r="Z32" s="2">
        <v>34.0</v>
      </c>
      <c r="AA32" s="2">
        <v>1200.0</v>
      </c>
      <c r="AB32" s="2" t="b">
        <v>0</v>
      </c>
      <c r="AC32" s="2" t="b">
        <v>1</v>
      </c>
      <c r="AD32" s="2" t="b">
        <v>0</v>
      </c>
      <c r="AE32" s="2">
        <v>7.0</v>
      </c>
      <c r="AF32" s="2">
        <v>4.5</v>
      </c>
      <c r="AG32" s="2"/>
      <c r="AH32" s="2">
        <v>4.6</v>
      </c>
      <c r="AI32" s="2">
        <v>4.4</v>
      </c>
      <c r="AJ32" s="2">
        <v>9000.0</v>
      </c>
      <c r="AK32" s="2">
        <v>150.0</v>
      </c>
      <c r="AL32" s="2">
        <v>100.0</v>
      </c>
      <c r="AM32" s="2" t="s">
        <v>159</v>
      </c>
      <c r="AN32" s="2" t="b">
        <v>1</v>
      </c>
      <c r="AO32" s="2" t="b">
        <v>1</v>
      </c>
      <c r="AP32" s="2">
        <v>50.0</v>
      </c>
      <c r="AQ32" s="2">
        <v>4.3</v>
      </c>
      <c r="AR32" s="2">
        <v>45.0</v>
      </c>
      <c r="AS32" s="2">
        <v>1964.0</v>
      </c>
      <c r="AT32" s="6">
        <v>44515.0</v>
      </c>
      <c r="AU32" s="2">
        <v>850000.0</v>
      </c>
      <c r="AV32" s="2">
        <v>-1.5</v>
      </c>
      <c r="AW32" s="2">
        <v>-2.9</v>
      </c>
      <c r="AX32" s="2">
        <v>-2.2</v>
      </c>
      <c r="AY32" s="2">
        <v>1.4</v>
      </c>
      <c r="AZ32" s="2" t="s">
        <v>317</v>
      </c>
      <c r="BA32" s="2" t="s">
        <v>318</v>
      </c>
      <c r="BB32" s="2"/>
      <c r="BC32" s="2"/>
      <c r="BD32" s="2"/>
      <c r="BE32" s="2"/>
    </row>
    <row r="33" ht="15.75" hidden="1" customHeight="1">
      <c r="A33" s="2" t="s">
        <v>319</v>
      </c>
      <c r="B33" s="2" t="s">
        <v>320</v>
      </c>
      <c r="C33" s="2" t="s">
        <v>72</v>
      </c>
      <c r="D33" s="2" t="s">
        <v>321</v>
      </c>
      <c r="E33" s="2" t="s">
        <v>320</v>
      </c>
      <c r="F33" s="2">
        <v>0.0</v>
      </c>
      <c r="G33" s="2" t="s">
        <v>322</v>
      </c>
      <c r="H33" s="2">
        <v>1050.0</v>
      </c>
      <c r="I33" s="2">
        <v>3000.0</v>
      </c>
      <c r="J33" s="2">
        <v>1950.0</v>
      </c>
      <c r="K33" s="2">
        <v>200.0</v>
      </c>
      <c r="L33" s="2">
        <v>58.0</v>
      </c>
      <c r="M33" s="2">
        <v>110.0</v>
      </c>
      <c r="N33" s="2">
        <v>32.0</v>
      </c>
      <c r="O33" s="2">
        <v>60.0</v>
      </c>
      <c r="P33" s="2">
        <v>18.0</v>
      </c>
      <c r="Q33" s="2" t="s">
        <v>267</v>
      </c>
      <c r="R33" s="2" t="s">
        <v>323</v>
      </c>
      <c r="S33" s="6">
        <v>45225.0</v>
      </c>
      <c r="T33" s="6">
        <v>45417.0</v>
      </c>
      <c r="U33" s="2" t="s">
        <v>99</v>
      </c>
      <c r="V33" s="2">
        <v>192.0</v>
      </c>
      <c r="W33" s="2">
        <v>69.0</v>
      </c>
      <c r="X33" s="2" t="str">
        <f>IF(Data!W71&gt;70, "Expensive","Affordable")</f>
        <v>Affordable</v>
      </c>
      <c r="Y33" s="2">
        <v>55.0</v>
      </c>
      <c r="Z33" s="2">
        <v>41.0</v>
      </c>
      <c r="AA33" s="2">
        <v>1550.0</v>
      </c>
      <c r="AB33" s="2" t="b">
        <v>1</v>
      </c>
      <c r="AC33" s="2" t="b">
        <v>1</v>
      </c>
      <c r="AD33" s="2" t="b">
        <v>1</v>
      </c>
      <c r="AE33" s="2">
        <v>180.0</v>
      </c>
      <c r="AF33" s="2">
        <v>4.6</v>
      </c>
      <c r="AG33" s="2"/>
      <c r="AH33" s="2">
        <v>4.8</v>
      </c>
      <c r="AI33" s="2">
        <v>4.4</v>
      </c>
      <c r="AJ33" s="2">
        <v>15000.0</v>
      </c>
      <c r="AK33" s="2">
        <v>100.0</v>
      </c>
      <c r="AL33" s="2">
        <v>50.0</v>
      </c>
      <c r="AM33" s="2" t="s">
        <v>324</v>
      </c>
      <c r="AN33" s="2" t="b">
        <v>1</v>
      </c>
      <c r="AO33" s="2" t="b">
        <v>1</v>
      </c>
      <c r="AP33" s="2">
        <v>85.0</v>
      </c>
      <c r="AQ33" s="2">
        <v>4.3</v>
      </c>
      <c r="AR33" s="2">
        <v>40.0</v>
      </c>
      <c r="AS33" s="2">
        <v>1942.0</v>
      </c>
      <c r="AT33" s="6">
        <v>44531.0</v>
      </c>
      <c r="AU33" s="2">
        <v>1000000.0</v>
      </c>
      <c r="AV33" s="2">
        <v>-3.5</v>
      </c>
      <c r="AW33" s="2">
        <v>-4.9</v>
      </c>
      <c r="AX33" s="2">
        <v>-4.2</v>
      </c>
      <c r="AY33" s="2">
        <v>-0.6</v>
      </c>
      <c r="AZ33" s="2" t="s">
        <v>325</v>
      </c>
      <c r="BA33" s="2" t="s">
        <v>326</v>
      </c>
      <c r="BB33" s="2"/>
      <c r="BC33" s="2"/>
      <c r="BD33" s="2"/>
      <c r="BE33" s="2"/>
    </row>
    <row r="34" ht="15.75" customHeight="1">
      <c r="A34" s="2" t="s">
        <v>327</v>
      </c>
      <c r="B34" s="2" t="s">
        <v>328</v>
      </c>
      <c r="C34" s="2" t="s">
        <v>142</v>
      </c>
      <c r="D34" s="2" t="s">
        <v>273</v>
      </c>
      <c r="E34" s="2" t="s">
        <v>329</v>
      </c>
      <c r="F34" s="2">
        <v>0.0</v>
      </c>
      <c r="G34" s="2" t="s">
        <v>330</v>
      </c>
      <c r="H34" s="2">
        <v>835.0</v>
      </c>
      <c r="I34" s="2">
        <v>2686.0</v>
      </c>
      <c r="J34" s="2">
        <v>1851.0</v>
      </c>
      <c r="K34" s="2">
        <v>205.0</v>
      </c>
      <c r="L34" s="2">
        <v>55.0</v>
      </c>
      <c r="M34" s="2">
        <v>110.0</v>
      </c>
      <c r="N34" s="2">
        <v>40.0</v>
      </c>
      <c r="O34" s="2">
        <v>48.0</v>
      </c>
      <c r="P34" s="2">
        <v>16.0</v>
      </c>
      <c r="Q34" s="2" t="s">
        <v>267</v>
      </c>
      <c r="R34" s="2" t="s">
        <v>331</v>
      </c>
      <c r="S34" s="6">
        <v>45260.0</v>
      </c>
      <c r="T34" s="6">
        <v>45396.0</v>
      </c>
      <c r="U34" s="2" t="s">
        <v>78</v>
      </c>
      <c r="V34" s="2">
        <v>136.0</v>
      </c>
      <c r="W34" s="2">
        <v>57.0</v>
      </c>
      <c r="X34" s="2" t="str">
        <f>IF(Data!W79&gt;70, "Expensive","Affordable")</f>
        <v>Affordable</v>
      </c>
      <c r="Y34" s="2">
        <v>46.0</v>
      </c>
      <c r="Z34" s="2">
        <v>34.0</v>
      </c>
      <c r="AA34" s="2">
        <v>1300.0</v>
      </c>
      <c r="AB34" s="2" t="b">
        <v>1</v>
      </c>
      <c r="AC34" s="2" t="b">
        <v>1</v>
      </c>
      <c r="AD34" s="2" t="b">
        <v>1</v>
      </c>
      <c r="AE34" s="2">
        <v>90.0</v>
      </c>
      <c r="AF34" s="2">
        <v>4.5</v>
      </c>
      <c r="AG34" s="2"/>
      <c r="AH34" s="2">
        <v>4.6</v>
      </c>
      <c r="AI34" s="2">
        <v>4.4</v>
      </c>
      <c r="AJ34" s="2">
        <v>10000.0</v>
      </c>
      <c r="AK34" s="2">
        <v>100.0</v>
      </c>
      <c r="AL34" s="2">
        <v>50.0</v>
      </c>
      <c r="AM34" s="2" t="s">
        <v>332</v>
      </c>
      <c r="AN34" s="2" t="b">
        <v>1</v>
      </c>
      <c r="AO34" s="2" t="b">
        <v>1</v>
      </c>
      <c r="AP34" s="2">
        <v>60.0</v>
      </c>
      <c r="AQ34" s="2">
        <v>4.3</v>
      </c>
      <c r="AR34" s="2">
        <v>65.0</v>
      </c>
      <c r="AS34" s="2">
        <v>1958.0</v>
      </c>
      <c r="AT34" s="6">
        <v>44880.0</v>
      </c>
      <c r="AU34" s="2">
        <v>950000.0</v>
      </c>
      <c r="AV34" s="2">
        <v>-4.8</v>
      </c>
      <c r="AW34" s="2">
        <v>-6.2</v>
      </c>
      <c r="AX34" s="2">
        <v>-5.5</v>
      </c>
      <c r="AY34" s="2">
        <v>-1.9</v>
      </c>
      <c r="AZ34" s="2" t="s">
        <v>333</v>
      </c>
      <c r="BA34" s="2" t="s">
        <v>334</v>
      </c>
      <c r="BB34" s="2"/>
      <c r="BC34" s="2"/>
      <c r="BD34" s="2"/>
      <c r="BE34" s="2"/>
    </row>
    <row r="35" ht="15.75" hidden="1" customHeight="1">
      <c r="A35" s="2" t="s">
        <v>335</v>
      </c>
      <c r="B35" s="2" t="s">
        <v>310</v>
      </c>
      <c r="C35" s="2" t="s">
        <v>311</v>
      </c>
      <c r="D35" s="2" t="s">
        <v>312</v>
      </c>
      <c r="E35" s="2" t="s">
        <v>313</v>
      </c>
      <c r="F35" s="2">
        <v>0.0</v>
      </c>
      <c r="G35" s="2" t="s">
        <v>314</v>
      </c>
      <c r="H35" s="2">
        <v>1500.0</v>
      </c>
      <c r="I35" s="2">
        <v>2610.0</v>
      </c>
      <c r="J35" s="2">
        <v>1110.0</v>
      </c>
      <c r="K35" s="2">
        <v>167.0</v>
      </c>
      <c r="L35" s="2">
        <v>42.0</v>
      </c>
      <c r="M35" s="2">
        <v>84.0</v>
      </c>
      <c r="N35" s="2">
        <v>41.0</v>
      </c>
      <c r="O35" s="2">
        <v>35.0</v>
      </c>
      <c r="P35" s="2">
        <v>19.0</v>
      </c>
      <c r="Q35" s="2" t="s">
        <v>315</v>
      </c>
      <c r="R35" s="2" t="s">
        <v>316</v>
      </c>
      <c r="S35" s="6">
        <v>45260.0</v>
      </c>
      <c r="T35" s="6">
        <v>45396.0</v>
      </c>
      <c r="U35" s="2" t="s">
        <v>99</v>
      </c>
      <c r="V35" s="2">
        <v>136.0</v>
      </c>
      <c r="W35" s="2">
        <v>57.0</v>
      </c>
      <c r="X35" s="2" t="str">
        <f>IF(Data!W95&gt;70, "Expensive","Affordable")</f>
        <v>Affordable</v>
      </c>
      <c r="Y35" s="2">
        <v>46.0</v>
      </c>
      <c r="Z35" s="2">
        <v>34.0</v>
      </c>
      <c r="AA35" s="2">
        <v>1200.0</v>
      </c>
      <c r="AB35" s="2" t="b">
        <v>0</v>
      </c>
      <c r="AC35" s="2" t="b">
        <v>1</v>
      </c>
      <c r="AD35" s="2" t="b">
        <v>0</v>
      </c>
      <c r="AE35" s="2">
        <v>7.0</v>
      </c>
      <c r="AF35" s="2">
        <v>4.5</v>
      </c>
      <c r="AG35" s="2"/>
      <c r="AH35" s="2">
        <v>4.6</v>
      </c>
      <c r="AI35" s="2">
        <v>4.4</v>
      </c>
      <c r="AJ35" s="2">
        <v>9000.0</v>
      </c>
      <c r="AK35" s="2">
        <v>150.0</v>
      </c>
      <c r="AL35" s="2">
        <v>100.0</v>
      </c>
      <c r="AM35" s="2" t="s">
        <v>159</v>
      </c>
      <c r="AN35" s="2" t="b">
        <v>1</v>
      </c>
      <c r="AO35" s="2" t="b">
        <v>1</v>
      </c>
      <c r="AP35" s="2">
        <v>50.0</v>
      </c>
      <c r="AQ35" s="2">
        <v>4.3</v>
      </c>
      <c r="AR35" s="2">
        <v>45.0</v>
      </c>
      <c r="AS35" s="2">
        <v>1964.0</v>
      </c>
      <c r="AT35" s="6">
        <v>44515.0</v>
      </c>
      <c r="AU35" s="2">
        <v>850000.0</v>
      </c>
      <c r="AV35" s="2">
        <v>-1.5</v>
      </c>
      <c r="AW35" s="2">
        <v>-2.9</v>
      </c>
      <c r="AX35" s="2">
        <v>-2.2</v>
      </c>
      <c r="AY35" s="2">
        <v>1.4</v>
      </c>
      <c r="AZ35" s="2" t="s">
        <v>317</v>
      </c>
      <c r="BA35" s="2" t="s">
        <v>318</v>
      </c>
      <c r="BB35" s="2"/>
      <c r="BC35" s="2"/>
      <c r="BD35" s="2"/>
      <c r="BE35" s="2"/>
    </row>
    <row r="36" ht="15.75" hidden="1" customHeight="1">
      <c r="A36" s="2" t="s">
        <v>336</v>
      </c>
      <c r="B36" s="2" t="s">
        <v>337</v>
      </c>
      <c r="C36" s="2" t="s">
        <v>94</v>
      </c>
      <c r="D36" s="2" t="s">
        <v>95</v>
      </c>
      <c r="E36" s="2" t="s">
        <v>337</v>
      </c>
      <c r="F36" s="2">
        <v>5.0</v>
      </c>
      <c r="G36" s="2" t="s">
        <v>338</v>
      </c>
      <c r="H36" s="2">
        <v>1850.0</v>
      </c>
      <c r="I36" s="2">
        <v>3456.0</v>
      </c>
      <c r="J36" s="2">
        <v>1606.0</v>
      </c>
      <c r="K36" s="2">
        <v>300.0</v>
      </c>
      <c r="L36" s="2">
        <v>60.0</v>
      </c>
      <c r="M36" s="2">
        <v>150.0</v>
      </c>
      <c r="N36" s="2">
        <v>90.0</v>
      </c>
      <c r="O36" s="2">
        <v>75.0</v>
      </c>
      <c r="P36" s="2">
        <v>25.0</v>
      </c>
      <c r="Q36" s="2" t="s">
        <v>124</v>
      </c>
      <c r="R36" s="2" t="s">
        <v>339</v>
      </c>
      <c r="S36" s="6">
        <v>45262.0</v>
      </c>
      <c r="T36" s="6">
        <v>45413.0</v>
      </c>
      <c r="U36" s="2" t="s">
        <v>78</v>
      </c>
      <c r="V36" s="2">
        <v>150.0</v>
      </c>
      <c r="W36" s="2">
        <v>65.0</v>
      </c>
      <c r="X36" s="2" t="str">
        <f>IF(Data!W3&gt;70, "Expensive","Affordable")</f>
        <v>Expensive</v>
      </c>
      <c r="Y36" s="2">
        <v>52.0</v>
      </c>
      <c r="Z36" s="2">
        <v>39.0</v>
      </c>
      <c r="AA36" s="2">
        <v>1500.0</v>
      </c>
      <c r="AB36" s="2" t="b">
        <v>0</v>
      </c>
      <c r="AC36" s="2" t="b">
        <v>1</v>
      </c>
      <c r="AD36" s="2" t="b">
        <v>0</v>
      </c>
      <c r="AE36" s="2">
        <v>25.0</v>
      </c>
      <c r="AF36" s="7">
        <v>5.0</v>
      </c>
      <c r="AG36" s="2"/>
      <c r="AH36" s="2">
        <v>4.3</v>
      </c>
      <c r="AI36" s="2">
        <v>4.9</v>
      </c>
      <c r="AJ36" s="2">
        <v>12000.0</v>
      </c>
      <c r="AK36" s="2">
        <v>180.0</v>
      </c>
      <c r="AL36" s="2">
        <v>50.0</v>
      </c>
      <c r="AM36" s="2" t="s">
        <v>159</v>
      </c>
      <c r="AN36" s="2" t="b">
        <v>1</v>
      </c>
      <c r="AO36" s="2" t="b">
        <v>1</v>
      </c>
      <c r="AP36" s="2">
        <v>40.0</v>
      </c>
      <c r="AQ36" s="2">
        <v>4.2</v>
      </c>
      <c r="AR36" s="2">
        <v>45.0</v>
      </c>
      <c r="AS36" s="2">
        <v>1934.0</v>
      </c>
      <c r="AT36" s="6">
        <v>43799.0</v>
      </c>
      <c r="AU36" s="2">
        <v>1200000.0</v>
      </c>
      <c r="AV36" s="2">
        <v>-4.5</v>
      </c>
      <c r="AW36" s="2">
        <v>-5.9</v>
      </c>
      <c r="AX36" s="2">
        <v>-5.2</v>
      </c>
      <c r="AY36" s="2">
        <v>-1.8</v>
      </c>
      <c r="AZ36" s="2" t="s">
        <v>340</v>
      </c>
      <c r="BA36" s="2" t="s">
        <v>341</v>
      </c>
      <c r="BB36" s="2"/>
      <c r="BC36" s="2"/>
      <c r="BD36" s="2"/>
      <c r="BE36" s="2"/>
    </row>
    <row r="37" ht="15.75" hidden="1" customHeight="1">
      <c r="A37" s="2" t="s">
        <v>342</v>
      </c>
      <c r="B37" s="2" t="s">
        <v>343</v>
      </c>
      <c r="C37" s="2" t="s">
        <v>94</v>
      </c>
      <c r="D37" s="2" t="s">
        <v>95</v>
      </c>
      <c r="E37" s="2" t="s">
        <v>344</v>
      </c>
      <c r="F37" s="2">
        <v>7.0</v>
      </c>
      <c r="G37" s="2" t="s">
        <v>345</v>
      </c>
      <c r="H37" s="2">
        <v>1200.0</v>
      </c>
      <c r="I37" s="2">
        <v>3226.0</v>
      </c>
      <c r="J37" s="2">
        <v>2026.0</v>
      </c>
      <c r="K37" s="2">
        <v>200.0</v>
      </c>
      <c r="L37" s="2">
        <v>50.0</v>
      </c>
      <c r="M37" s="2">
        <v>100.0</v>
      </c>
      <c r="N37" s="2">
        <v>50.0</v>
      </c>
      <c r="O37" s="2">
        <v>54.0</v>
      </c>
      <c r="P37" s="2">
        <v>17.0</v>
      </c>
      <c r="Q37" s="2" t="s">
        <v>346</v>
      </c>
      <c r="R37" s="2" t="s">
        <v>347</v>
      </c>
      <c r="S37" s="6">
        <v>45276.0</v>
      </c>
      <c r="T37" s="6">
        <v>45409.0</v>
      </c>
      <c r="U37" s="2" t="s">
        <v>99</v>
      </c>
      <c r="V37" s="2">
        <v>133.0</v>
      </c>
      <c r="W37" s="2">
        <v>62.0</v>
      </c>
      <c r="X37" s="2" t="str">
        <f>IF(Data!W11&gt;70, "Expensive","Affordable")</f>
        <v>Affordable</v>
      </c>
      <c r="Y37" s="2">
        <v>50.0</v>
      </c>
      <c r="Z37" s="2">
        <v>37.0</v>
      </c>
      <c r="AA37" s="2">
        <v>1400.0</v>
      </c>
      <c r="AB37" s="2" t="b">
        <v>1</v>
      </c>
      <c r="AC37" s="2" t="b">
        <v>1</v>
      </c>
      <c r="AD37" s="2" t="b">
        <v>0</v>
      </c>
      <c r="AE37" s="2">
        <v>35.0</v>
      </c>
      <c r="AF37" s="2">
        <v>4.5</v>
      </c>
      <c r="AG37" s="2"/>
      <c r="AH37" s="2">
        <v>4.6</v>
      </c>
      <c r="AI37" s="2">
        <v>4.3</v>
      </c>
      <c r="AJ37" s="2">
        <v>10500.0</v>
      </c>
      <c r="AK37" s="2">
        <v>180.0</v>
      </c>
      <c r="AL37" s="2">
        <v>100.0</v>
      </c>
      <c r="AM37" s="2" t="s">
        <v>159</v>
      </c>
      <c r="AN37" s="2" t="b">
        <v>1</v>
      </c>
      <c r="AO37" s="2" t="b">
        <v>1</v>
      </c>
      <c r="AP37" s="2">
        <v>40.0</v>
      </c>
      <c r="AQ37" s="2">
        <v>4.2</v>
      </c>
      <c r="AR37" s="2">
        <v>50.0</v>
      </c>
      <c r="AS37" s="2">
        <v>1968.0</v>
      </c>
      <c r="AT37" s="6">
        <v>45092.0</v>
      </c>
      <c r="AU37" s="2">
        <v>1050000.0</v>
      </c>
      <c r="AV37" s="2">
        <v>-3.5</v>
      </c>
      <c r="AW37" s="2">
        <v>-4.9</v>
      </c>
      <c r="AX37" s="2">
        <v>-4.2</v>
      </c>
      <c r="AY37" s="2">
        <v>-0.6</v>
      </c>
      <c r="AZ37" s="2" t="s">
        <v>348</v>
      </c>
      <c r="BA37" s="2" t="s">
        <v>349</v>
      </c>
      <c r="BB37" s="2"/>
      <c r="BC37" s="2"/>
      <c r="BD37" s="2"/>
      <c r="BE37" s="2"/>
    </row>
    <row r="38" ht="15.75" customHeight="1">
      <c r="A38" s="2" t="s">
        <v>350</v>
      </c>
      <c r="B38" s="2" t="s">
        <v>351</v>
      </c>
      <c r="C38" s="2" t="s">
        <v>142</v>
      </c>
      <c r="D38" s="2" t="s">
        <v>143</v>
      </c>
      <c r="E38" s="2" t="s">
        <v>351</v>
      </c>
      <c r="F38" s="2">
        <v>6.0</v>
      </c>
      <c r="G38" s="2" t="s">
        <v>352</v>
      </c>
      <c r="H38" s="2">
        <v>1377.0</v>
      </c>
      <c r="I38" s="2">
        <v>3340.0</v>
      </c>
      <c r="J38" s="2">
        <v>1963.0</v>
      </c>
      <c r="K38" s="2">
        <v>144.0</v>
      </c>
      <c r="L38" s="2">
        <v>35.0</v>
      </c>
      <c r="M38" s="2">
        <v>74.0</v>
      </c>
      <c r="N38" s="2">
        <v>35.0</v>
      </c>
      <c r="O38" s="2">
        <v>33.0</v>
      </c>
      <c r="P38" s="2">
        <v>16.0</v>
      </c>
      <c r="Q38" s="2" t="s">
        <v>134</v>
      </c>
      <c r="R38" s="2" t="s">
        <v>248</v>
      </c>
      <c r="S38" s="6">
        <v>45185.0</v>
      </c>
      <c r="T38" s="6">
        <v>45417.0</v>
      </c>
      <c r="U38" s="2" t="s">
        <v>78</v>
      </c>
      <c r="V38" s="2">
        <v>231.0</v>
      </c>
      <c r="W38" s="2">
        <v>61.0</v>
      </c>
      <c r="X38" s="2" t="str">
        <f>IF(Data!W14&gt;70, "Expensive","Affordable")</f>
        <v>Affordable</v>
      </c>
      <c r="Y38" s="2">
        <v>49.0</v>
      </c>
      <c r="Z38" s="2">
        <v>31.0</v>
      </c>
      <c r="AA38" s="2">
        <v>1350.0</v>
      </c>
      <c r="AB38" s="2" t="b">
        <v>1</v>
      </c>
      <c r="AC38" s="2" t="b">
        <v>1</v>
      </c>
      <c r="AD38" s="2" t="b">
        <v>1</v>
      </c>
      <c r="AE38" s="2">
        <v>30.0</v>
      </c>
      <c r="AF38" s="2">
        <v>4.5</v>
      </c>
      <c r="AG38" s="2"/>
      <c r="AH38" s="2">
        <v>4.1</v>
      </c>
      <c r="AI38" s="2">
        <v>4.9</v>
      </c>
      <c r="AJ38" s="2">
        <v>10500.0</v>
      </c>
      <c r="AK38" s="2">
        <v>180.0</v>
      </c>
      <c r="AL38" s="2">
        <v>200.0</v>
      </c>
      <c r="AM38" s="2" t="s">
        <v>149</v>
      </c>
      <c r="AN38" s="2" t="b">
        <v>1</v>
      </c>
      <c r="AO38" s="2" t="b">
        <v>1</v>
      </c>
      <c r="AP38" s="2">
        <v>45.0</v>
      </c>
      <c r="AQ38" s="2">
        <v>4.2</v>
      </c>
      <c r="AR38" s="2">
        <v>50.0</v>
      </c>
      <c r="AS38" s="2">
        <v>1946.0</v>
      </c>
      <c r="AT38" s="6">
        <v>43992.0</v>
      </c>
      <c r="AU38" s="2">
        <v>1100000.0</v>
      </c>
      <c r="AV38" s="2">
        <v>-4.8</v>
      </c>
      <c r="AW38" s="2">
        <v>-6.2</v>
      </c>
      <c r="AX38" s="2">
        <v>-5.5</v>
      </c>
      <c r="AY38" s="2">
        <v>-1.9</v>
      </c>
      <c r="AZ38" s="2" t="s">
        <v>353</v>
      </c>
      <c r="BA38" s="2" t="s">
        <v>354</v>
      </c>
      <c r="BB38" s="2"/>
      <c r="BC38" s="2"/>
      <c r="BD38" s="2"/>
      <c r="BE38" s="2"/>
    </row>
    <row r="39" ht="15.75" customHeight="1">
      <c r="A39" s="2" t="s">
        <v>355</v>
      </c>
      <c r="B39" s="2" t="s">
        <v>356</v>
      </c>
      <c r="C39" s="2" t="s">
        <v>142</v>
      </c>
      <c r="D39" s="2" t="s">
        <v>143</v>
      </c>
      <c r="E39" s="2" t="s">
        <v>356</v>
      </c>
      <c r="F39" s="2">
        <v>16.0</v>
      </c>
      <c r="G39" s="2" t="s">
        <v>357</v>
      </c>
      <c r="H39" s="2">
        <v>1584.0</v>
      </c>
      <c r="I39" s="2">
        <v>2297.0</v>
      </c>
      <c r="J39" s="2">
        <v>713.0</v>
      </c>
      <c r="K39" s="2">
        <v>40.0</v>
      </c>
      <c r="L39" s="2">
        <v>11.0</v>
      </c>
      <c r="M39" s="2">
        <v>22.0</v>
      </c>
      <c r="N39" s="2">
        <v>7.0</v>
      </c>
      <c r="O39" s="2">
        <v>9.0</v>
      </c>
      <c r="P39" s="2">
        <v>4.0</v>
      </c>
      <c r="Q39" s="2" t="s">
        <v>296</v>
      </c>
      <c r="R39" s="2" t="s">
        <v>76</v>
      </c>
      <c r="S39" s="6">
        <v>45275.0</v>
      </c>
      <c r="T39" s="6">
        <v>45396.0</v>
      </c>
      <c r="U39" s="2" t="s">
        <v>99</v>
      </c>
      <c r="V39" s="2">
        <v>121.0</v>
      </c>
      <c r="W39" s="2">
        <v>53.0</v>
      </c>
      <c r="X39" s="2" t="str">
        <f>IF(Data!W18&gt;70, "Expensive","Affordable")</f>
        <v>Affordable</v>
      </c>
      <c r="Y39" s="2">
        <v>42.0</v>
      </c>
      <c r="Z39" s="2">
        <v>32.0</v>
      </c>
      <c r="AA39" s="2">
        <v>1150.0</v>
      </c>
      <c r="AB39" s="2" t="b">
        <v>0</v>
      </c>
      <c r="AC39" s="2" t="b">
        <v>1</v>
      </c>
      <c r="AD39" s="2" t="b">
        <v>0</v>
      </c>
      <c r="AE39" s="2">
        <v>75.0</v>
      </c>
      <c r="AF39" s="2">
        <v>4.3</v>
      </c>
      <c r="AG39" s="2"/>
      <c r="AH39" s="2">
        <v>4.6</v>
      </c>
      <c r="AI39" s="2">
        <v>4.0</v>
      </c>
      <c r="AJ39" s="2">
        <v>5000.0</v>
      </c>
      <c r="AK39" s="2">
        <v>100.0</v>
      </c>
      <c r="AL39" s="2">
        <v>50.0</v>
      </c>
      <c r="AM39" s="2" t="s">
        <v>358</v>
      </c>
      <c r="AN39" s="2" t="b">
        <v>1</v>
      </c>
      <c r="AO39" s="2" t="b">
        <v>1</v>
      </c>
      <c r="AP39" s="2">
        <v>20.0</v>
      </c>
      <c r="AQ39" s="2">
        <v>4.2</v>
      </c>
      <c r="AR39" s="2">
        <v>70.0</v>
      </c>
      <c r="AS39" s="2">
        <v>1950.0</v>
      </c>
      <c r="AT39" s="6">
        <v>45092.0</v>
      </c>
      <c r="AU39" s="2">
        <v>400000.0</v>
      </c>
      <c r="AV39" s="2">
        <v>-6.0</v>
      </c>
      <c r="AW39" s="2">
        <v>-7.4</v>
      </c>
      <c r="AX39" s="2">
        <v>-6.7</v>
      </c>
      <c r="AY39" s="2">
        <v>-3.1</v>
      </c>
      <c r="AZ39" s="2" t="s">
        <v>359</v>
      </c>
      <c r="BA39" s="2" t="s">
        <v>360</v>
      </c>
      <c r="BB39" s="2"/>
      <c r="BC39" s="2"/>
      <c r="BD39" s="2"/>
      <c r="BE39" s="2"/>
    </row>
    <row r="40" ht="15.75" hidden="1" customHeight="1">
      <c r="A40" s="2" t="s">
        <v>361</v>
      </c>
      <c r="B40" s="2" t="s">
        <v>362</v>
      </c>
      <c r="C40" s="2" t="s">
        <v>154</v>
      </c>
      <c r="D40" s="2" t="s">
        <v>363</v>
      </c>
      <c r="E40" s="2" t="s">
        <v>362</v>
      </c>
      <c r="F40" s="2">
        <v>0.0</v>
      </c>
      <c r="G40" s="2" t="s">
        <v>364</v>
      </c>
      <c r="H40" s="2">
        <v>1224.0</v>
      </c>
      <c r="I40" s="2">
        <v>2939.0</v>
      </c>
      <c r="J40" s="2">
        <v>1715.0</v>
      </c>
      <c r="K40" s="2">
        <v>120.0</v>
      </c>
      <c r="L40" s="2">
        <v>35.0</v>
      </c>
      <c r="M40" s="2">
        <v>50.0</v>
      </c>
      <c r="N40" s="2">
        <v>35.0</v>
      </c>
      <c r="O40" s="2">
        <v>37.0</v>
      </c>
      <c r="P40" s="2">
        <v>6.0</v>
      </c>
      <c r="Q40" s="2" t="s">
        <v>276</v>
      </c>
      <c r="R40" s="2" t="s">
        <v>365</v>
      </c>
      <c r="S40" s="6">
        <v>45257.0</v>
      </c>
      <c r="T40" s="6">
        <v>45396.0</v>
      </c>
      <c r="U40" s="2" t="s">
        <v>78</v>
      </c>
      <c r="V40" s="2">
        <v>139.0</v>
      </c>
      <c r="W40" s="2">
        <v>65.0</v>
      </c>
      <c r="X40" s="2" t="str">
        <f>IF(Data!W21&gt;70, "Expensive","Affordable")</f>
        <v>Expensive</v>
      </c>
      <c r="Y40" s="2">
        <v>52.0</v>
      </c>
      <c r="Z40" s="2">
        <v>39.0</v>
      </c>
      <c r="AA40" s="2">
        <v>1400.0</v>
      </c>
      <c r="AB40" s="2" t="b">
        <v>0</v>
      </c>
      <c r="AC40" s="2" t="b">
        <v>1</v>
      </c>
      <c r="AD40" s="2" t="b">
        <v>0</v>
      </c>
      <c r="AE40" s="2">
        <v>70.0</v>
      </c>
      <c r="AF40" s="2">
        <v>4.6</v>
      </c>
      <c r="AG40" s="2"/>
      <c r="AH40" s="2">
        <v>4.4</v>
      </c>
      <c r="AI40" s="2">
        <v>4.8</v>
      </c>
      <c r="AJ40" s="2">
        <v>9800.0</v>
      </c>
      <c r="AK40" s="2">
        <v>180.0</v>
      </c>
      <c r="AL40" s="2">
        <v>50.0</v>
      </c>
      <c r="AM40" s="2" t="s">
        <v>306</v>
      </c>
      <c r="AN40" s="2" t="b">
        <v>1</v>
      </c>
      <c r="AO40" s="2" t="b">
        <v>1</v>
      </c>
      <c r="AP40" s="2">
        <v>55.0</v>
      </c>
      <c r="AQ40" s="2">
        <v>4.2</v>
      </c>
      <c r="AR40" s="2">
        <v>40.0</v>
      </c>
      <c r="AS40" s="2">
        <v>1903.0</v>
      </c>
      <c r="AT40" s="6">
        <v>44170.0</v>
      </c>
      <c r="AU40" s="2">
        <v>900000.0</v>
      </c>
      <c r="AV40" s="2">
        <v>-3.5</v>
      </c>
      <c r="AW40" s="2">
        <v>-4.9</v>
      </c>
      <c r="AX40" s="2">
        <v>-4.2</v>
      </c>
      <c r="AY40" s="2">
        <v>-0.6</v>
      </c>
      <c r="AZ40" s="2" t="s">
        <v>366</v>
      </c>
      <c r="BA40" s="2" t="s">
        <v>367</v>
      </c>
      <c r="BB40" s="2"/>
      <c r="BC40" s="2"/>
      <c r="BD40" s="2"/>
      <c r="BE40" s="2"/>
    </row>
    <row r="41" ht="15.75" hidden="1" customHeight="1">
      <c r="A41" s="2" t="s">
        <v>368</v>
      </c>
      <c r="B41" s="2" t="s">
        <v>369</v>
      </c>
      <c r="C41" s="2" t="s">
        <v>94</v>
      </c>
      <c r="D41" s="2" t="s">
        <v>259</v>
      </c>
      <c r="E41" s="2" t="s">
        <v>369</v>
      </c>
      <c r="F41" s="2">
        <v>2.0</v>
      </c>
      <c r="G41" s="2" t="s">
        <v>370</v>
      </c>
      <c r="H41" s="2">
        <v>1600.0</v>
      </c>
      <c r="I41" s="2">
        <v>2561.0</v>
      </c>
      <c r="J41" s="2">
        <v>961.0</v>
      </c>
      <c r="K41" s="2">
        <v>140.0</v>
      </c>
      <c r="L41" s="2">
        <v>30.0</v>
      </c>
      <c r="M41" s="2">
        <v>75.0</v>
      </c>
      <c r="N41" s="2">
        <v>35.0</v>
      </c>
      <c r="O41" s="2">
        <v>23.0</v>
      </c>
      <c r="P41" s="2">
        <v>7.0</v>
      </c>
      <c r="Q41" s="2" t="s">
        <v>117</v>
      </c>
      <c r="R41" s="2" t="s">
        <v>371</v>
      </c>
      <c r="S41" s="6">
        <v>45276.0</v>
      </c>
      <c r="T41" s="6">
        <v>45403.0</v>
      </c>
      <c r="U41" s="2" t="s">
        <v>372</v>
      </c>
      <c r="V41" s="2">
        <v>127.0</v>
      </c>
      <c r="W41" s="2">
        <v>57.0</v>
      </c>
      <c r="X41" s="2" t="str">
        <f>IF(Data!W29&gt;70, "Expensive","Affordable")</f>
        <v>Affordable</v>
      </c>
      <c r="Y41" s="2">
        <v>46.0</v>
      </c>
      <c r="Z41" s="2">
        <v>34.0</v>
      </c>
      <c r="AA41" s="2">
        <v>1250.0</v>
      </c>
      <c r="AB41" s="2" t="b">
        <v>0</v>
      </c>
      <c r="AC41" s="2" t="b">
        <v>1</v>
      </c>
      <c r="AD41" s="2" t="b">
        <v>0</v>
      </c>
      <c r="AE41" s="2">
        <v>15.0</v>
      </c>
      <c r="AF41" s="2">
        <v>4.4</v>
      </c>
      <c r="AG41" s="2"/>
      <c r="AH41" s="2">
        <v>4.7</v>
      </c>
      <c r="AI41" s="2">
        <v>4.1</v>
      </c>
      <c r="AJ41" s="2">
        <v>9000.0</v>
      </c>
      <c r="AK41" s="2">
        <v>100.0</v>
      </c>
      <c r="AL41" s="2">
        <v>50.0</v>
      </c>
      <c r="AM41" s="2" t="s">
        <v>174</v>
      </c>
      <c r="AN41" s="2" t="b">
        <v>1</v>
      </c>
      <c r="AO41" s="2" t="b">
        <v>1</v>
      </c>
      <c r="AP41" s="2">
        <v>35.0</v>
      </c>
      <c r="AQ41" s="2">
        <v>4.2</v>
      </c>
      <c r="AR41" s="2">
        <v>60.0</v>
      </c>
      <c r="AS41" s="2">
        <v>1969.0</v>
      </c>
      <c r="AT41" s="6">
        <v>44515.0</v>
      </c>
      <c r="AU41" s="2">
        <v>850000.0</v>
      </c>
      <c r="AV41" s="2">
        <v>-4.5</v>
      </c>
      <c r="AW41" s="2">
        <v>-5.9</v>
      </c>
      <c r="AX41" s="2">
        <v>-5.2</v>
      </c>
      <c r="AY41" s="2">
        <v>-1.6</v>
      </c>
      <c r="AZ41" s="2" t="s">
        <v>373</v>
      </c>
      <c r="BA41" s="2" t="s">
        <v>374</v>
      </c>
      <c r="BB41" s="2"/>
      <c r="BC41" s="2"/>
      <c r="BD41" s="2"/>
      <c r="BE41" s="2"/>
    </row>
    <row r="42" ht="15.75" hidden="1" customHeight="1">
      <c r="A42" s="2" t="s">
        <v>375</v>
      </c>
      <c r="B42" s="2" t="s">
        <v>376</v>
      </c>
      <c r="C42" s="2" t="s">
        <v>94</v>
      </c>
      <c r="D42" s="2" t="s">
        <v>95</v>
      </c>
      <c r="E42" s="2" t="s">
        <v>376</v>
      </c>
      <c r="F42" s="2">
        <v>11.5</v>
      </c>
      <c r="G42" s="2" t="s">
        <v>377</v>
      </c>
      <c r="H42" s="2">
        <v>1850.0</v>
      </c>
      <c r="I42" s="2">
        <v>3230.0</v>
      </c>
      <c r="J42" s="2">
        <v>1380.0</v>
      </c>
      <c r="K42" s="2">
        <v>160.0</v>
      </c>
      <c r="L42" s="2">
        <v>40.0</v>
      </c>
      <c r="M42" s="2">
        <v>80.0</v>
      </c>
      <c r="N42" s="2">
        <v>40.0</v>
      </c>
      <c r="O42" s="2">
        <v>33.0</v>
      </c>
      <c r="P42" s="2">
        <v>16.0</v>
      </c>
      <c r="Q42" s="2" t="s">
        <v>146</v>
      </c>
      <c r="R42" s="2" t="s">
        <v>173</v>
      </c>
      <c r="S42" s="6">
        <v>45269.0</v>
      </c>
      <c r="T42" s="6">
        <v>45410.0</v>
      </c>
      <c r="U42" s="2" t="s">
        <v>126</v>
      </c>
      <c r="V42" s="2">
        <v>141.0</v>
      </c>
      <c r="W42" s="2">
        <v>58.0</v>
      </c>
      <c r="X42" s="2" t="str">
        <f>IF(Data!W32&gt;70, "Expensive","Affordable")</f>
        <v>Affordable</v>
      </c>
      <c r="Y42" s="2">
        <v>46.0</v>
      </c>
      <c r="Z42" s="2">
        <v>35.0</v>
      </c>
      <c r="AA42" s="2">
        <v>1300.0</v>
      </c>
      <c r="AB42" s="2" t="b">
        <v>1</v>
      </c>
      <c r="AC42" s="2" t="b">
        <v>1</v>
      </c>
      <c r="AD42" s="2" t="b">
        <v>0</v>
      </c>
      <c r="AE42" s="2">
        <v>28.0</v>
      </c>
      <c r="AF42" s="2">
        <v>4.4</v>
      </c>
      <c r="AG42" s="2"/>
      <c r="AH42" s="2">
        <v>4.7</v>
      </c>
      <c r="AI42" s="2">
        <v>4.1</v>
      </c>
      <c r="AJ42" s="2">
        <v>9000.0</v>
      </c>
      <c r="AK42" s="2">
        <v>180.0</v>
      </c>
      <c r="AL42" s="2">
        <v>50.0</v>
      </c>
      <c r="AM42" s="2" t="s">
        <v>159</v>
      </c>
      <c r="AN42" s="2" t="b">
        <v>1</v>
      </c>
      <c r="AO42" s="2" t="b">
        <v>1</v>
      </c>
      <c r="AP42" s="2">
        <v>50.0</v>
      </c>
      <c r="AQ42" s="2">
        <v>4.2</v>
      </c>
      <c r="AR42" s="2">
        <v>55.0</v>
      </c>
      <c r="AS42" s="2">
        <v>1964.0</v>
      </c>
      <c r="AT42" s="6">
        <v>44530.0</v>
      </c>
      <c r="AU42" s="2">
        <v>950000.0</v>
      </c>
      <c r="AV42" s="2">
        <v>-5.5</v>
      </c>
      <c r="AW42" s="2">
        <v>-7.0</v>
      </c>
      <c r="AX42" s="2">
        <v>-6.3</v>
      </c>
      <c r="AY42" s="2">
        <v>-2.7</v>
      </c>
      <c r="AZ42" s="2" t="s">
        <v>378</v>
      </c>
      <c r="BA42" s="2" t="s">
        <v>379</v>
      </c>
      <c r="BB42" s="2"/>
      <c r="BC42" s="2"/>
      <c r="BD42" s="2"/>
      <c r="BE42" s="2"/>
    </row>
    <row r="43" ht="15.75" hidden="1" customHeight="1">
      <c r="A43" s="2" t="s">
        <v>380</v>
      </c>
      <c r="B43" s="2" t="s">
        <v>381</v>
      </c>
      <c r="C43" s="2" t="s">
        <v>94</v>
      </c>
      <c r="D43" s="2" t="s">
        <v>282</v>
      </c>
      <c r="E43" s="2" t="s">
        <v>381</v>
      </c>
      <c r="F43" s="2">
        <v>0.0</v>
      </c>
      <c r="G43" s="2" t="s">
        <v>382</v>
      </c>
      <c r="H43" s="2">
        <v>1650.0</v>
      </c>
      <c r="I43" s="2">
        <v>3600.0</v>
      </c>
      <c r="J43" s="2">
        <v>1950.0</v>
      </c>
      <c r="K43" s="2">
        <v>225.0</v>
      </c>
      <c r="L43" s="2">
        <v>50.0</v>
      </c>
      <c r="M43" s="2">
        <v>115.0</v>
      </c>
      <c r="N43" s="2">
        <v>60.0</v>
      </c>
      <c r="O43" s="2">
        <v>47.0</v>
      </c>
      <c r="P43" s="2">
        <v>19.0</v>
      </c>
      <c r="Q43" s="2" t="s">
        <v>240</v>
      </c>
      <c r="R43" s="2" t="s">
        <v>98</v>
      </c>
      <c r="S43" s="6">
        <v>45262.0</v>
      </c>
      <c r="T43" s="6">
        <v>45410.0</v>
      </c>
      <c r="U43" s="2" t="s">
        <v>158</v>
      </c>
      <c r="V43" s="2">
        <v>148.0</v>
      </c>
      <c r="W43" s="2">
        <v>62.0</v>
      </c>
      <c r="X43" s="2" t="str">
        <f>IF(Data!W38&gt;70, "Expensive","Affordable")</f>
        <v>Affordable</v>
      </c>
      <c r="Y43" s="2">
        <v>50.0</v>
      </c>
      <c r="Z43" s="2">
        <v>37.0</v>
      </c>
      <c r="AA43" s="2">
        <v>1400.0</v>
      </c>
      <c r="AB43" s="2" t="b">
        <v>1</v>
      </c>
      <c r="AC43" s="2" t="b">
        <v>1</v>
      </c>
      <c r="AD43" s="2" t="b">
        <v>1</v>
      </c>
      <c r="AE43" s="2">
        <v>25.0</v>
      </c>
      <c r="AF43" s="2">
        <v>4.5</v>
      </c>
      <c r="AG43" s="2"/>
      <c r="AH43" s="2">
        <v>4.4</v>
      </c>
      <c r="AI43" s="2">
        <v>4.7</v>
      </c>
      <c r="AJ43" s="2">
        <v>10500.0</v>
      </c>
      <c r="AK43" s="2">
        <v>200.0</v>
      </c>
      <c r="AL43" s="2">
        <v>100.0</v>
      </c>
      <c r="AM43" s="2" t="s">
        <v>159</v>
      </c>
      <c r="AN43" s="2" t="b">
        <v>1</v>
      </c>
      <c r="AO43" s="2" t="b">
        <v>1</v>
      </c>
      <c r="AP43" s="2">
        <v>60.0</v>
      </c>
      <c r="AQ43" s="2">
        <v>4.2</v>
      </c>
      <c r="AR43" s="2">
        <v>55.0</v>
      </c>
      <c r="AS43" s="2">
        <v>1946.0</v>
      </c>
      <c r="AT43" s="6">
        <v>44362.0</v>
      </c>
      <c r="AU43" s="2">
        <v>950000.0</v>
      </c>
      <c r="AV43" s="2">
        <v>-5.8</v>
      </c>
      <c r="AW43" s="2">
        <v>-7.2</v>
      </c>
      <c r="AX43" s="2">
        <v>-6.5</v>
      </c>
      <c r="AY43" s="2">
        <v>-2.9</v>
      </c>
      <c r="AZ43" s="2" t="s">
        <v>383</v>
      </c>
      <c r="BA43" s="2" t="s">
        <v>384</v>
      </c>
      <c r="BB43" s="2"/>
      <c r="BC43" s="2"/>
      <c r="BD43" s="2"/>
      <c r="BE43" s="2"/>
    </row>
    <row r="44" ht="15.75" hidden="1" customHeight="1">
      <c r="A44" s="2" t="s">
        <v>385</v>
      </c>
      <c r="B44" s="2" t="s">
        <v>386</v>
      </c>
      <c r="C44" s="2" t="s">
        <v>94</v>
      </c>
      <c r="D44" s="2" t="s">
        <v>259</v>
      </c>
      <c r="E44" s="2" t="s">
        <v>386</v>
      </c>
      <c r="F44" s="2">
        <v>18.0</v>
      </c>
      <c r="G44" s="2" t="s">
        <v>387</v>
      </c>
      <c r="H44" s="2">
        <v>1100.0</v>
      </c>
      <c r="I44" s="2">
        <v>2616.0</v>
      </c>
      <c r="J44" s="2">
        <v>1516.0</v>
      </c>
      <c r="K44" s="2">
        <v>125.0</v>
      </c>
      <c r="L44" s="2">
        <v>30.0</v>
      </c>
      <c r="M44" s="2">
        <v>65.0</v>
      </c>
      <c r="N44" s="2">
        <v>30.0</v>
      </c>
      <c r="O44" s="2">
        <v>49.0</v>
      </c>
      <c r="P44" s="2">
        <v>18.0</v>
      </c>
      <c r="Q44" s="2" t="s">
        <v>146</v>
      </c>
      <c r="R44" s="2" t="s">
        <v>388</v>
      </c>
      <c r="S44" s="6">
        <v>45269.0</v>
      </c>
      <c r="T44" s="6">
        <v>45403.0</v>
      </c>
      <c r="U44" s="2" t="s">
        <v>158</v>
      </c>
      <c r="V44" s="2">
        <v>134.0</v>
      </c>
      <c r="W44" s="2">
        <v>56.0</v>
      </c>
      <c r="X44" s="2" t="str">
        <f>IF(Data!W48&gt;70, "Expensive","Affordable")</f>
        <v>Affordable</v>
      </c>
      <c r="Y44" s="2">
        <v>45.0</v>
      </c>
      <c r="Z44" s="2">
        <v>34.0</v>
      </c>
      <c r="AA44" s="2">
        <v>1200.0</v>
      </c>
      <c r="AB44" s="2" t="b">
        <v>0</v>
      </c>
      <c r="AC44" s="2" t="b">
        <v>1</v>
      </c>
      <c r="AD44" s="2" t="b">
        <v>0</v>
      </c>
      <c r="AE44" s="2">
        <v>85.0</v>
      </c>
      <c r="AF44" s="2">
        <v>4.4</v>
      </c>
      <c r="AG44" s="2"/>
      <c r="AH44" s="2">
        <v>4.6</v>
      </c>
      <c r="AI44" s="2">
        <v>4.2</v>
      </c>
      <c r="AJ44" s="2">
        <v>9000.0</v>
      </c>
      <c r="AK44" s="2">
        <v>150.0</v>
      </c>
      <c r="AL44" s="2">
        <v>50.0</v>
      </c>
      <c r="AM44" s="2" t="s">
        <v>159</v>
      </c>
      <c r="AN44" s="2" t="b">
        <v>1</v>
      </c>
      <c r="AO44" s="2" t="b">
        <v>1</v>
      </c>
      <c r="AP44" s="2">
        <v>55.0</v>
      </c>
      <c r="AQ44" s="2">
        <v>4.2</v>
      </c>
      <c r="AR44" s="2">
        <v>55.0</v>
      </c>
      <c r="AS44" s="2">
        <v>1956.0</v>
      </c>
      <c r="AT44" s="6">
        <v>45107.0</v>
      </c>
      <c r="AU44" s="2">
        <v>800000.0</v>
      </c>
      <c r="AV44" s="2">
        <v>-3.2</v>
      </c>
      <c r="AW44" s="2">
        <v>-4.6</v>
      </c>
      <c r="AX44" s="2">
        <v>-3.9</v>
      </c>
      <c r="AY44" s="2">
        <v>-0.3</v>
      </c>
      <c r="AZ44" s="2" t="s">
        <v>389</v>
      </c>
      <c r="BA44" s="2" t="s">
        <v>390</v>
      </c>
      <c r="BB44" s="2"/>
      <c r="BC44" s="2"/>
      <c r="BD44" s="2"/>
      <c r="BE44" s="2"/>
    </row>
    <row r="45" ht="15.75" hidden="1" customHeight="1">
      <c r="A45" s="2" t="s">
        <v>391</v>
      </c>
      <c r="B45" s="2" t="s">
        <v>392</v>
      </c>
      <c r="C45" s="2" t="s">
        <v>154</v>
      </c>
      <c r="D45" s="2" t="s">
        <v>237</v>
      </c>
      <c r="E45" s="2" t="s">
        <v>392</v>
      </c>
      <c r="F45" s="2">
        <v>16.0</v>
      </c>
      <c r="G45" s="2" t="s">
        <v>393</v>
      </c>
      <c r="H45" s="2">
        <v>1224.0</v>
      </c>
      <c r="I45" s="2">
        <v>2755.0</v>
      </c>
      <c r="J45" s="2">
        <v>1531.0</v>
      </c>
      <c r="K45" s="2">
        <v>100.0</v>
      </c>
      <c r="L45" s="2">
        <v>20.0</v>
      </c>
      <c r="M45" s="2">
        <v>60.0</v>
      </c>
      <c r="N45" s="2">
        <v>20.0</v>
      </c>
      <c r="O45" s="2">
        <v>18.0</v>
      </c>
      <c r="P45" s="2">
        <v>6.0</v>
      </c>
      <c r="Q45" s="2" t="s">
        <v>224</v>
      </c>
      <c r="R45" s="2" t="s">
        <v>365</v>
      </c>
      <c r="S45" s="6">
        <v>45255.0</v>
      </c>
      <c r="T45" s="6">
        <v>45396.0</v>
      </c>
      <c r="U45" s="2" t="s">
        <v>78</v>
      </c>
      <c r="V45" s="2">
        <v>141.0</v>
      </c>
      <c r="W45" s="2">
        <v>59.0</v>
      </c>
      <c r="X45" s="2" t="str">
        <f>IF(Data!W53&gt;70, "Expensive","Affordable")</f>
        <v>Affordable</v>
      </c>
      <c r="Y45" s="2">
        <v>47.0</v>
      </c>
      <c r="Z45" s="2">
        <v>35.0</v>
      </c>
      <c r="AA45" s="2">
        <v>1300.0</v>
      </c>
      <c r="AB45" s="2" t="b">
        <v>0</v>
      </c>
      <c r="AC45" s="2" t="b">
        <v>1</v>
      </c>
      <c r="AD45" s="2" t="b">
        <v>1</v>
      </c>
      <c r="AE45" s="2">
        <v>30.0</v>
      </c>
      <c r="AF45" s="2">
        <v>4.4</v>
      </c>
      <c r="AG45" s="2"/>
      <c r="AH45" s="2">
        <v>4.3</v>
      </c>
      <c r="AI45" s="2">
        <v>4.6</v>
      </c>
      <c r="AJ45" s="2">
        <v>8500.0</v>
      </c>
      <c r="AK45" s="2">
        <v>150.0</v>
      </c>
      <c r="AL45" s="2">
        <v>50.0</v>
      </c>
      <c r="AM45" s="2" t="s">
        <v>394</v>
      </c>
      <c r="AN45" s="2" t="b">
        <v>1</v>
      </c>
      <c r="AO45" s="2" t="b">
        <v>1</v>
      </c>
      <c r="AP45" s="2">
        <v>45.0</v>
      </c>
      <c r="AQ45" s="2">
        <v>4.2</v>
      </c>
      <c r="AR45" s="2">
        <v>55.0</v>
      </c>
      <c r="AS45" s="2">
        <v>1908.0</v>
      </c>
      <c r="AT45" s="6">
        <v>44377.0</v>
      </c>
      <c r="AU45" s="2">
        <v>800000.0</v>
      </c>
      <c r="AV45" s="2">
        <v>-4.0</v>
      </c>
      <c r="AW45" s="2">
        <v>-5.4</v>
      </c>
      <c r="AX45" s="2">
        <v>-4.7</v>
      </c>
      <c r="AY45" s="2">
        <v>-1.1</v>
      </c>
      <c r="AZ45" s="2" t="s">
        <v>395</v>
      </c>
      <c r="BA45" s="2" t="s">
        <v>396</v>
      </c>
      <c r="BB45" s="2"/>
      <c r="BC45" s="2"/>
      <c r="BD45" s="2"/>
      <c r="BE45" s="2"/>
    </row>
    <row r="46" ht="15.75" hidden="1" customHeight="1">
      <c r="A46" s="2" t="s">
        <v>397</v>
      </c>
      <c r="B46" s="2" t="s">
        <v>398</v>
      </c>
      <c r="C46" s="2" t="s">
        <v>94</v>
      </c>
      <c r="D46" s="2" t="s">
        <v>259</v>
      </c>
      <c r="E46" s="2" t="s">
        <v>398</v>
      </c>
      <c r="F46" s="2">
        <v>2.6</v>
      </c>
      <c r="G46" s="2" t="s">
        <v>399</v>
      </c>
      <c r="H46" s="2">
        <v>720.0</v>
      </c>
      <c r="I46" s="2">
        <v>2480.0</v>
      </c>
      <c r="J46" s="2">
        <v>1760.0</v>
      </c>
      <c r="K46" s="2">
        <v>150.0</v>
      </c>
      <c r="L46" s="2">
        <v>35.0</v>
      </c>
      <c r="M46" s="2">
        <v>80.0</v>
      </c>
      <c r="N46" s="2">
        <v>35.0</v>
      </c>
      <c r="O46" s="2">
        <v>35.0</v>
      </c>
      <c r="P46" s="2">
        <v>16.0</v>
      </c>
      <c r="Q46" s="2" t="s">
        <v>146</v>
      </c>
      <c r="R46" s="2" t="s">
        <v>400</v>
      </c>
      <c r="S46" s="6">
        <v>45276.0</v>
      </c>
      <c r="T46" s="6">
        <v>45403.0</v>
      </c>
      <c r="U46" s="2" t="s">
        <v>99</v>
      </c>
      <c r="V46" s="2">
        <v>127.0</v>
      </c>
      <c r="W46" s="2">
        <v>55.0</v>
      </c>
      <c r="X46" s="2" t="str">
        <f>IF(Data!W62&gt;70, "Expensive","Affordable")</f>
        <v>Affordable</v>
      </c>
      <c r="Y46" s="2">
        <v>44.0</v>
      </c>
      <c r="Z46" s="2">
        <v>33.0</v>
      </c>
      <c r="AA46" s="2">
        <v>1250.0</v>
      </c>
      <c r="AB46" s="2" t="b">
        <v>0</v>
      </c>
      <c r="AC46" s="2" t="b">
        <v>1</v>
      </c>
      <c r="AD46" s="2" t="b">
        <v>0</v>
      </c>
      <c r="AE46" s="2">
        <v>90.0</v>
      </c>
      <c r="AF46" s="2">
        <v>4.4</v>
      </c>
      <c r="AG46" s="2"/>
      <c r="AH46" s="2">
        <v>4.7</v>
      </c>
      <c r="AI46" s="2">
        <v>4.1</v>
      </c>
      <c r="AJ46" s="2">
        <v>8000.0</v>
      </c>
      <c r="AK46" s="2">
        <v>100.0</v>
      </c>
      <c r="AL46" s="2">
        <v>50.0</v>
      </c>
      <c r="AM46" s="2" t="s">
        <v>159</v>
      </c>
      <c r="AN46" s="2" t="b">
        <v>1</v>
      </c>
      <c r="AO46" s="2" t="b">
        <v>1</v>
      </c>
      <c r="AP46" s="2">
        <v>45.0</v>
      </c>
      <c r="AQ46" s="2">
        <v>4.2</v>
      </c>
      <c r="AR46" s="2">
        <v>55.0</v>
      </c>
      <c r="AS46" s="2">
        <v>1952.0</v>
      </c>
      <c r="AT46" s="6">
        <v>44742.0</v>
      </c>
      <c r="AU46" s="2">
        <v>750000.0</v>
      </c>
      <c r="AV46" s="2">
        <v>-2.8</v>
      </c>
      <c r="AW46" s="2">
        <v>-4.2</v>
      </c>
      <c r="AX46" s="2">
        <v>-3.5</v>
      </c>
      <c r="AY46" s="2">
        <v>0.1</v>
      </c>
      <c r="AZ46" s="2" t="s">
        <v>401</v>
      </c>
      <c r="BA46" s="2" t="s">
        <v>402</v>
      </c>
      <c r="BB46" s="2"/>
      <c r="BC46" s="2"/>
      <c r="BD46" s="2"/>
      <c r="BE46" s="2"/>
    </row>
    <row r="47" ht="15.75" customHeight="1">
      <c r="A47" s="2" t="s">
        <v>403</v>
      </c>
      <c r="B47" s="2" t="s">
        <v>404</v>
      </c>
      <c r="C47" s="2" t="s">
        <v>142</v>
      </c>
      <c r="D47" s="2" t="s">
        <v>273</v>
      </c>
      <c r="E47" s="2" t="s">
        <v>404</v>
      </c>
      <c r="F47" s="2">
        <v>0.0</v>
      </c>
      <c r="G47" s="2" t="s">
        <v>405</v>
      </c>
      <c r="H47" s="2">
        <v>800.0</v>
      </c>
      <c r="I47" s="2">
        <v>2096.0</v>
      </c>
      <c r="J47" s="2">
        <v>1296.0</v>
      </c>
      <c r="K47" s="2">
        <v>200.0</v>
      </c>
      <c r="L47" s="2">
        <v>50.0</v>
      </c>
      <c r="M47" s="2">
        <v>110.0</v>
      </c>
      <c r="N47" s="2">
        <v>40.0</v>
      </c>
      <c r="O47" s="2">
        <v>55.0</v>
      </c>
      <c r="P47" s="2">
        <v>15.0</v>
      </c>
      <c r="Q47" s="2" t="s">
        <v>406</v>
      </c>
      <c r="R47" s="2" t="s">
        <v>407</v>
      </c>
      <c r="S47" s="6">
        <v>45261.0</v>
      </c>
      <c r="T47" s="6">
        <v>45396.0</v>
      </c>
      <c r="U47" s="2" t="s">
        <v>78</v>
      </c>
      <c r="V47" s="2">
        <v>135.0</v>
      </c>
      <c r="W47" s="2">
        <v>56.0</v>
      </c>
      <c r="X47" s="2" t="str">
        <f>IF(Data!W65&gt;70, "Expensive","Affordable")</f>
        <v>Affordable</v>
      </c>
      <c r="Y47" s="2">
        <v>45.0</v>
      </c>
      <c r="Z47" s="2">
        <v>34.0</v>
      </c>
      <c r="AA47" s="2">
        <v>1200.0</v>
      </c>
      <c r="AB47" s="2" t="b">
        <v>1</v>
      </c>
      <c r="AC47" s="2" t="b">
        <v>1</v>
      </c>
      <c r="AD47" s="2" t="b">
        <v>0</v>
      </c>
      <c r="AE47" s="2">
        <v>14.0</v>
      </c>
      <c r="AF47" s="2">
        <v>4.4</v>
      </c>
      <c r="AG47" s="2"/>
      <c r="AH47" s="2">
        <v>4.6</v>
      </c>
      <c r="AI47" s="2">
        <v>4.2</v>
      </c>
      <c r="AJ47" s="2">
        <v>8500.0</v>
      </c>
      <c r="AK47" s="2">
        <v>150.0</v>
      </c>
      <c r="AL47" s="2">
        <v>100.0</v>
      </c>
      <c r="AM47" s="2" t="s">
        <v>149</v>
      </c>
      <c r="AN47" s="2" t="b">
        <v>1</v>
      </c>
      <c r="AO47" s="2" t="b">
        <v>1</v>
      </c>
      <c r="AP47" s="2">
        <v>45.0</v>
      </c>
      <c r="AQ47" s="2">
        <v>4.2</v>
      </c>
      <c r="AR47" s="2">
        <v>55.0</v>
      </c>
      <c r="AS47" s="2">
        <v>1968.0</v>
      </c>
      <c r="AT47" s="6">
        <v>44895.0</v>
      </c>
      <c r="AU47" s="2">
        <v>800000.0</v>
      </c>
      <c r="AV47" s="2">
        <v>-3.2</v>
      </c>
      <c r="AW47" s="2">
        <v>-4.6</v>
      </c>
      <c r="AX47" s="2">
        <v>-3.9</v>
      </c>
      <c r="AY47" s="2">
        <v>-0.3</v>
      </c>
      <c r="AZ47" s="2" t="s">
        <v>278</v>
      </c>
      <c r="BA47" s="2" t="s">
        <v>408</v>
      </c>
      <c r="BB47" s="2"/>
      <c r="BC47" s="2"/>
      <c r="BD47" s="2"/>
      <c r="BE47" s="2"/>
    </row>
    <row r="48" ht="15.75" customHeight="1">
      <c r="A48" s="2" t="s">
        <v>409</v>
      </c>
      <c r="B48" s="2" t="s">
        <v>410</v>
      </c>
      <c r="C48" s="2" t="s">
        <v>142</v>
      </c>
      <c r="D48" s="2" t="s">
        <v>114</v>
      </c>
      <c r="E48" s="2" t="s">
        <v>411</v>
      </c>
      <c r="F48" s="2">
        <v>0.0</v>
      </c>
      <c r="G48" s="2" t="s">
        <v>412</v>
      </c>
      <c r="H48" s="2">
        <v>700.0</v>
      </c>
      <c r="I48" s="2">
        <v>2430.0</v>
      </c>
      <c r="J48" s="2">
        <v>1730.0</v>
      </c>
      <c r="K48" s="2">
        <v>140.0</v>
      </c>
      <c r="L48" s="2">
        <v>35.0</v>
      </c>
      <c r="M48" s="2">
        <v>85.0</v>
      </c>
      <c r="N48" s="2">
        <v>20.0</v>
      </c>
      <c r="O48" s="2">
        <v>35.0</v>
      </c>
      <c r="P48" s="2">
        <v>11.0</v>
      </c>
      <c r="Q48" s="2" t="s">
        <v>172</v>
      </c>
      <c r="R48" s="2" t="s">
        <v>316</v>
      </c>
      <c r="S48" s="6">
        <v>45268.0</v>
      </c>
      <c r="T48" s="6">
        <v>45396.0</v>
      </c>
      <c r="U48" s="2" t="s">
        <v>372</v>
      </c>
      <c r="V48" s="2">
        <v>128.0</v>
      </c>
      <c r="W48" s="2">
        <v>58.0</v>
      </c>
      <c r="X48" s="2" t="str">
        <f>IF(Data!W73&gt;70, "Expensive","Affordable")</f>
        <v>Affordable</v>
      </c>
      <c r="Y48" s="2">
        <v>46.0</v>
      </c>
      <c r="Z48" s="2">
        <v>35.0</v>
      </c>
      <c r="AA48" s="2">
        <v>1300.0</v>
      </c>
      <c r="AB48" s="2" t="b">
        <v>1</v>
      </c>
      <c r="AC48" s="2" t="b">
        <v>1</v>
      </c>
      <c r="AD48" s="2" t="b">
        <v>0</v>
      </c>
      <c r="AE48" s="2">
        <v>15.0</v>
      </c>
      <c r="AF48" s="2">
        <v>4.4</v>
      </c>
      <c r="AG48" s="2"/>
      <c r="AH48" s="2">
        <v>4.5</v>
      </c>
      <c r="AI48" s="2">
        <v>4.3</v>
      </c>
      <c r="AJ48" s="2">
        <v>9000.0</v>
      </c>
      <c r="AK48" s="2">
        <v>150.0</v>
      </c>
      <c r="AL48" s="2">
        <v>50.0</v>
      </c>
      <c r="AM48" s="2" t="s">
        <v>149</v>
      </c>
      <c r="AN48" s="2" t="b">
        <v>1</v>
      </c>
      <c r="AO48" s="2" t="b">
        <v>1</v>
      </c>
      <c r="AP48" s="2">
        <v>40.0</v>
      </c>
      <c r="AQ48" s="7">
        <v>7.0</v>
      </c>
      <c r="AR48" s="2">
        <v>60.0</v>
      </c>
      <c r="AS48" s="2">
        <v>1938.0</v>
      </c>
      <c r="AT48" s="6">
        <v>44880.0</v>
      </c>
      <c r="AU48" s="2">
        <v>850000.0</v>
      </c>
      <c r="AV48" s="2">
        <v>-4.2</v>
      </c>
      <c r="AW48" s="2">
        <v>-5.6</v>
      </c>
      <c r="AX48" s="2">
        <v>-4.9</v>
      </c>
      <c r="AY48" s="2">
        <v>-1.3</v>
      </c>
      <c r="AZ48" s="2" t="s">
        <v>413</v>
      </c>
      <c r="BA48" s="2" t="s">
        <v>414</v>
      </c>
      <c r="BB48" s="2"/>
      <c r="BC48" s="2"/>
      <c r="BD48" s="2"/>
      <c r="BE48" s="2"/>
    </row>
    <row r="49" ht="15.75" hidden="1" customHeight="1">
      <c r="A49" s="2" t="s">
        <v>415</v>
      </c>
      <c r="B49" s="2" t="s">
        <v>416</v>
      </c>
      <c r="C49" s="2" t="s">
        <v>154</v>
      </c>
      <c r="D49" s="2" t="s">
        <v>237</v>
      </c>
      <c r="E49" s="2" t="s">
        <v>417</v>
      </c>
      <c r="F49" s="2">
        <v>0.0</v>
      </c>
      <c r="G49" s="2" t="s">
        <v>418</v>
      </c>
      <c r="H49" s="2">
        <v>1212.0</v>
      </c>
      <c r="I49" s="2">
        <v>3275.0</v>
      </c>
      <c r="J49" s="2">
        <v>2063.0</v>
      </c>
      <c r="K49" s="2">
        <v>180.0</v>
      </c>
      <c r="L49" s="2">
        <v>50.0</v>
      </c>
      <c r="M49" s="2">
        <v>100.0</v>
      </c>
      <c r="N49" s="2">
        <v>30.0</v>
      </c>
      <c r="O49" s="2">
        <v>35.0</v>
      </c>
      <c r="P49" s="2">
        <v>15.0</v>
      </c>
      <c r="Q49" s="2" t="s">
        <v>217</v>
      </c>
      <c r="R49" s="2" t="s">
        <v>225</v>
      </c>
      <c r="S49" s="6">
        <v>45260.0</v>
      </c>
      <c r="T49" s="6">
        <v>45396.0</v>
      </c>
      <c r="U49" s="2" t="s">
        <v>99</v>
      </c>
      <c r="V49" s="2">
        <v>136.0</v>
      </c>
      <c r="W49" s="2">
        <v>58.0</v>
      </c>
      <c r="X49" s="2" t="str">
        <f>IF(Data!W81&gt;70, "Expensive","Affordable")</f>
        <v>Affordable</v>
      </c>
      <c r="Y49" s="2">
        <v>46.0</v>
      </c>
      <c r="Z49" s="2">
        <v>35.0</v>
      </c>
      <c r="AA49" s="2">
        <v>1300.0</v>
      </c>
      <c r="AB49" s="2" t="b">
        <v>0</v>
      </c>
      <c r="AC49" s="2" t="b">
        <v>1</v>
      </c>
      <c r="AD49" s="2" t="b">
        <v>1</v>
      </c>
      <c r="AE49" s="2">
        <v>15.0</v>
      </c>
      <c r="AF49" s="2">
        <v>4.6</v>
      </c>
      <c r="AG49" s="2"/>
      <c r="AH49" s="2">
        <v>4.4</v>
      </c>
      <c r="AI49" s="2">
        <v>4.8</v>
      </c>
      <c r="AJ49" s="2">
        <v>9000.0</v>
      </c>
      <c r="AK49" s="2">
        <v>150.0</v>
      </c>
      <c r="AL49" s="2">
        <v>100.0</v>
      </c>
      <c r="AM49" s="2" t="s">
        <v>306</v>
      </c>
      <c r="AN49" s="2" t="b">
        <v>1</v>
      </c>
      <c r="AO49" s="2" t="b">
        <v>1</v>
      </c>
      <c r="AP49" s="2">
        <v>50.0</v>
      </c>
      <c r="AQ49" s="2">
        <v>4.2</v>
      </c>
      <c r="AR49" s="2">
        <v>50.0</v>
      </c>
      <c r="AS49" s="2">
        <v>1965.0</v>
      </c>
      <c r="AT49" s="6">
        <v>45107.0</v>
      </c>
      <c r="AU49" s="2">
        <v>850000.0</v>
      </c>
      <c r="AV49" s="2">
        <v>-5.0</v>
      </c>
      <c r="AW49" s="2">
        <v>-6.4</v>
      </c>
      <c r="AX49" s="2">
        <v>-5.7</v>
      </c>
      <c r="AY49" s="2">
        <v>-2.1</v>
      </c>
      <c r="AZ49" s="2" t="s">
        <v>419</v>
      </c>
      <c r="BA49" s="2" t="s">
        <v>420</v>
      </c>
      <c r="BB49" s="2"/>
      <c r="BC49" s="2"/>
      <c r="BD49" s="2"/>
      <c r="BE49" s="2"/>
    </row>
    <row r="50" ht="15.75" hidden="1" customHeight="1">
      <c r="A50" s="2" t="s">
        <v>421</v>
      </c>
      <c r="B50" s="2" t="s">
        <v>422</v>
      </c>
      <c r="C50" s="2" t="s">
        <v>423</v>
      </c>
      <c r="D50" s="2" t="s">
        <v>424</v>
      </c>
      <c r="E50" s="2" t="s">
        <v>425</v>
      </c>
      <c r="F50" s="2">
        <v>10.0</v>
      </c>
      <c r="G50" s="2" t="s">
        <v>426</v>
      </c>
      <c r="H50" s="2">
        <v>1450.0</v>
      </c>
      <c r="I50" s="2">
        <v>1971.0</v>
      </c>
      <c r="J50" s="2">
        <v>521.0</v>
      </c>
      <c r="K50" s="2">
        <v>30.0</v>
      </c>
      <c r="L50" s="2">
        <v>8.0</v>
      </c>
      <c r="M50" s="2">
        <v>16.0</v>
      </c>
      <c r="N50" s="2">
        <v>6.0</v>
      </c>
      <c r="O50" s="2">
        <v>8.0</v>
      </c>
      <c r="P50" s="2">
        <v>2.0</v>
      </c>
      <c r="Q50" s="2" t="s">
        <v>315</v>
      </c>
      <c r="R50" s="2" t="s">
        <v>188</v>
      </c>
      <c r="S50" s="6">
        <v>45268.0</v>
      </c>
      <c r="T50" s="6">
        <v>45389.0</v>
      </c>
      <c r="U50" s="2" t="s">
        <v>126</v>
      </c>
      <c r="V50" s="2">
        <v>121.0</v>
      </c>
      <c r="W50" s="2">
        <v>37.0</v>
      </c>
      <c r="X50" s="2" t="str">
        <f>IF(Data!W86&gt;70, "Expensive","Affordable")</f>
        <v>Affordable</v>
      </c>
      <c r="Y50" s="2">
        <v>30.0</v>
      </c>
      <c r="Z50" s="2">
        <v>22.0</v>
      </c>
      <c r="AA50" s="2">
        <v>750.0</v>
      </c>
      <c r="AB50" s="2" t="b">
        <v>1</v>
      </c>
      <c r="AC50" s="2" t="b">
        <v>1</v>
      </c>
      <c r="AD50" s="2" t="b">
        <v>0</v>
      </c>
      <c r="AE50" s="2">
        <v>6.0</v>
      </c>
      <c r="AF50" s="2">
        <v>4.1</v>
      </c>
      <c r="AG50" s="2"/>
      <c r="AH50" s="2">
        <v>4.4</v>
      </c>
      <c r="AI50" s="2">
        <v>3.8</v>
      </c>
      <c r="AJ50" s="2">
        <v>3000.0</v>
      </c>
      <c r="AK50" s="2">
        <v>500.0</v>
      </c>
      <c r="AL50" s="2">
        <v>100.0</v>
      </c>
      <c r="AM50" s="2" t="s">
        <v>427</v>
      </c>
      <c r="AN50" s="2" t="b">
        <v>1</v>
      </c>
      <c r="AO50" s="2" t="b">
        <v>1</v>
      </c>
      <c r="AP50" s="2">
        <v>15.0</v>
      </c>
      <c r="AQ50" s="2">
        <v>4.2</v>
      </c>
      <c r="AR50" s="2">
        <v>55.0</v>
      </c>
      <c r="AS50" s="2">
        <v>1958.0</v>
      </c>
      <c r="AT50" s="6">
        <v>45107.0</v>
      </c>
      <c r="AU50" s="2">
        <v>300000.0</v>
      </c>
      <c r="AV50" s="2">
        <v>-3.5</v>
      </c>
      <c r="AW50" s="2">
        <v>-4.9</v>
      </c>
      <c r="AX50" s="2">
        <v>-4.2</v>
      </c>
      <c r="AY50" s="2">
        <v>-0.6</v>
      </c>
      <c r="AZ50" s="2" t="s">
        <v>428</v>
      </c>
      <c r="BA50" s="2" t="s">
        <v>429</v>
      </c>
      <c r="BB50" s="2"/>
      <c r="BC50" s="2"/>
      <c r="BD50" s="2"/>
      <c r="BE50" s="2"/>
    </row>
    <row r="51" ht="15.75" customHeight="1">
      <c r="A51" s="2" t="s">
        <v>430</v>
      </c>
      <c r="B51" s="2" t="s">
        <v>431</v>
      </c>
      <c r="C51" s="2" t="s">
        <v>142</v>
      </c>
      <c r="D51" s="2" t="s">
        <v>143</v>
      </c>
      <c r="E51" s="2" t="s">
        <v>431</v>
      </c>
      <c r="F51" s="2">
        <v>2.3</v>
      </c>
      <c r="G51" s="2" t="s">
        <v>432</v>
      </c>
      <c r="H51" s="2">
        <v>630.0</v>
      </c>
      <c r="I51" s="2">
        <v>2500.0</v>
      </c>
      <c r="J51" s="2">
        <v>1870.0</v>
      </c>
      <c r="K51" s="2">
        <v>136.0</v>
      </c>
      <c r="L51" s="2">
        <v>40.0</v>
      </c>
      <c r="M51" s="2">
        <v>65.0</v>
      </c>
      <c r="N51" s="2">
        <v>31.0</v>
      </c>
      <c r="O51" s="2">
        <v>59.0</v>
      </c>
      <c r="P51" s="2">
        <v>18.0</v>
      </c>
      <c r="Q51" s="2" t="s">
        <v>433</v>
      </c>
      <c r="R51" s="2" t="s">
        <v>125</v>
      </c>
      <c r="S51" s="6">
        <v>45262.0</v>
      </c>
      <c r="T51" s="6">
        <v>45396.0</v>
      </c>
      <c r="U51" s="2" t="s">
        <v>78</v>
      </c>
      <c r="V51" s="2">
        <v>134.0</v>
      </c>
      <c r="W51" s="2">
        <v>55.0</v>
      </c>
      <c r="X51" s="2" t="str">
        <f>IF(Data!W9&gt;70, "Expensive","Affordable")</f>
        <v>Expensive</v>
      </c>
      <c r="Y51" s="2">
        <v>44.0</v>
      </c>
      <c r="Z51" s="2">
        <v>28.0</v>
      </c>
      <c r="AA51" s="2">
        <v>1150.0</v>
      </c>
      <c r="AB51" s="2" t="b">
        <v>1</v>
      </c>
      <c r="AC51" s="2" t="b">
        <v>1</v>
      </c>
      <c r="AD51" s="2" t="b">
        <v>0</v>
      </c>
      <c r="AE51" s="2">
        <v>30.0</v>
      </c>
      <c r="AF51" s="2">
        <v>4.3</v>
      </c>
      <c r="AG51" s="2"/>
      <c r="AH51" s="2">
        <v>4.5</v>
      </c>
      <c r="AI51" s="2">
        <v>4.1</v>
      </c>
      <c r="AJ51" s="2">
        <v>8000.0</v>
      </c>
      <c r="AK51" s="2">
        <v>170.0</v>
      </c>
      <c r="AL51" s="2">
        <v>200.0</v>
      </c>
      <c r="AM51" s="2" t="s">
        <v>149</v>
      </c>
      <c r="AN51" s="2" t="b">
        <v>1</v>
      </c>
      <c r="AO51" s="2" t="b">
        <v>1</v>
      </c>
      <c r="AP51" s="2">
        <v>50.0</v>
      </c>
      <c r="AQ51" s="2">
        <v>4.1</v>
      </c>
      <c r="AR51" s="2">
        <v>45.0</v>
      </c>
      <c r="AS51" s="2">
        <v>1898.0</v>
      </c>
      <c r="AT51" s="6">
        <v>44170.0</v>
      </c>
      <c r="AU51" s="2">
        <v>900000.0</v>
      </c>
      <c r="AV51" s="2">
        <v>-2.2</v>
      </c>
      <c r="AW51" s="2">
        <v>-3.6</v>
      </c>
      <c r="AX51" s="2">
        <v>-2.9</v>
      </c>
      <c r="AY51" s="2">
        <v>0.8</v>
      </c>
      <c r="AZ51" s="2" t="s">
        <v>434</v>
      </c>
      <c r="BA51" s="2" t="s">
        <v>435</v>
      </c>
      <c r="BB51" s="2"/>
      <c r="BC51" s="2"/>
      <c r="BD51" s="2"/>
      <c r="BE51" s="2"/>
    </row>
    <row r="52" ht="15.75" hidden="1" customHeight="1">
      <c r="A52" s="2" t="s">
        <v>436</v>
      </c>
      <c r="B52" s="2" t="s">
        <v>437</v>
      </c>
      <c r="C52" s="2" t="s">
        <v>438</v>
      </c>
      <c r="D52" s="2" t="s">
        <v>439</v>
      </c>
      <c r="E52" s="2" t="s">
        <v>439</v>
      </c>
      <c r="F52" s="2">
        <v>8.0</v>
      </c>
      <c r="G52" s="2" t="s">
        <v>440</v>
      </c>
      <c r="H52" s="2">
        <v>1710.0</v>
      </c>
      <c r="I52" s="2">
        <v>2640.0</v>
      </c>
      <c r="J52" s="2">
        <v>930.0</v>
      </c>
      <c r="K52" s="2">
        <v>210.0</v>
      </c>
      <c r="L52" s="2">
        <v>45.0</v>
      </c>
      <c r="M52" s="2">
        <v>110.0</v>
      </c>
      <c r="N52" s="2">
        <v>55.0</v>
      </c>
      <c r="O52" s="2">
        <v>64.0</v>
      </c>
      <c r="P52" s="2">
        <v>28.0</v>
      </c>
      <c r="Q52" s="2" t="s">
        <v>224</v>
      </c>
      <c r="R52" s="2" t="s">
        <v>441</v>
      </c>
      <c r="S52" s="6">
        <v>45261.0</v>
      </c>
      <c r="T52" s="6">
        <v>45396.0</v>
      </c>
      <c r="U52" s="2" t="s">
        <v>99</v>
      </c>
      <c r="V52" s="2">
        <v>135.0</v>
      </c>
      <c r="W52" s="2">
        <v>53.0</v>
      </c>
      <c r="X52" s="2" t="str">
        <f>IF(Data!W27&gt;70, "Expensive","Affordable")</f>
        <v>Affordable</v>
      </c>
      <c r="Y52" s="2">
        <v>42.0</v>
      </c>
      <c r="Z52" s="2">
        <v>32.0</v>
      </c>
      <c r="AA52" s="2">
        <v>1150.0</v>
      </c>
      <c r="AB52" s="2" t="b">
        <v>1</v>
      </c>
      <c r="AC52" s="2" t="b">
        <v>1</v>
      </c>
      <c r="AD52" s="2" t="b">
        <v>0</v>
      </c>
      <c r="AE52" s="2">
        <v>10.0</v>
      </c>
      <c r="AF52" s="2">
        <v>4.4</v>
      </c>
      <c r="AG52" s="2"/>
      <c r="AH52" s="2">
        <v>4.6</v>
      </c>
      <c r="AI52" s="2">
        <v>4.2</v>
      </c>
      <c r="AJ52" s="2">
        <v>9500.0</v>
      </c>
      <c r="AK52" s="2">
        <v>150.0</v>
      </c>
      <c r="AL52" s="2">
        <v>100.0</v>
      </c>
      <c r="AM52" s="2" t="s">
        <v>174</v>
      </c>
      <c r="AN52" s="2" t="b">
        <v>1</v>
      </c>
      <c r="AO52" s="2" t="b">
        <v>1</v>
      </c>
      <c r="AP52" s="2">
        <v>50.0</v>
      </c>
      <c r="AQ52" s="2">
        <v>4.1</v>
      </c>
      <c r="AR52" s="2">
        <v>50.0</v>
      </c>
      <c r="AS52" s="2">
        <v>1956.0</v>
      </c>
      <c r="AT52" s="6">
        <v>45260.0</v>
      </c>
      <c r="AU52" s="2">
        <v>850000.0</v>
      </c>
      <c r="AV52" s="2">
        <v>-2.0</v>
      </c>
      <c r="AW52" s="2">
        <v>-3.4</v>
      </c>
      <c r="AX52" s="2">
        <v>-2.7</v>
      </c>
      <c r="AY52" s="2">
        <v>0.9</v>
      </c>
      <c r="AZ52" s="2" t="s">
        <v>442</v>
      </c>
      <c r="BA52" s="2" t="s">
        <v>443</v>
      </c>
      <c r="BB52" s="2"/>
      <c r="BC52" s="2"/>
      <c r="BD52" s="2"/>
      <c r="BE52" s="2"/>
    </row>
    <row r="53" ht="15.75" hidden="1" customHeight="1">
      <c r="A53" s="2" t="s">
        <v>444</v>
      </c>
      <c r="B53" s="2" t="s">
        <v>445</v>
      </c>
      <c r="C53" s="2" t="s">
        <v>154</v>
      </c>
      <c r="D53" s="2" t="s">
        <v>446</v>
      </c>
      <c r="E53" s="2" t="s">
        <v>445</v>
      </c>
      <c r="F53" s="2">
        <v>21.0</v>
      </c>
      <c r="G53" s="2" t="s">
        <v>447</v>
      </c>
      <c r="H53" s="2">
        <v>1550.0</v>
      </c>
      <c r="I53" s="2">
        <v>2600.0</v>
      </c>
      <c r="J53" s="2">
        <v>1050.0</v>
      </c>
      <c r="K53" s="2">
        <v>150.0</v>
      </c>
      <c r="L53" s="2">
        <v>45.0</v>
      </c>
      <c r="M53" s="2">
        <v>75.0</v>
      </c>
      <c r="N53" s="2">
        <v>30.0</v>
      </c>
      <c r="O53" s="2">
        <v>57.0</v>
      </c>
      <c r="P53" s="2">
        <v>16.0</v>
      </c>
      <c r="Q53" s="2" t="s">
        <v>146</v>
      </c>
      <c r="R53" s="2" t="s">
        <v>448</v>
      </c>
      <c r="S53" s="6">
        <v>45255.0</v>
      </c>
      <c r="T53" s="6">
        <v>45396.0</v>
      </c>
      <c r="U53" s="2" t="s">
        <v>78</v>
      </c>
      <c r="V53" s="2">
        <v>141.0</v>
      </c>
      <c r="W53" s="2">
        <v>59.0</v>
      </c>
      <c r="X53" s="2" t="str">
        <f>IF(Data!W40&gt;70, "Expensive","Affordable")</f>
        <v>Affordable</v>
      </c>
      <c r="Y53" s="2">
        <v>47.0</v>
      </c>
      <c r="Z53" s="2">
        <v>35.0</v>
      </c>
      <c r="AA53" s="2">
        <v>1300.0</v>
      </c>
      <c r="AB53" s="2" t="b">
        <v>0</v>
      </c>
      <c r="AC53" s="2" t="b">
        <v>1</v>
      </c>
      <c r="AD53" s="2" t="b">
        <v>0</v>
      </c>
      <c r="AE53" s="2">
        <v>40.0</v>
      </c>
      <c r="AF53" s="2">
        <v>4.4</v>
      </c>
      <c r="AG53" s="2"/>
      <c r="AH53" s="2">
        <v>4.6</v>
      </c>
      <c r="AI53" s="2">
        <v>4.2</v>
      </c>
      <c r="AJ53" s="2">
        <v>9500.0</v>
      </c>
      <c r="AK53" s="2">
        <v>150.0</v>
      </c>
      <c r="AL53" s="2">
        <v>100.0</v>
      </c>
      <c r="AM53" s="2" t="s">
        <v>306</v>
      </c>
      <c r="AN53" s="2" t="b">
        <v>1</v>
      </c>
      <c r="AO53" s="2" t="b">
        <v>1</v>
      </c>
      <c r="AP53" s="2">
        <v>50.0</v>
      </c>
      <c r="AQ53" s="2">
        <v>4.1</v>
      </c>
      <c r="AR53" s="2">
        <v>50.0</v>
      </c>
      <c r="AS53" s="2">
        <v>1910.0</v>
      </c>
      <c r="AT53" s="6">
        <v>44742.0</v>
      </c>
      <c r="AU53" s="2">
        <v>850000.0</v>
      </c>
      <c r="AV53" s="2">
        <v>-4.2</v>
      </c>
      <c r="AW53" s="2">
        <v>-5.6</v>
      </c>
      <c r="AX53" s="2">
        <v>-4.9</v>
      </c>
      <c r="AY53" s="2">
        <v>-1.3</v>
      </c>
      <c r="AZ53" s="2" t="s">
        <v>449</v>
      </c>
      <c r="BA53" s="2" t="s">
        <v>450</v>
      </c>
      <c r="BB53" s="2"/>
      <c r="BC53" s="2"/>
      <c r="BD53" s="2"/>
      <c r="BE53" s="2"/>
    </row>
    <row r="54" ht="15.75" hidden="1" customHeight="1">
      <c r="A54" s="2" t="s">
        <v>451</v>
      </c>
      <c r="B54" s="2" t="s">
        <v>452</v>
      </c>
      <c r="C54" s="2" t="s">
        <v>94</v>
      </c>
      <c r="D54" s="2" t="s">
        <v>95</v>
      </c>
      <c r="E54" s="2" t="s">
        <v>452</v>
      </c>
      <c r="F54" s="2">
        <v>9.3</v>
      </c>
      <c r="G54" s="2" t="s">
        <v>453</v>
      </c>
      <c r="H54" s="2">
        <v>1850.0</v>
      </c>
      <c r="I54" s="2">
        <v>2642.0</v>
      </c>
      <c r="J54" s="2">
        <v>792.0</v>
      </c>
      <c r="K54" s="2">
        <v>152.0</v>
      </c>
      <c r="L54" s="2">
        <v>42.0</v>
      </c>
      <c r="M54" s="2">
        <v>75.0</v>
      </c>
      <c r="N54" s="2">
        <v>35.0</v>
      </c>
      <c r="O54" s="2">
        <v>38.0</v>
      </c>
      <c r="P54" s="2">
        <v>11.0</v>
      </c>
      <c r="Q54" s="2" t="s">
        <v>296</v>
      </c>
      <c r="R54" s="2" t="s">
        <v>454</v>
      </c>
      <c r="S54" s="6">
        <v>45276.0</v>
      </c>
      <c r="T54" s="6">
        <v>45403.0</v>
      </c>
      <c r="U54" s="2" t="s">
        <v>99</v>
      </c>
      <c r="V54" s="2">
        <v>127.0</v>
      </c>
      <c r="W54" s="2">
        <v>57.0</v>
      </c>
      <c r="X54" s="2" t="str">
        <f>IF(Data!W45&gt;70, "Expensive","Affordable")</f>
        <v>Affordable</v>
      </c>
      <c r="Y54" s="2">
        <v>46.0</v>
      </c>
      <c r="Z54" s="2">
        <v>34.0</v>
      </c>
      <c r="AA54" s="2">
        <v>1250.0</v>
      </c>
      <c r="AB54" s="2" t="b">
        <v>1</v>
      </c>
      <c r="AC54" s="2" t="b">
        <v>1</v>
      </c>
      <c r="AD54" s="2" t="b">
        <v>0</v>
      </c>
      <c r="AE54" s="2">
        <v>30.0</v>
      </c>
      <c r="AF54" s="2">
        <v>4.3</v>
      </c>
      <c r="AG54" s="2"/>
      <c r="AH54" s="2">
        <v>4.6</v>
      </c>
      <c r="AI54" s="2">
        <v>4.0</v>
      </c>
      <c r="AJ54" s="2">
        <v>8500.0</v>
      </c>
      <c r="AK54" s="2">
        <v>180.0</v>
      </c>
      <c r="AL54" s="2">
        <v>100.0</v>
      </c>
      <c r="AM54" s="2" t="s">
        <v>159</v>
      </c>
      <c r="AN54" s="2" t="b">
        <v>1</v>
      </c>
      <c r="AO54" s="2" t="b">
        <v>1</v>
      </c>
      <c r="AP54" s="2">
        <v>40.0</v>
      </c>
      <c r="AQ54" s="2">
        <v>4.1</v>
      </c>
      <c r="AR54" s="2">
        <v>50.0</v>
      </c>
      <c r="AS54" s="2">
        <v>1961.0</v>
      </c>
      <c r="AT54" s="6">
        <v>45260.0</v>
      </c>
      <c r="AU54" s="2">
        <v>750000.0</v>
      </c>
      <c r="AV54" s="2">
        <v>-5.2</v>
      </c>
      <c r="AW54" s="2">
        <v>-6.6</v>
      </c>
      <c r="AX54" s="2">
        <v>-5.9</v>
      </c>
      <c r="AY54" s="2">
        <v>-2.3</v>
      </c>
      <c r="AZ54" s="2" t="s">
        <v>455</v>
      </c>
      <c r="BA54" s="2" t="s">
        <v>456</v>
      </c>
      <c r="BB54" s="2"/>
      <c r="BC54" s="2"/>
      <c r="BD54" s="2"/>
      <c r="BE54" s="2"/>
    </row>
    <row r="55" ht="15.75" hidden="1" customHeight="1">
      <c r="A55" s="2" t="s">
        <v>457</v>
      </c>
      <c r="B55" s="2" t="s">
        <v>458</v>
      </c>
      <c r="C55" s="2" t="s">
        <v>154</v>
      </c>
      <c r="D55" s="2" t="s">
        <v>446</v>
      </c>
      <c r="E55" s="2" t="s">
        <v>459</v>
      </c>
      <c r="F55" s="2">
        <v>24.0</v>
      </c>
      <c r="G55" s="2" t="s">
        <v>460</v>
      </c>
      <c r="H55" s="2">
        <v>1883.0</v>
      </c>
      <c r="I55" s="2">
        <v>3100.0</v>
      </c>
      <c r="J55" s="2">
        <v>1217.0</v>
      </c>
      <c r="K55" s="2">
        <v>100.0</v>
      </c>
      <c r="L55" s="2">
        <v>30.0</v>
      </c>
      <c r="M55" s="2">
        <v>50.0</v>
      </c>
      <c r="N55" s="2">
        <v>20.0</v>
      </c>
      <c r="O55" s="2">
        <v>28.0</v>
      </c>
      <c r="P55" s="2">
        <v>10.0</v>
      </c>
      <c r="Q55" s="2" t="s">
        <v>134</v>
      </c>
      <c r="R55" s="2" t="s">
        <v>461</v>
      </c>
      <c r="S55" s="6">
        <v>45213.0</v>
      </c>
      <c r="T55" s="6">
        <v>45417.0</v>
      </c>
      <c r="U55" s="2" t="s">
        <v>372</v>
      </c>
      <c r="V55" s="2">
        <v>204.0</v>
      </c>
      <c r="W55" s="2">
        <v>52.0</v>
      </c>
      <c r="X55" s="2" t="str">
        <f>IF(Data!W61&gt;70, "Expensive","Affordable")</f>
        <v>Affordable</v>
      </c>
      <c r="Y55" s="2">
        <v>42.0</v>
      </c>
      <c r="Z55" s="2">
        <v>31.0</v>
      </c>
      <c r="AA55" s="2">
        <v>1150.0</v>
      </c>
      <c r="AB55" s="2" t="b">
        <v>1</v>
      </c>
      <c r="AC55" s="2" t="b">
        <v>1</v>
      </c>
      <c r="AD55" s="2" t="b">
        <v>1</v>
      </c>
      <c r="AE55" s="2">
        <v>16.0</v>
      </c>
      <c r="AF55" s="2">
        <v>4.3</v>
      </c>
      <c r="AG55" s="2"/>
      <c r="AH55" s="2">
        <v>4.5</v>
      </c>
      <c r="AI55" s="2">
        <v>4.1</v>
      </c>
      <c r="AJ55" s="2">
        <v>7500.0</v>
      </c>
      <c r="AK55" s="2">
        <v>150.0</v>
      </c>
      <c r="AL55" s="2">
        <v>50.0</v>
      </c>
      <c r="AM55" s="2" t="s">
        <v>174</v>
      </c>
      <c r="AN55" s="2" t="b">
        <v>1</v>
      </c>
      <c r="AO55" s="2" t="b">
        <v>1</v>
      </c>
      <c r="AP55" s="2">
        <v>40.0</v>
      </c>
      <c r="AQ55" s="2">
        <v>4.1</v>
      </c>
      <c r="AR55" s="2">
        <v>50.0</v>
      </c>
      <c r="AS55" s="2">
        <v>1936.0</v>
      </c>
      <c r="AT55" s="6">
        <v>45270.0</v>
      </c>
      <c r="AU55" s="2">
        <v>700000.0</v>
      </c>
      <c r="AV55" s="2">
        <v>-6.5</v>
      </c>
      <c r="AW55" s="2">
        <v>-8.0</v>
      </c>
      <c r="AX55" s="2">
        <v>-7.3</v>
      </c>
      <c r="AY55" s="2">
        <v>-3.7</v>
      </c>
      <c r="AZ55" s="2" t="s">
        <v>462</v>
      </c>
      <c r="BA55" s="2" t="s">
        <v>463</v>
      </c>
      <c r="BB55" s="2"/>
      <c r="BC55" s="2"/>
      <c r="BD55" s="2"/>
      <c r="BE55" s="2"/>
    </row>
    <row r="56" ht="15.75" hidden="1" customHeight="1">
      <c r="A56" s="2" t="s">
        <v>464</v>
      </c>
      <c r="B56" s="2" t="s">
        <v>465</v>
      </c>
      <c r="C56" s="2" t="s">
        <v>154</v>
      </c>
      <c r="D56" s="2" t="s">
        <v>155</v>
      </c>
      <c r="E56" s="2" t="s">
        <v>466</v>
      </c>
      <c r="F56" s="2">
        <v>0.0</v>
      </c>
      <c r="G56" s="2" t="s">
        <v>467</v>
      </c>
      <c r="H56" s="2">
        <v>1121.0</v>
      </c>
      <c r="I56" s="2">
        <v>3016.0</v>
      </c>
      <c r="J56" s="2">
        <v>1895.0</v>
      </c>
      <c r="K56" s="2">
        <v>100.0</v>
      </c>
      <c r="L56" s="2">
        <v>28.0</v>
      </c>
      <c r="M56" s="2">
        <v>57.0</v>
      </c>
      <c r="N56" s="2">
        <v>15.0</v>
      </c>
      <c r="O56" s="2">
        <v>30.0</v>
      </c>
      <c r="P56" s="2">
        <v>11.0</v>
      </c>
      <c r="Q56" s="2" t="s">
        <v>134</v>
      </c>
      <c r="R56" s="2" t="s">
        <v>468</v>
      </c>
      <c r="S56" s="6">
        <v>45248.0</v>
      </c>
      <c r="T56" s="6">
        <v>45413.0</v>
      </c>
      <c r="U56" s="2" t="s">
        <v>99</v>
      </c>
      <c r="V56" s="2">
        <v>165.0</v>
      </c>
      <c r="W56" s="2">
        <v>54.0</v>
      </c>
      <c r="X56" s="2" t="str">
        <f>IF(Data!W77&gt;70, "Expensive","Affordable")</f>
        <v>Affordable</v>
      </c>
      <c r="Y56" s="2">
        <v>43.0</v>
      </c>
      <c r="Z56" s="2">
        <v>32.0</v>
      </c>
      <c r="AA56" s="2">
        <v>1200.0</v>
      </c>
      <c r="AB56" s="2" t="b">
        <v>1</v>
      </c>
      <c r="AC56" s="2" t="b">
        <v>1</v>
      </c>
      <c r="AD56" s="2" t="b">
        <v>1</v>
      </c>
      <c r="AE56" s="2">
        <v>20.0</v>
      </c>
      <c r="AF56" s="2">
        <v>4.4</v>
      </c>
      <c r="AG56" s="2"/>
      <c r="AH56" s="2">
        <v>4.6</v>
      </c>
      <c r="AI56" s="2">
        <v>4.2</v>
      </c>
      <c r="AJ56" s="2">
        <v>8000.0</v>
      </c>
      <c r="AK56" s="2">
        <v>100.0</v>
      </c>
      <c r="AL56" s="2">
        <v>50.0</v>
      </c>
      <c r="AM56" s="2" t="s">
        <v>159</v>
      </c>
      <c r="AN56" s="2" t="b">
        <v>1</v>
      </c>
      <c r="AO56" s="2" t="b">
        <v>1</v>
      </c>
      <c r="AP56" s="2">
        <v>45.0</v>
      </c>
      <c r="AQ56" s="2">
        <v>4.1</v>
      </c>
      <c r="AR56" s="2">
        <v>55.0</v>
      </c>
      <c r="AS56" s="2">
        <v>1936.0</v>
      </c>
      <c r="AT56" s="6">
        <v>45092.0</v>
      </c>
      <c r="AU56" s="2">
        <v>750000.0</v>
      </c>
      <c r="AV56" s="2">
        <v>-5.5</v>
      </c>
      <c r="AW56" s="2">
        <v>-7.0</v>
      </c>
      <c r="AX56" s="2">
        <v>-6.3</v>
      </c>
      <c r="AY56" s="2">
        <v>-2.7</v>
      </c>
      <c r="AZ56" s="2" t="s">
        <v>469</v>
      </c>
      <c r="BA56" s="2" t="s">
        <v>470</v>
      </c>
      <c r="BB56" s="2"/>
      <c r="BC56" s="2"/>
      <c r="BD56" s="2"/>
      <c r="BE56" s="2"/>
    </row>
    <row r="57" ht="15.75" hidden="1" customHeight="1">
      <c r="A57" s="2" t="s">
        <v>471</v>
      </c>
      <c r="B57" s="2" t="s">
        <v>437</v>
      </c>
      <c r="C57" s="2" t="s">
        <v>438</v>
      </c>
      <c r="D57" s="2" t="s">
        <v>439</v>
      </c>
      <c r="E57" s="2" t="s">
        <v>439</v>
      </c>
      <c r="F57" s="2">
        <v>5.0</v>
      </c>
      <c r="G57" s="2" t="s">
        <v>440</v>
      </c>
      <c r="H57" s="2">
        <v>1710.0</v>
      </c>
      <c r="I57" s="2">
        <v>2640.0</v>
      </c>
      <c r="J57" s="2">
        <v>930.0</v>
      </c>
      <c r="K57" s="2">
        <v>210.0</v>
      </c>
      <c r="L57" s="2">
        <v>45.0</v>
      </c>
      <c r="M57" s="2">
        <v>110.0</v>
      </c>
      <c r="N57" s="2">
        <v>55.0</v>
      </c>
      <c r="O57" s="2">
        <v>64.0</v>
      </c>
      <c r="P57" s="2">
        <v>28.0</v>
      </c>
      <c r="Q57" s="2" t="s">
        <v>224</v>
      </c>
      <c r="R57" s="2" t="s">
        <v>218</v>
      </c>
      <c r="S57" s="6">
        <v>45261.0</v>
      </c>
      <c r="T57" s="6">
        <v>45396.0</v>
      </c>
      <c r="U57" s="2" t="s">
        <v>78</v>
      </c>
      <c r="V57" s="2">
        <v>135.0</v>
      </c>
      <c r="W57" s="2">
        <v>53.0</v>
      </c>
      <c r="X57" s="2" t="str">
        <f>IF(Data!W87&gt;70, "Expensive","Affordable")</f>
        <v>Affordable</v>
      </c>
      <c r="Y57" s="2">
        <v>42.0</v>
      </c>
      <c r="Z57" s="2">
        <v>32.0</v>
      </c>
      <c r="AA57" s="2">
        <v>1150.0</v>
      </c>
      <c r="AB57" s="2" t="b">
        <v>1</v>
      </c>
      <c r="AC57" s="2" t="b">
        <v>1</v>
      </c>
      <c r="AD57" s="2" t="b">
        <v>0</v>
      </c>
      <c r="AE57" s="2">
        <v>10.0</v>
      </c>
      <c r="AF57" s="2">
        <v>4.4</v>
      </c>
      <c r="AG57" s="2"/>
      <c r="AH57" s="2">
        <v>4.6</v>
      </c>
      <c r="AI57" s="2">
        <v>4.2</v>
      </c>
      <c r="AJ57" s="2">
        <v>9500.0</v>
      </c>
      <c r="AK57" s="2">
        <v>150.0</v>
      </c>
      <c r="AL57" s="2">
        <v>100.0</v>
      </c>
      <c r="AM57" s="2" t="s">
        <v>174</v>
      </c>
      <c r="AN57" s="2" t="b">
        <v>1</v>
      </c>
      <c r="AO57" s="2" t="b">
        <v>1</v>
      </c>
      <c r="AP57" s="2">
        <v>50.0</v>
      </c>
      <c r="AQ57" s="2">
        <v>4.1</v>
      </c>
      <c r="AR57" s="2">
        <v>50.0</v>
      </c>
      <c r="AS57" s="2">
        <v>1956.0</v>
      </c>
      <c r="AT57" s="6">
        <v>45260.0</v>
      </c>
      <c r="AU57" s="2">
        <v>850000.0</v>
      </c>
      <c r="AV57" s="2">
        <v>-2.0</v>
      </c>
      <c r="AW57" s="2">
        <v>-3.4</v>
      </c>
      <c r="AX57" s="2">
        <v>-2.7</v>
      </c>
      <c r="AY57" s="2">
        <v>0.9</v>
      </c>
      <c r="AZ57" s="2" t="s">
        <v>442</v>
      </c>
      <c r="BA57" s="2" t="s">
        <v>443</v>
      </c>
      <c r="BB57" s="2"/>
      <c r="BC57" s="2"/>
      <c r="BD57" s="2"/>
      <c r="BE57" s="2"/>
    </row>
    <row r="58" ht="15.75" hidden="1" customHeight="1">
      <c r="A58" s="2" t="s">
        <v>472</v>
      </c>
      <c r="B58" s="2" t="s">
        <v>473</v>
      </c>
      <c r="C58" s="2" t="s">
        <v>474</v>
      </c>
      <c r="D58" s="2" t="s">
        <v>475</v>
      </c>
      <c r="E58" s="2" t="s">
        <v>476</v>
      </c>
      <c r="F58" s="2">
        <v>25.0</v>
      </c>
      <c r="G58" s="2" t="s">
        <v>477</v>
      </c>
      <c r="H58" s="2">
        <v>550.0</v>
      </c>
      <c r="I58" s="2">
        <v>700.0</v>
      </c>
      <c r="J58" s="2">
        <v>150.0</v>
      </c>
      <c r="K58" s="2">
        <v>14.0</v>
      </c>
      <c r="L58" s="2">
        <v>5.0</v>
      </c>
      <c r="M58" s="2">
        <v>7.0</v>
      </c>
      <c r="N58" s="2">
        <v>2.0</v>
      </c>
      <c r="O58" s="2">
        <v>15.0</v>
      </c>
      <c r="P58" s="2">
        <v>3.0</v>
      </c>
      <c r="Q58" s="2" t="s">
        <v>468</v>
      </c>
      <c r="R58" s="2"/>
      <c r="S58" s="6">
        <v>45245.0</v>
      </c>
      <c r="T58" s="6">
        <v>45412.0</v>
      </c>
      <c r="U58" s="2" t="s">
        <v>99</v>
      </c>
      <c r="V58" s="2">
        <v>167.0</v>
      </c>
      <c r="W58" s="2">
        <v>45.0</v>
      </c>
      <c r="X58" s="2" t="str">
        <f>IF(Data!W98&gt;70, "Expensive","Affordable")</f>
        <v>Affordable</v>
      </c>
      <c r="Y58" s="2">
        <v>36.0</v>
      </c>
      <c r="Z58" s="2">
        <v>27.0</v>
      </c>
      <c r="AA58" s="2">
        <v>800.0</v>
      </c>
      <c r="AB58" s="2" t="b">
        <v>1</v>
      </c>
      <c r="AC58" s="2" t="b">
        <v>1</v>
      </c>
      <c r="AD58" s="2" t="b">
        <v>0</v>
      </c>
      <c r="AE58" s="2">
        <v>15.0</v>
      </c>
      <c r="AF58" s="2">
        <v>3.9</v>
      </c>
      <c r="AG58" s="2"/>
      <c r="AH58" s="2">
        <v>4.2</v>
      </c>
      <c r="AI58" s="2">
        <v>3.6</v>
      </c>
      <c r="AJ58" s="2">
        <v>2000.0</v>
      </c>
      <c r="AK58" s="2">
        <v>25000.0</v>
      </c>
      <c r="AL58" s="2">
        <v>25000.0</v>
      </c>
      <c r="AM58" s="2" t="s">
        <v>478</v>
      </c>
      <c r="AN58" s="2" t="b">
        <v>1</v>
      </c>
      <c r="AO58" s="2" t="b">
        <v>1</v>
      </c>
      <c r="AP58" s="2">
        <v>2.0</v>
      </c>
      <c r="AQ58" s="2">
        <v>4.1</v>
      </c>
      <c r="AR58" s="2">
        <v>100.0</v>
      </c>
      <c r="AS58" s="2">
        <v>1968.0</v>
      </c>
      <c r="AT58" s="6">
        <v>44727.0</v>
      </c>
      <c r="AU58" s="2">
        <v>200000.0</v>
      </c>
      <c r="AV58" s="2">
        <v>-2.5</v>
      </c>
      <c r="AW58" s="2">
        <v>-3.9</v>
      </c>
      <c r="AX58" s="2">
        <v>-3.2</v>
      </c>
      <c r="AY58" s="2">
        <v>0.5</v>
      </c>
      <c r="AZ58" s="2" t="s">
        <v>479</v>
      </c>
      <c r="BA58" s="2" t="s">
        <v>480</v>
      </c>
      <c r="BB58" s="2"/>
      <c r="BC58" s="2"/>
      <c r="BD58" s="2"/>
      <c r="BE58" s="2"/>
    </row>
    <row r="59" ht="15.75" customHeight="1">
      <c r="A59" s="2" t="s">
        <v>481</v>
      </c>
      <c r="B59" s="2" t="s">
        <v>482</v>
      </c>
      <c r="C59" s="2" t="s">
        <v>142</v>
      </c>
      <c r="D59" s="2" t="s">
        <v>143</v>
      </c>
      <c r="E59" s="2" t="s">
        <v>482</v>
      </c>
      <c r="F59" s="2">
        <v>0.0</v>
      </c>
      <c r="G59" s="2" t="s">
        <v>483</v>
      </c>
      <c r="H59" s="2">
        <v>800.0</v>
      </c>
      <c r="I59" s="2">
        <v>2000.0</v>
      </c>
      <c r="J59" s="2">
        <v>1200.0</v>
      </c>
      <c r="K59" s="2">
        <v>179.0</v>
      </c>
      <c r="L59" s="2">
        <v>45.0</v>
      </c>
      <c r="M59" s="2">
        <v>90.0</v>
      </c>
      <c r="N59" s="2">
        <v>44.0</v>
      </c>
      <c r="O59" s="2">
        <v>54.0</v>
      </c>
      <c r="P59" s="2">
        <v>27.0</v>
      </c>
      <c r="Q59" s="2" t="s">
        <v>86</v>
      </c>
      <c r="R59" s="2" t="s">
        <v>484</v>
      </c>
      <c r="S59" s="6">
        <v>45227.0</v>
      </c>
      <c r="T59" s="6">
        <v>45413.0</v>
      </c>
      <c r="U59" s="2" t="s">
        <v>78</v>
      </c>
      <c r="V59" s="2">
        <v>185.0</v>
      </c>
      <c r="W59" s="2">
        <v>58.0</v>
      </c>
      <c r="X59" s="2" t="str">
        <f>IF(Data!W6&gt;70, "Expensive","Affordable")</f>
        <v>Affordable</v>
      </c>
      <c r="Y59" s="2">
        <v>46.0</v>
      </c>
      <c r="Z59" s="2">
        <v>29.0</v>
      </c>
      <c r="AA59" s="2">
        <v>1250.0</v>
      </c>
      <c r="AB59" s="2" t="b">
        <v>1</v>
      </c>
      <c r="AC59" s="2" t="b">
        <v>1</v>
      </c>
      <c r="AD59" s="2" t="b">
        <v>0</v>
      </c>
      <c r="AE59" s="2">
        <v>35.0</v>
      </c>
      <c r="AF59" s="2">
        <v>4.4</v>
      </c>
      <c r="AG59" s="2"/>
      <c r="AH59" s="2">
        <v>4.6</v>
      </c>
      <c r="AI59" s="2">
        <v>4.3</v>
      </c>
      <c r="AJ59" s="2">
        <v>9000.0</v>
      </c>
      <c r="AK59" s="2">
        <v>190.0</v>
      </c>
      <c r="AL59" s="2">
        <v>150.0</v>
      </c>
      <c r="AM59" s="2" t="s">
        <v>149</v>
      </c>
      <c r="AN59" s="2" t="b">
        <v>1</v>
      </c>
      <c r="AO59" s="2" t="b">
        <v>1</v>
      </c>
      <c r="AP59" s="2">
        <v>60.0</v>
      </c>
      <c r="AQ59" s="2">
        <v>4.0</v>
      </c>
      <c r="AR59" s="2">
        <v>40.0</v>
      </c>
      <c r="AS59" s="2">
        <v>1893.0</v>
      </c>
      <c r="AT59" s="6">
        <v>44515.0</v>
      </c>
      <c r="AU59" s="2">
        <v>950000.0</v>
      </c>
      <c r="AV59" s="2">
        <v>-1.8</v>
      </c>
      <c r="AW59" s="2">
        <v>-3.2</v>
      </c>
      <c r="AX59" s="2">
        <v>-2.5</v>
      </c>
      <c r="AY59" s="2">
        <v>1.2</v>
      </c>
      <c r="AZ59" s="2" t="s">
        <v>485</v>
      </c>
      <c r="BA59" s="2" t="s">
        <v>486</v>
      </c>
      <c r="BB59" s="2"/>
      <c r="BC59" s="2"/>
      <c r="BD59" s="2"/>
      <c r="BE59" s="2"/>
    </row>
    <row r="60" ht="15.75" hidden="1" customHeight="1">
      <c r="A60" s="2" t="s">
        <v>487</v>
      </c>
      <c r="B60" s="2" t="s">
        <v>488</v>
      </c>
      <c r="C60" s="2" t="s">
        <v>154</v>
      </c>
      <c r="D60" s="2" t="s">
        <v>489</v>
      </c>
      <c r="E60" s="2" t="s">
        <v>488</v>
      </c>
      <c r="F60" s="2">
        <v>5.0</v>
      </c>
      <c r="G60" s="2" t="s">
        <v>490</v>
      </c>
      <c r="H60" s="2">
        <v>2035.0</v>
      </c>
      <c r="I60" s="2">
        <v>2823.0</v>
      </c>
      <c r="J60" s="2">
        <v>788.0</v>
      </c>
      <c r="K60" s="2">
        <v>146.0</v>
      </c>
      <c r="L60" s="2">
        <v>30.0</v>
      </c>
      <c r="M60" s="2">
        <v>80.0</v>
      </c>
      <c r="N60" s="2">
        <v>36.0</v>
      </c>
      <c r="O60" s="2">
        <v>63.0</v>
      </c>
      <c r="P60" s="2">
        <v>29.0</v>
      </c>
      <c r="Q60" s="2" t="s">
        <v>117</v>
      </c>
      <c r="R60" s="2" t="s">
        <v>339</v>
      </c>
      <c r="S60" s="6">
        <v>45260.0</v>
      </c>
      <c r="T60" s="6">
        <v>45396.0</v>
      </c>
      <c r="U60" s="2" t="s">
        <v>78</v>
      </c>
      <c r="V60" s="2">
        <v>136.0</v>
      </c>
      <c r="W60" s="2">
        <v>55.0</v>
      </c>
      <c r="X60" s="2" t="str">
        <f>IF(Data!W34&gt;70, "Expensive","Affordable")</f>
        <v>Affordable</v>
      </c>
      <c r="Y60" s="2">
        <v>44.0</v>
      </c>
      <c r="Z60" s="2">
        <v>33.0</v>
      </c>
      <c r="AA60" s="2">
        <v>1200.0</v>
      </c>
      <c r="AB60" s="2" t="b">
        <v>1</v>
      </c>
      <c r="AC60" s="2" t="b">
        <v>1</v>
      </c>
      <c r="AD60" s="2" t="b">
        <v>0</v>
      </c>
      <c r="AE60" s="2">
        <v>40.0</v>
      </c>
      <c r="AF60" s="2">
        <v>4.3</v>
      </c>
      <c r="AG60" s="2"/>
      <c r="AH60" s="2">
        <v>4.5</v>
      </c>
      <c r="AI60" s="2">
        <v>4.1</v>
      </c>
      <c r="AJ60" s="2">
        <v>8500.0</v>
      </c>
      <c r="AK60" s="2">
        <v>200.0</v>
      </c>
      <c r="AL60" s="2">
        <v>100.0</v>
      </c>
      <c r="AM60" s="2" t="s">
        <v>174</v>
      </c>
      <c r="AN60" s="2" t="b">
        <v>1</v>
      </c>
      <c r="AO60" s="2" t="b">
        <v>1</v>
      </c>
      <c r="AP60" s="2">
        <v>45.0</v>
      </c>
      <c r="AQ60" s="2">
        <v>4.0</v>
      </c>
      <c r="AR60" s="2">
        <v>45.0</v>
      </c>
      <c r="AS60" s="2">
        <v>1934.0</v>
      </c>
      <c r="AT60" s="6">
        <v>44880.0</v>
      </c>
      <c r="AU60" s="2">
        <v>800000.0</v>
      </c>
      <c r="AV60" s="2">
        <v>-4.0</v>
      </c>
      <c r="AW60" s="2">
        <v>-5.4</v>
      </c>
      <c r="AX60" s="2">
        <v>-4.7</v>
      </c>
      <c r="AY60" s="2">
        <v>-1.1</v>
      </c>
      <c r="AZ60" s="2" t="s">
        <v>491</v>
      </c>
      <c r="BA60" s="2" t="s">
        <v>492</v>
      </c>
      <c r="BB60" s="2"/>
      <c r="BC60" s="2"/>
      <c r="BD60" s="2"/>
      <c r="BE60" s="2"/>
    </row>
    <row r="61" ht="15.75" hidden="1" customHeight="1">
      <c r="A61" s="2" t="s">
        <v>493</v>
      </c>
      <c r="B61" s="2" t="s">
        <v>494</v>
      </c>
      <c r="C61" s="2" t="s">
        <v>154</v>
      </c>
      <c r="D61" s="2" t="s">
        <v>155</v>
      </c>
      <c r="E61" s="2" t="s">
        <v>494</v>
      </c>
      <c r="F61" s="2">
        <v>7.0</v>
      </c>
      <c r="G61" s="2" t="s">
        <v>495</v>
      </c>
      <c r="H61" s="2">
        <v>1225.0</v>
      </c>
      <c r="I61" s="2">
        <v>3012.0</v>
      </c>
      <c r="J61" s="2">
        <v>1787.0</v>
      </c>
      <c r="K61" s="2">
        <v>50.0</v>
      </c>
      <c r="L61" s="2">
        <v>15.0</v>
      </c>
      <c r="M61" s="2">
        <v>25.0</v>
      </c>
      <c r="N61" s="2">
        <v>10.0</v>
      </c>
      <c r="O61" s="2">
        <v>14.0</v>
      </c>
      <c r="P61" s="2">
        <v>6.0</v>
      </c>
      <c r="Q61" s="2" t="s">
        <v>224</v>
      </c>
      <c r="R61" s="2" t="s">
        <v>496</v>
      </c>
      <c r="S61" s="6">
        <v>45255.0</v>
      </c>
      <c r="T61" s="6">
        <v>45396.0</v>
      </c>
      <c r="U61" s="2" t="s">
        <v>126</v>
      </c>
      <c r="V61" s="2">
        <v>141.0</v>
      </c>
      <c r="W61" s="2">
        <v>54.0</v>
      </c>
      <c r="X61" s="2" t="str">
        <f>IF(Data!W43&gt;70, "Expensive","Affordable")</f>
        <v>Affordable</v>
      </c>
      <c r="Y61" s="2">
        <v>43.0</v>
      </c>
      <c r="Z61" s="2">
        <v>32.0</v>
      </c>
      <c r="AA61" s="2">
        <v>1200.0</v>
      </c>
      <c r="AB61" s="2" t="b">
        <v>0</v>
      </c>
      <c r="AC61" s="2" t="b">
        <v>1</v>
      </c>
      <c r="AD61" s="2" t="b">
        <v>1</v>
      </c>
      <c r="AE61" s="2">
        <v>39.0</v>
      </c>
      <c r="AF61" s="2">
        <v>4.3</v>
      </c>
      <c r="AG61" s="2"/>
      <c r="AH61" s="2">
        <v>4.2</v>
      </c>
      <c r="AI61" s="2">
        <v>4.5</v>
      </c>
      <c r="AJ61" s="2">
        <v>8000.0</v>
      </c>
      <c r="AK61" s="2">
        <v>180.0</v>
      </c>
      <c r="AL61" s="2">
        <v>100.0</v>
      </c>
      <c r="AM61" s="2" t="s">
        <v>306</v>
      </c>
      <c r="AN61" s="2" t="b">
        <v>1</v>
      </c>
      <c r="AO61" s="2" t="b">
        <v>1</v>
      </c>
      <c r="AP61" s="2">
        <v>45.0</v>
      </c>
      <c r="AQ61" s="2">
        <v>4.0</v>
      </c>
      <c r="AR61" s="2">
        <v>45.0</v>
      </c>
      <c r="AS61" s="2">
        <v>1958.0</v>
      </c>
      <c r="AT61" s="6">
        <v>44905.0</v>
      </c>
      <c r="AU61" s="2">
        <v>750000.0</v>
      </c>
      <c r="AV61" s="2">
        <v>-4.8</v>
      </c>
      <c r="AW61" s="2">
        <v>-6.2</v>
      </c>
      <c r="AX61" s="2">
        <v>-5.5</v>
      </c>
      <c r="AY61" s="2">
        <v>-1.9</v>
      </c>
      <c r="AZ61" s="2" t="s">
        <v>497</v>
      </c>
      <c r="BA61" s="2" t="s">
        <v>498</v>
      </c>
      <c r="BB61" s="2"/>
      <c r="BC61" s="2"/>
      <c r="BD61" s="2"/>
      <c r="BE61" s="2"/>
    </row>
    <row r="62" ht="15.75" hidden="1" customHeight="1">
      <c r="A62" s="2" t="s">
        <v>499</v>
      </c>
      <c r="B62" s="2" t="s">
        <v>500</v>
      </c>
      <c r="C62" s="2" t="s">
        <v>94</v>
      </c>
      <c r="D62" s="2" t="s">
        <v>259</v>
      </c>
      <c r="E62" s="2" t="s">
        <v>501</v>
      </c>
      <c r="F62" s="2">
        <v>0.0</v>
      </c>
      <c r="G62" s="2" t="s">
        <v>502</v>
      </c>
      <c r="H62" s="2">
        <v>1164.0</v>
      </c>
      <c r="I62" s="2">
        <v>2487.0</v>
      </c>
      <c r="J62" s="2">
        <v>1323.0</v>
      </c>
      <c r="K62" s="2">
        <v>120.0</v>
      </c>
      <c r="L62" s="2">
        <v>25.0</v>
      </c>
      <c r="M62" s="2">
        <v>65.0</v>
      </c>
      <c r="N62" s="2">
        <v>30.0</v>
      </c>
      <c r="O62" s="2">
        <v>24.0</v>
      </c>
      <c r="P62" s="2">
        <v>9.0</v>
      </c>
      <c r="Q62" s="2" t="s">
        <v>224</v>
      </c>
      <c r="R62" s="2" t="s">
        <v>173</v>
      </c>
      <c r="S62" s="6">
        <v>45283.0</v>
      </c>
      <c r="T62" s="6">
        <v>45403.0</v>
      </c>
      <c r="U62" s="2" t="s">
        <v>99</v>
      </c>
      <c r="V62" s="2">
        <v>120.0</v>
      </c>
      <c r="W62" s="2">
        <v>51.0</v>
      </c>
      <c r="X62" s="2" t="str">
        <f>IF(Data!W59&gt;70, "Expensive","Affordable")</f>
        <v>Affordable</v>
      </c>
      <c r="Y62" s="2">
        <v>41.0</v>
      </c>
      <c r="Z62" s="2">
        <v>30.0</v>
      </c>
      <c r="AA62" s="2">
        <v>1150.0</v>
      </c>
      <c r="AB62" s="2" t="b">
        <v>0</v>
      </c>
      <c r="AC62" s="2" t="b">
        <v>1</v>
      </c>
      <c r="AD62" s="2" t="b">
        <v>0</v>
      </c>
      <c r="AE62" s="2">
        <v>29.0</v>
      </c>
      <c r="AF62" s="2">
        <v>4.2</v>
      </c>
      <c r="AG62" s="2"/>
      <c r="AH62" s="2">
        <v>4.5</v>
      </c>
      <c r="AI62" s="2">
        <v>3.9</v>
      </c>
      <c r="AJ62" s="2">
        <v>7000.0</v>
      </c>
      <c r="AK62" s="2">
        <v>150.0</v>
      </c>
      <c r="AL62" s="2">
        <v>50.0</v>
      </c>
      <c r="AM62" s="2" t="s">
        <v>159</v>
      </c>
      <c r="AN62" s="2" t="b">
        <v>1</v>
      </c>
      <c r="AO62" s="2" t="b">
        <v>1</v>
      </c>
      <c r="AP62" s="2">
        <v>35.0</v>
      </c>
      <c r="AQ62" s="2">
        <v>4.0</v>
      </c>
      <c r="AR62" s="2">
        <v>45.0</v>
      </c>
      <c r="AS62" s="2">
        <v>1935.0</v>
      </c>
      <c r="AT62" s="6">
        <v>44895.0</v>
      </c>
      <c r="AU62" s="2">
        <v>600000.0</v>
      </c>
      <c r="AV62" s="2">
        <v>-3.5</v>
      </c>
      <c r="AW62" s="2">
        <v>-4.9</v>
      </c>
      <c r="AX62" s="2">
        <v>-4.2</v>
      </c>
      <c r="AY62" s="2">
        <v>-0.6</v>
      </c>
      <c r="AZ62" s="2" t="s">
        <v>503</v>
      </c>
      <c r="BA62" s="2" t="s">
        <v>504</v>
      </c>
      <c r="BB62" s="2"/>
      <c r="BC62" s="2"/>
      <c r="BD62" s="2"/>
      <c r="BE62" s="2"/>
    </row>
    <row r="63" ht="15.75" hidden="1" customHeight="1">
      <c r="A63" s="2" t="s">
        <v>505</v>
      </c>
      <c r="B63" s="2" t="s">
        <v>506</v>
      </c>
      <c r="C63" s="2" t="s">
        <v>423</v>
      </c>
      <c r="D63" s="2" t="s">
        <v>424</v>
      </c>
      <c r="E63" s="2" t="s">
        <v>507</v>
      </c>
      <c r="F63" s="2">
        <v>10.0</v>
      </c>
      <c r="G63" s="2" t="s">
        <v>508</v>
      </c>
      <c r="H63" s="2">
        <v>569.0</v>
      </c>
      <c r="I63" s="2">
        <v>1800.0</v>
      </c>
      <c r="J63" s="2">
        <v>1231.0</v>
      </c>
      <c r="K63" s="2">
        <v>22.0</v>
      </c>
      <c r="L63" s="2">
        <v>6.0</v>
      </c>
      <c r="M63" s="2">
        <v>12.0</v>
      </c>
      <c r="N63" s="2">
        <v>4.0</v>
      </c>
      <c r="O63" s="2">
        <v>8.0</v>
      </c>
      <c r="P63" s="2">
        <v>4.0</v>
      </c>
      <c r="Q63" s="2" t="s">
        <v>315</v>
      </c>
      <c r="R63" s="2" t="s">
        <v>76</v>
      </c>
      <c r="S63" s="6">
        <v>45275.0</v>
      </c>
      <c r="T63" s="6">
        <v>45382.0</v>
      </c>
      <c r="U63" s="2" t="s">
        <v>78</v>
      </c>
      <c r="V63" s="2">
        <v>107.0</v>
      </c>
      <c r="W63" s="2">
        <v>38.0</v>
      </c>
      <c r="X63" s="2" t="str">
        <f>IF(Data!W75&gt;70, "Expensive","Affordable")</f>
        <v>Affordable</v>
      </c>
      <c r="Y63" s="2">
        <v>30.0</v>
      </c>
      <c r="Z63" s="2">
        <v>23.0</v>
      </c>
      <c r="AA63" s="2">
        <v>800.0</v>
      </c>
      <c r="AB63" s="2" t="b">
        <v>0</v>
      </c>
      <c r="AC63" s="2" t="b">
        <v>1</v>
      </c>
      <c r="AD63" s="2" t="b">
        <v>0</v>
      </c>
      <c r="AE63" s="2">
        <v>15.0</v>
      </c>
      <c r="AF63" s="2">
        <v>4.1</v>
      </c>
      <c r="AG63" s="2"/>
      <c r="AH63" s="2">
        <v>4.3</v>
      </c>
      <c r="AI63" s="2">
        <v>3.9</v>
      </c>
      <c r="AJ63" s="2">
        <v>3500.0</v>
      </c>
      <c r="AK63" s="2">
        <v>500.0</v>
      </c>
      <c r="AL63" s="2">
        <v>100.0</v>
      </c>
      <c r="AM63" s="2" t="s">
        <v>509</v>
      </c>
      <c r="AN63" s="2" t="b">
        <v>1</v>
      </c>
      <c r="AO63" s="2" t="b">
        <v>1</v>
      </c>
      <c r="AP63" s="2">
        <v>15.0</v>
      </c>
      <c r="AQ63" s="2">
        <v>4.0</v>
      </c>
      <c r="AR63" s="2">
        <v>45.0</v>
      </c>
      <c r="AS63" s="2">
        <v>1964.0</v>
      </c>
      <c r="AT63" s="6">
        <v>44377.0</v>
      </c>
      <c r="AU63" s="2">
        <v>250000.0</v>
      </c>
      <c r="AV63" s="2">
        <v>-2.0</v>
      </c>
      <c r="AW63" s="2">
        <v>-3.4</v>
      </c>
      <c r="AX63" s="2">
        <v>-2.7</v>
      </c>
      <c r="AY63" s="2">
        <v>0.9</v>
      </c>
      <c r="AZ63" s="2" t="s">
        <v>510</v>
      </c>
      <c r="BA63" s="2" t="s">
        <v>511</v>
      </c>
      <c r="BB63" s="2"/>
      <c r="BC63" s="2"/>
      <c r="BD63" s="2"/>
      <c r="BE63" s="2"/>
    </row>
    <row r="64" ht="15.75" hidden="1" customHeight="1">
      <c r="A64" s="2" t="s">
        <v>512</v>
      </c>
      <c r="B64" s="2" t="s">
        <v>513</v>
      </c>
      <c r="C64" s="2" t="s">
        <v>438</v>
      </c>
      <c r="D64" s="2" t="s">
        <v>514</v>
      </c>
      <c r="E64" s="2" t="s">
        <v>515</v>
      </c>
      <c r="F64" s="2">
        <v>0.0</v>
      </c>
      <c r="G64" s="2" t="s">
        <v>516</v>
      </c>
      <c r="H64" s="2">
        <v>1550.0</v>
      </c>
      <c r="I64" s="2">
        <v>2560.0</v>
      </c>
      <c r="J64" s="2">
        <v>1010.0</v>
      </c>
      <c r="K64" s="2">
        <v>63.0</v>
      </c>
      <c r="L64" s="2">
        <v>15.0</v>
      </c>
      <c r="M64" s="2">
        <v>33.0</v>
      </c>
      <c r="N64" s="2">
        <v>15.0</v>
      </c>
      <c r="O64" s="2">
        <v>26.0</v>
      </c>
      <c r="P64" s="2">
        <v>7.0</v>
      </c>
      <c r="Q64" s="2" t="s">
        <v>224</v>
      </c>
      <c r="R64" s="2" t="s">
        <v>225</v>
      </c>
      <c r="S64" s="6">
        <v>45261.0</v>
      </c>
      <c r="T64" s="6">
        <v>45396.0</v>
      </c>
      <c r="U64" s="2" t="s">
        <v>99</v>
      </c>
      <c r="V64" s="2">
        <v>135.0</v>
      </c>
      <c r="W64" s="2">
        <v>45.0</v>
      </c>
      <c r="X64" s="2" t="str">
        <f>IF(Data!W91&gt;70, "Expensive","Affordable")</f>
        <v>Affordable</v>
      </c>
      <c r="Y64" s="2">
        <v>36.0</v>
      </c>
      <c r="Z64" s="2">
        <v>27.0</v>
      </c>
      <c r="AA64" s="2">
        <v>950.0</v>
      </c>
      <c r="AB64" s="2" t="b">
        <v>1</v>
      </c>
      <c r="AC64" s="2" t="b">
        <v>1</v>
      </c>
      <c r="AD64" s="2" t="b">
        <v>0</v>
      </c>
      <c r="AE64" s="2">
        <v>5.0</v>
      </c>
      <c r="AF64" s="2">
        <v>4.2</v>
      </c>
      <c r="AG64" s="2"/>
      <c r="AH64" s="2">
        <v>4.5</v>
      </c>
      <c r="AI64" s="2">
        <v>3.9</v>
      </c>
      <c r="AJ64" s="2">
        <v>6000.0</v>
      </c>
      <c r="AK64" s="2">
        <v>100.0</v>
      </c>
      <c r="AL64" s="2">
        <v>50.0</v>
      </c>
      <c r="AM64" s="2" t="s">
        <v>174</v>
      </c>
      <c r="AN64" s="2" t="b">
        <v>1</v>
      </c>
      <c r="AO64" s="2" t="b">
        <v>1</v>
      </c>
      <c r="AP64" s="2">
        <v>30.0</v>
      </c>
      <c r="AQ64" s="2">
        <v>4.0</v>
      </c>
      <c r="AR64" s="2">
        <v>45.0</v>
      </c>
      <c r="AS64" s="2">
        <v>1973.0</v>
      </c>
      <c r="AT64" s="6">
        <v>45260.0</v>
      </c>
      <c r="AU64" s="2">
        <v>600000.0</v>
      </c>
      <c r="AV64" s="2">
        <v>-1.5</v>
      </c>
      <c r="AW64" s="2">
        <v>-2.9</v>
      </c>
      <c r="AX64" s="2">
        <v>-2.2</v>
      </c>
      <c r="AY64" s="2">
        <v>1.4</v>
      </c>
      <c r="AZ64" s="2" t="s">
        <v>517</v>
      </c>
      <c r="BA64" s="2" t="s">
        <v>518</v>
      </c>
      <c r="BB64" s="2"/>
      <c r="BC64" s="2"/>
      <c r="BD64" s="2"/>
      <c r="BE64" s="2"/>
    </row>
    <row r="65" ht="15.75" hidden="1" customHeight="1">
      <c r="A65" s="2" t="s">
        <v>519</v>
      </c>
      <c r="B65" s="2" t="s">
        <v>74</v>
      </c>
      <c r="C65" s="2" t="s">
        <v>520</v>
      </c>
      <c r="D65" s="2" t="s">
        <v>73</v>
      </c>
      <c r="E65" s="2" t="s">
        <v>74</v>
      </c>
      <c r="F65" s="2">
        <v>17.0</v>
      </c>
      <c r="G65" s="2" t="s">
        <v>521</v>
      </c>
      <c r="H65" s="2">
        <v>700.0</v>
      </c>
      <c r="I65" s="2">
        <v>2962.0</v>
      </c>
      <c r="J65" s="2">
        <v>2262.0</v>
      </c>
      <c r="K65" s="2">
        <v>65.0</v>
      </c>
      <c r="L65" s="2">
        <v>15.0</v>
      </c>
      <c r="M65" s="2">
        <v>35.0</v>
      </c>
      <c r="N65" s="2">
        <v>15.0</v>
      </c>
      <c r="O65" s="2">
        <v>33.0</v>
      </c>
      <c r="P65" s="2">
        <v>9.0</v>
      </c>
      <c r="Q65" s="2" t="s">
        <v>217</v>
      </c>
      <c r="R65" s="2" t="s">
        <v>107</v>
      </c>
      <c r="S65" s="6">
        <v>45268.0</v>
      </c>
      <c r="T65" s="6">
        <v>45389.0</v>
      </c>
      <c r="U65" s="2" t="s">
        <v>78</v>
      </c>
      <c r="V65" s="2">
        <v>121.0</v>
      </c>
      <c r="W65" s="2">
        <v>54.0</v>
      </c>
      <c r="X65" s="2" t="str">
        <f>IF(Data!W28&gt;70, "Expensive","Affordable")</f>
        <v>Affordable</v>
      </c>
      <c r="Y65" s="2">
        <v>43.0</v>
      </c>
      <c r="Z65" s="2">
        <v>33.0</v>
      </c>
      <c r="AA65" s="2">
        <v>1200.0</v>
      </c>
      <c r="AB65" s="2" t="b">
        <v>1</v>
      </c>
      <c r="AC65" s="2" t="b">
        <v>1</v>
      </c>
      <c r="AD65" s="2" t="b">
        <v>1</v>
      </c>
      <c r="AE65" s="2">
        <v>28.0</v>
      </c>
      <c r="AF65" s="2">
        <v>4.3</v>
      </c>
      <c r="AG65" s="2"/>
      <c r="AH65" s="2">
        <v>4.5</v>
      </c>
      <c r="AI65" s="2">
        <v>4.1</v>
      </c>
      <c r="AJ65" s="2">
        <v>8000.0</v>
      </c>
      <c r="AK65" s="2">
        <v>180.0</v>
      </c>
      <c r="AL65" s="2">
        <v>150.0</v>
      </c>
      <c r="AM65" s="2" t="s">
        <v>149</v>
      </c>
      <c r="AN65" s="2" t="b">
        <v>1</v>
      </c>
      <c r="AO65" s="2" t="b">
        <v>1</v>
      </c>
      <c r="AP65" s="2">
        <v>45.0</v>
      </c>
      <c r="AQ65" s="2">
        <v>3.9</v>
      </c>
      <c r="AR65" s="2">
        <v>35.0</v>
      </c>
      <c r="AS65" s="2">
        <v>1936.0</v>
      </c>
      <c r="AT65" s="6">
        <v>44732.0</v>
      </c>
      <c r="AU65" s="2">
        <v>750000.0</v>
      </c>
      <c r="AV65" s="2">
        <v>-2.5</v>
      </c>
      <c r="AW65" s="2">
        <v>-3.9</v>
      </c>
      <c r="AX65" s="2">
        <v>-3.2</v>
      </c>
      <c r="AY65" s="2">
        <v>0.5</v>
      </c>
      <c r="AZ65" s="2" t="s">
        <v>522</v>
      </c>
      <c r="BA65" s="2" t="s">
        <v>523</v>
      </c>
      <c r="BB65" s="2"/>
      <c r="BC65" s="2"/>
      <c r="BD65" s="2"/>
      <c r="BE65" s="2"/>
    </row>
    <row r="66" ht="15.75" hidden="1" customHeight="1">
      <c r="A66" s="2" t="s">
        <v>524</v>
      </c>
      <c r="B66" s="2" t="s">
        <v>525</v>
      </c>
      <c r="C66" s="2" t="s">
        <v>526</v>
      </c>
      <c r="D66" s="2" t="s">
        <v>527</v>
      </c>
      <c r="E66" s="2" t="s">
        <v>525</v>
      </c>
      <c r="F66" s="2">
        <v>0.0</v>
      </c>
      <c r="G66" s="2" t="s">
        <v>528</v>
      </c>
      <c r="H66" s="2">
        <v>640.0</v>
      </c>
      <c r="I66" s="2">
        <v>1450.0</v>
      </c>
      <c r="J66" s="2">
        <v>810.0</v>
      </c>
      <c r="K66" s="2">
        <v>52.0</v>
      </c>
      <c r="L66" s="2">
        <v>20.0</v>
      </c>
      <c r="M66" s="2">
        <v>24.0</v>
      </c>
      <c r="N66" s="2">
        <v>8.0</v>
      </c>
      <c r="O66" s="2">
        <v>20.0</v>
      </c>
      <c r="P66" s="2">
        <v>6.0</v>
      </c>
      <c r="Q66" s="2" t="s">
        <v>296</v>
      </c>
      <c r="R66" s="2" t="s">
        <v>468</v>
      </c>
      <c r="S66" s="6">
        <v>45260.0</v>
      </c>
      <c r="T66" s="6">
        <v>45413.0</v>
      </c>
      <c r="U66" s="2" t="s">
        <v>99</v>
      </c>
      <c r="V66" s="2">
        <v>153.0</v>
      </c>
      <c r="W66" s="2">
        <v>60.0</v>
      </c>
      <c r="X66" s="2" t="str">
        <f>IF(Data!W41&gt;70, "Expensive","Affordable")</f>
        <v>Affordable</v>
      </c>
      <c r="Y66" s="2">
        <v>48.0</v>
      </c>
      <c r="Z66" s="2">
        <v>36.0</v>
      </c>
      <c r="AA66" s="2">
        <v>1150.0</v>
      </c>
      <c r="AB66" s="2" t="b">
        <v>1</v>
      </c>
      <c r="AC66" s="2" t="b">
        <v>1</v>
      </c>
      <c r="AD66" s="2" t="b">
        <v>0</v>
      </c>
      <c r="AE66" s="2">
        <v>220.0</v>
      </c>
      <c r="AF66" s="2">
        <v>4.2</v>
      </c>
      <c r="AG66" s="2"/>
      <c r="AH66" s="2">
        <v>4.8</v>
      </c>
      <c r="AI66" s="2">
        <v>3.7</v>
      </c>
      <c r="AJ66" s="2">
        <v>6500.0</v>
      </c>
      <c r="AK66" s="2">
        <v>200.0</v>
      </c>
      <c r="AL66" s="2">
        <v>50.0</v>
      </c>
      <c r="AM66" s="2" t="s">
        <v>529</v>
      </c>
      <c r="AN66" s="2" t="b">
        <v>1</v>
      </c>
      <c r="AO66" s="2" t="b">
        <v>1</v>
      </c>
      <c r="AP66" s="2">
        <v>30.0</v>
      </c>
      <c r="AQ66" s="2">
        <v>3.9</v>
      </c>
      <c r="AR66" s="2">
        <v>35.0</v>
      </c>
      <c r="AS66" s="2">
        <v>1961.0</v>
      </c>
      <c r="AT66" s="6">
        <v>44515.0</v>
      </c>
      <c r="AU66" s="2">
        <v>700000.0</v>
      </c>
      <c r="AV66" s="2">
        <v>-7.0</v>
      </c>
      <c r="AW66" s="2">
        <v>-8.5</v>
      </c>
      <c r="AX66" s="2">
        <v>-7.8</v>
      </c>
      <c r="AY66" s="2">
        <v>-4.2</v>
      </c>
      <c r="AZ66" s="2" t="s">
        <v>530</v>
      </c>
      <c r="BA66" s="2" t="s">
        <v>531</v>
      </c>
      <c r="BB66" s="2"/>
      <c r="BC66" s="2"/>
      <c r="BD66" s="2"/>
      <c r="BE66" s="2"/>
    </row>
    <row r="67" ht="15.75" hidden="1" customHeight="1">
      <c r="A67" s="2" t="s">
        <v>532</v>
      </c>
      <c r="B67" s="2" t="s">
        <v>533</v>
      </c>
      <c r="C67" s="2" t="s">
        <v>311</v>
      </c>
      <c r="D67" s="2" t="s">
        <v>534</v>
      </c>
      <c r="E67" s="2" t="s">
        <v>533</v>
      </c>
      <c r="F67" s="2">
        <v>11.2</v>
      </c>
      <c r="G67" s="2" t="s">
        <v>535</v>
      </c>
      <c r="H67" s="2">
        <v>1510.0</v>
      </c>
      <c r="I67" s="2">
        <v>2250.0</v>
      </c>
      <c r="J67" s="2">
        <v>740.0</v>
      </c>
      <c r="K67" s="2">
        <v>137.0</v>
      </c>
      <c r="L67" s="2">
        <v>37.0</v>
      </c>
      <c r="M67" s="2">
        <v>70.0</v>
      </c>
      <c r="N67" s="2">
        <v>30.0</v>
      </c>
      <c r="O67" s="2">
        <v>25.0</v>
      </c>
      <c r="P67" s="2">
        <v>17.0</v>
      </c>
      <c r="Q67" s="2" t="s">
        <v>117</v>
      </c>
      <c r="R67" s="2" t="s">
        <v>181</v>
      </c>
      <c r="S67" s="6">
        <v>45261.0</v>
      </c>
      <c r="T67" s="6">
        <v>45396.0</v>
      </c>
      <c r="U67" s="2" t="s">
        <v>99</v>
      </c>
      <c r="V67" s="2">
        <v>135.0</v>
      </c>
      <c r="W67" s="2">
        <v>49.0</v>
      </c>
      <c r="X67" s="2" t="str">
        <f>IF(Data!W51&gt;70, "Expensive","Affordable")</f>
        <v>Affordable</v>
      </c>
      <c r="Y67" s="2">
        <v>39.0</v>
      </c>
      <c r="Z67" s="2">
        <v>29.0</v>
      </c>
      <c r="AA67" s="2">
        <v>1050.0</v>
      </c>
      <c r="AB67" s="2" t="b">
        <v>0</v>
      </c>
      <c r="AC67" s="2" t="b">
        <v>1</v>
      </c>
      <c r="AD67" s="2" t="b">
        <v>0</v>
      </c>
      <c r="AE67" s="2">
        <v>5.0</v>
      </c>
      <c r="AF67" s="2">
        <v>4.3</v>
      </c>
      <c r="AG67" s="2"/>
      <c r="AH67" s="2">
        <v>4.5</v>
      </c>
      <c r="AI67" s="2">
        <v>4.1</v>
      </c>
      <c r="AJ67" s="2">
        <v>7500.0</v>
      </c>
      <c r="AK67" s="2">
        <v>150.0</v>
      </c>
      <c r="AL67" s="2">
        <v>100.0</v>
      </c>
      <c r="AM67" s="2" t="s">
        <v>174</v>
      </c>
      <c r="AN67" s="2" t="b">
        <v>1</v>
      </c>
      <c r="AO67" s="2" t="b">
        <v>1</v>
      </c>
      <c r="AP67" s="2">
        <v>40.0</v>
      </c>
      <c r="AQ67" s="2">
        <v>3.9</v>
      </c>
      <c r="AR67" s="2">
        <v>40.0</v>
      </c>
      <c r="AS67" s="2">
        <v>1964.0</v>
      </c>
      <c r="AT67" s="6">
        <v>45260.0</v>
      </c>
      <c r="AU67" s="2">
        <v>700000.0</v>
      </c>
      <c r="AV67" s="2">
        <v>-2.0</v>
      </c>
      <c r="AW67" s="2">
        <v>-3.4</v>
      </c>
      <c r="AX67" s="2">
        <v>-2.7</v>
      </c>
      <c r="AY67" s="2">
        <v>0.9</v>
      </c>
      <c r="AZ67" s="2" t="s">
        <v>536</v>
      </c>
      <c r="BA67" s="2" t="s">
        <v>537</v>
      </c>
      <c r="BB67" s="2"/>
      <c r="BC67" s="2"/>
      <c r="BD67" s="2"/>
      <c r="BE67" s="2"/>
    </row>
    <row r="68" ht="15.75" hidden="1" customHeight="1">
      <c r="A68" s="2" t="s">
        <v>538</v>
      </c>
      <c r="B68" s="2" t="s">
        <v>539</v>
      </c>
      <c r="C68" s="2" t="s">
        <v>311</v>
      </c>
      <c r="D68" s="2" t="s">
        <v>540</v>
      </c>
      <c r="E68" s="2" t="s">
        <v>541</v>
      </c>
      <c r="F68" s="2">
        <v>32.0</v>
      </c>
      <c r="G68" s="2" t="s">
        <v>542</v>
      </c>
      <c r="H68" s="2">
        <v>2100.0</v>
      </c>
      <c r="I68" s="2">
        <v>3300.0</v>
      </c>
      <c r="J68" s="2">
        <v>1200.0</v>
      </c>
      <c r="K68" s="2">
        <v>106.0</v>
      </c>
      <c r="L68" s="2">
        <v>19.0</v>
      </c>
      <c r="M68" s="2">
        <v>54.0</v>
      </c>
      <c r="N68" s="2">
        <v>33.0</v>
      </c>
      <c r="O68" s="2">
        <v>21.0</v>
      </c>
      <c r="P68" s="2">
        <v>15.0</v>
      </c>
      <c r="Q68" s="2" t="s">
        <v>296</v>
      </c>
      <c r="R68" s="2" t="s">
        <v>203</v>
      </c>
      <c r="S68" s="6">
        <v>45260.0</v>
      </c>
      <c r="T68" s="6">
        <v>45412.0</v>
      </c>
      <c r="U68" s="2" t="s">
        <v>99</v>
      </c>
      <c r="V68" s="2">
        <v>152.0</v>
      </c>
      <c r="W68" s="2">
        <v>47.0</v>
      </c>
      <c r="X68" s="2" t="str">
        <f>IF(Data!W55&gt;70, "Expensive","Affordable")</f>
        <v>Affordable</v>
      </c>
      <c r="Y68" s="2">
        <v>38.0</v>
      </c>
      <c r="Z68" s="2">
        <v>28.0</v>
      </c>
      <c r="AA68" s="2">
        <v>1000.0</v>
      </c>
      <c r="AB68" s="2" t="b">
        <v>1</v>
      </c>
      <c r="AC68" s="2" t="b">
        <v>1</v>
      </c>
      <c r="AD68" s="2" t="b">
        <v>0</v>
      </c>
      <c r="AE68" s="2">
        <v>5.0</v>
      </c>
      <c r="AF68" s="2">
        <v>4.2</v>
      </c>
      <c r="AG68" s="2"/>
      <c r="AH68" s="2">
        <v>4.3</v>
      </c>
      <c r="AI68" s="2">
        <v>4.1</v>
      </c>
      <c r="AJ68" s="2">
        <v>7000.0</v>
      </c>
      <c r="AK68" s="2">
        <v>300.0</v>
      </c>
      <c r="AL68" s="2">
        <v>200.0</v>
      </c>
      <c r="AM68" s="2" t="s">
        <v>174</v>
      </c>
      <c r="AN68" s="2" t="b">
        <v>1</v>
      </c>
      <c r="AO68" s="2" t="b">
        <v>1</v>
      </c>
      <c r="AP68" s="2">
        <v>35.0</v>
      </c>
      <c r="AQ68" s="2">
        <v>3.9</v>
      </c>
      <c r="AR68" s="2">
        <v>40.0</v>
      </c>
      <c r="AS68" s="2">
        <v>1964.0</v>
      </c>
      <c r="AT68" s="6">
        <v>44727.0</v>
      </c>
      <c r="AU68" s="2">
        <v>650000.0</v>
      </c>
      <c r="AV68" s="2">
        <v>2.0</v>
      </c>
      <c r="AW68" s="2">
        <v>0.6</v>
      </c>
      <c r="AX68" s="2">
        <v>1.3</v>
      </c>
      <c r="AY68" s="2">
        <v>4.9</v>
      </c>
      <c r="AZ68" s="2" t="s">
        <v>543</v>
      </c>
      <c r="BA68" s="2" t="s">
        <v>544</v>
      </c>
      <c r="BB68" s="2"/>
      <c r="BC68" s="2"/>
      <c r="BD68" s="2"/>
      <c r="BE68" s="2"/>
    </row>
    <row r="69" ht="15.75" hidden="1" customHeight="1">
      <c r="A69" s="2" t="s">
        <v>545</v>
      </c>
      <c r="B69" s="2" t="s">
        <v>546</v>
      </c>
      <c r="C69" s="2" t="s">
        <v>193</v>
      </c>
      <c r="D69" s="2" t="s">
        <v>547</v>
      </c>
      <c r="E69" s="2" t="s">
        <v>548</v>
      </c>
      <c r="F69" s="2">
        <v>20.0</v>
      </c>
      <c r="G69" s="2" t="s">
        <v>549</v>
      </c>
      <c r="H69" s="2">
        <v>350.0</v>
      </c>
      <c r="I69" s="2">
        <v>655.0</v>
      </c>
      <c r="J69" s="2">
        <v>305.0</v>
      </c>
      <c r="K69" s="2">
        <v>30.0</v>
      </c>
      <c r="L69" s="2">
        <v>13.0</v>
      </c>
      <c r="M69" s="2">
        <v>13.0</v>
      </c>
      <c r="N69" s="2">
        <v>4.0</v>
      </c>
      <c r="O69" s="2">
        <v>12.0</v>
      </c>
      <c r="P69" s="2">
        <v>4.0</v>
      </c>
      <c r="Q69" s="2" t="s">
        <v>211</v>
      </c>
      <c r="R69" s="2"/>
      <c r="S69" s="6">
        <v>45275.0</v>
      </c>
      <c r="T69" s="6">
        <v>45396.0</v>
      </c>
      <c r="U69" s="2" t="s">
        <v>99</v>
      </c>
      <c r="V69" s="2">
        <v>121.0</v>
      </c>
      <c r="W69" s="2">
        <v>46.0</v>
      </c>
      <c r="X69" s="2" t="str">
        <f>IF(Data!W89&gt;70, "Expensive","Affordable")</f>
        <v>Affordable</v>
      </c>
      <c r="Y69" s="2">
        <v>37.0</v>
      </c>
      <c r="Z69" s="2">
        <v>28.0</v>
      </c>
      <c r="AA69" s="2">
        <v>900.0</v>
      </c>
      <c r="AB69" s="2" t="b">
        <v>1</v>
      </c>
      <c r="AC69" s="2" t="b">
        <v>1</v>
      </c>
      <c r="AD69" s="2" t="b">
        <v>0</v>
      </c>
      <c r="AE69" s="2">
        <v>5.0</v>
      </c>
      <c r="AF69" s="2">
        <v>4.0</v>
      </c>
      <c r="AG69" s="2"/>
      <c r="AH69" s="2">
        <v>4.5</v>
      </c>
      <c r="AI69" s="2">
        <v>3.5</v>
      </c>
      <c r="AJ69" s="2">
        <v>3000.0</v>
      </c>
      <c r="AK69" s="2">
        <v>500.0</v>
      </c>
      <c r="AL69" s="2">
        <v>100.0</v>
      </c>
      <c r="AM69" s="2" t="s">
        <v>550</v>
      </c>
      <c r="AN69" s="2" t="b">
        <v>1</v>
      </c>
      <c r="AO69" s="2" t="b">
        <v>1</v>
      </c>
      <c r="AP69" s="2">
        <v>10.0</v>
      </c>
      <c r="AQ69" s="2">
        <v>3.9</v>
      </c>
      <c r="AR69" s="2">
        <v>40.0</v>
      </c>
      <c r="AS69" s="2">
        <v>1987.0</v>
      </c>
      <c r="AT69" s="6">
        <v>44362.0</v>
      </c>
      <c r="AU69" s="2">
        <v>250000.0</v>
      </c>
      <c r="AV69" s="2">
        <v>-6.0</v>
      </c>
      <c r="AW69" s="2">
        <v>-7.4</v>
      </c>
      <c r="AX69" s="2">
        <v>-6.7</v>
      </c>
      <c r="AY69" s="2">
        <v>-3.1</v>
      </c>
      <c r="AZ69" s="2" t="s">
        <v>551</v>
      </c>
      <c r="BA69" s="2" t="s">
        <v>552</v>
      </c>
      <c r="BB69" s="2"/>
      <c r="BC69" s="2"/>
      <c r="BD69" s="2"/>
      <c r="BE69" s="2"/>
    </row>
    <row r="70" ht="15.75" hidden="1" customHeight="1">
      <c r="A70" s="2" t="s">
        <v>553</v>
      </c>
      <c r="B70" s="2" t="s">
        <v>554</v>
      </c>
      <c r="C70" s="2" t="s">
        <v>520</v>
      </c>
      <c r="D70" s="2" t="s">
        <v>73</v>
      </c>
      <c r="E70" s="2" t="s">
        <v>74</v>
      </c>
      <c r="F70" s="2">
        <v>0.0</v>
      </c>
      <c r="G70" s="2" t="s">
        <v>521</v>
      </c>
      <c r="H70" s="2">
        <v>700.0</v>
      </c>
      <c r="I70" s="2">
        <v>2050.0</v>
      </c>
      <c r="J70" s="2">
        <v>1350.0</v>
      </c>
      <c r="K70" s="2">
        <v>40.0</v>
      </c>
      <c r="L70" s="2">
        <v>10.0</v>
      </c>
      <c r="M70" s="2">
        <v>22.0</v>
      </c>
      <c r="N70" s="2">
        <v>8.0</v>
      </c>
      <c r="O70" s="2">
        <v>16.0</v>
      </c>
      <c r="P70" s="2">
        <v>6.0</v>
      </c>
      <c r="Q70" s="2" t="s">
        <v>224</v>
      </c>
      <c r="R70" s="2" t="s">
        <v>555</v>
      </c>
      <c r="S70" s="6">
        <v>45268.0</v>
      </c>
      <c r="T70" s="6">
        <v>45389.0</v>
      </c>
      <c r="U70" s="2" t="s">
        <v>78</v>
      </c>
      <c r="V70" s="2">
        <v>121.0</v>
      </c>
      <c r="W70" s="2">
        <v>54.0</v>
      </c>
      <c r="X70" s="2" t="str">
        <f>IF(Data!W90&gt;70, "Expensive","Affordable")</f>
        <v>Affordable</v>
      </c>
      <c r="Y70" s="2">
        <v>43.0</v>
      </c>
      <c r="Z70" s="2">
        <v>33.0</v>
      </c>
      <c r="AA70" s="2">
        <v>1200.0</v>
      </c>
      <c r="AB70" s="2" t="b">
        <v>1</v>
      </c>
      <c r="AC70" s="2" t="b">
        <v>1</v>
      </c>
      <c r="AD70" s="2" t="b">
        <v>0</v>
      </c>
      <c r="AE70" s="2">
        <v>28.0</v>
      </c>
      <c r="AF70" s="2">
        <v>4.3</v>
      </c>
      <c r="AG70" s="2"/>
      <c r="AH70" s="2">
        <v>4.5</v>
      </c>
      <c r="AI70" s="2">
        <v>4.1</v>
      </c>
      <c r="AJ70" s="2">
        <v>8000.0</v>
      </c>
      <c r="AK70" s="2">
        <v>150.0</v>
      </c>
      <c r="AL70" s="2">
        <v>100.0</v>
      </c>
      <c r="AM70" s="2" t="s">
        <v>149</v>
      </c>
      <c r="AN70" s="2" t="b">
        <v>1</v>
      </c>
      <c r="AO70" s="2" t="b">
        <v>1</v>
      </c>
      <c r="AP70" s="2">
        <v>40.0</v>
      </c>
      <c r="AQ70" s="2">
        <v>3.9</v>
      </c>
      <c r="AR70" s="2">
        <v>35.0</v>
      </c>
      <c r="AS70" s="2">
        <v>1936.0</v>
      </c>
      <c r="AT70" s="6">
        <v>44732.0</v>
      </c>
      <c r="AU70" s="2">
        <v>700000.0</v>
      </c>
      <c r="AV70" s="2">
        <v>-2.5</v>
      </c>
      <c r="AW70" s="2">
        <v>-3.9</v>
      </c>
      <c r="AX70" s="2">
        <v>-3.2</v>
      </c>
      <c r="AY70" s="2">
        <v>0.5</v>
      </c>
      <c r="AZ70" s="2" t="s">
        <v>522</v>
      </c>
      <c r="BA70" s="2" t="s">
        <v>523</v>
      </c>
      <c r="BB70" s="2"/>
      <c r="BC70" s="2"/>
      <c r="BD70" s="2"/>
      <c r="BE70" s="2"/>
    </row>
    <row r="71" ht="15.75" hidden="1" customHeight="1">
      <c r="A71" s="2" t="s">
        <v>556</v>
      </c>
      <c r="B71" s="2" t="s">
        <v>525</v>
      </c>
      <c r="C71" s="2" t="s">
        <v>526</v>
      </c>
      <c r="D71" s="2" t="s">
        <v>527</v>
      </c>
      <c r="E71" s="2" t="s">
        <v>525</v>
      </c>
      <c r="F71" s="2">
        <v>0.0</v>
      </c>
      <c r="G71" s="2" t="s">
        <v>528</v>
      </c>
      <c r="H71" s="2">
        <v>640.0</v>
      </c>
      <c r="I71" s="2">
        <v>1450.0</v>
      </c>
      <c r="J71" s="2">
        <v>810.0</v>
      </c>
      <c r="K71" s="2">
        <v>52.0</v>
      </c>
      <c r="L71" s="2">
        <v>20.0</v>
      </c>
      <c r="M71" s="2">
        <v>24.0</v>
      </c>
      <c r="N71" s="2">
        <v>8.0</v>
      </c>
      <c r="O71" s="2">
        <v>20.0</v>
      </c>
      <c r="P71" s="2">
        <v>6.0</v>
      </c>
      <c r="Q71" s="2" t="s">
        <v>296</v>
      </c>
      <c r="R71" s="2" t="s">
        <v>468</v>
      </c>
      <c r="S71" s="6">
        <v>45260.0</v>
      </c>
      <c r="T71" s="6">
        <v>45413.0</v>
      </c>
      <c r="U71" s="2" t="s">
        <v>78</v>
      </c>
      <c r="V71" s="2">
        <v>153.0</v>
      </c>
      <c r="W71" s="2">
        <v>60.0</v>
      </c>
      <c r="X71" s="2" t="str">
        <f>IF(Data!W93&gt;70, "Expensive","Affordable")</f>
        <v>Affordable</v>
      </c>
      <c r="Y71" s="2">
        <v>48.0</v>
      </c>
      <c r="Z71" s="2">
        <v>36.0</v>
      </c>
      <c r="AA71" s="2">
        <v>1150.0</v>
      </c>
      <c r="AB71" s="2" t="b">
        <v>1</v>
      </c>
      <c r="AC71" s="2" t="b">
        <v>1</v>
      </c>
      <c r="AD71" s="2" t="b">
        <v>0</v>
      </c>
      <c r="AE71" s="2">
        <v>220.0</v>
      </c>
      <c r="AF71" s="2">
        <v>4.2</v>
      </c>
      <c r="AG71" s="2"/>
      <c r="AH71" s="2">
        <v>4.8</v>
      </c>
      <c r="AI71" s="2">
        <v>3.7</v>
      </c>
      <c r="AJ71" s="2">
        <v>6500.0</v>
      </c>
      <c r="AK71" s="2">
        <v>200.0</v>
      </c>
      <c r="AL71" s="2">
        <v>50.0</v>
      </c>
      <c r="AM71" s="2" t="s">
        <v>529</v>
      </c>
      <c r="AN71" s="2" t="b">
        <v>1</v>
      </c>
      <c r="AO71" s="2" t="b">
        <v>1</v>
      </c>
      <c r="AP71" s="2">
        <v>30.0</v>
      </c>
      <c r="AQ71" s="2">
        <v>3.9</v>
      </c>
      <c r="AR71" s="2">
        <v>35.0</v>
      </c>
      <c r="AS71" s="2">
        <v>1961.0</v>
      </c>
      <c r="AT71" s="6">
        <v>44515.0</v>
      </c>
      <c r="AU71" s="2">
        <v>700000.0</v>
      </c>
      <c r="AV71" s="2">
        <v>-7.0</v>
      </c>
      <c r="AW71" s="2">
        <v>-8.5</v>
      </c>
      <c r="AX71" s="2">
        <v>-7.8</v>
      </c>
      <c r="AY71" s="2">
        <v>-4.2</v>
      </c>
      <c r="AZ71" s="2" t="s">
        <v>530</v>
      </c>
      <c r="BA71" s="2" t="s">
        <v>531</v>
      </c>
      <c r="BB71" s="2"/>
      <c r="BC71" s="2"/>
      <c r="BD71" s="2"/>
      <c r="BE71" s="2"/>
    </row>
    <row r="72" ht="15.75" hidden="1" customHeight="1">
      <c r="A72" s="2" t="s">
        <v>557</v>
      </c>
      <c r="B72" s="2" t="s">
        <v>558</v>
      </c>
      <c r="C72" s="2" t="s">
        <v>193</v>
      </c>
      <c r="D72" s="2" t="s">
        <v>559</v>
      </c>
      <c r="E72" s="2" t="s">
        <v>558</v>
      </c>
      <c r="F72" s="2">
        <v>5.3</v>
      </c>
      <c r="G72" s="2" t="s">
        <v>560</v>
      </c>
      <c r="H72" s="2">
        <v>372.0</v>
      </c>
      <c r="I72" s="2">
        <v>1420.0</v>
      </c>
      <c r="J72" s="2">
        <v>1048.0</v>
      </c>
      <c r="K72" s="2">
        <v>91.0</v>
      </c>
      <c r="L72" s="2">
        <v>17.0</v>
      </c>
      <c r="M72" s="2">
        <v>46.0</v>
      </c>
      <c r="N72" s="2">
        <v>28.0</v>
      </c>
      <c r="O72" s="2">
        <v>42.0</v>
      </c>
      <c r="P72" s="2">
        <v>6.0</v>
      </c>
      <c r="Q72" s="2" t="s">
        <v>296</v>
      </c>
      <c r="R72" s="2" t="s">
        <v>561</v>
      </c>
      <c r="S72" s="6">
        <v>45262.0</v>
      </c>
      <c r="T72" s="6">
        <v>45410.0</v>
      </c>
      <c r="U72" s="2" t="s">
        <v>99</v>
      </c>
      <c r="V72" s="2">
        <v>148.0</v>
      </c>
      <c r="W72" s="2">
        <v>58.0</v>
      </c>
      <c r="X72" s="2" t="str">
        <f>IF(Data!W22&gt;70, "Expensive","Affordable")</f>
        <v>Affordable</v>
      </c>
      <c r="Y72" s="2">
        <v>46.0</v>
      </c>
      <c r="Z72" s="2">
        <v>35.0</v>
      </c>
      <c r="AA72" s="2">
        <v>1100.0</v>
      </c>
      <c r="AB72" s="2" t="b">
        <v>1</v>
      </c>
      <c r="AC72" s="2" t="b">
        <v>1</v>
      </c>
      <c r="AD72" s="2" t="b">
        <v>0</v>
      </c>
      <c r="AE72" s="2">
        <v>80.0</v>
      </c>
      <c r="AF72" s="2">
        <v>4.3</v>
      </c>
      <c r="AG72" s="2"/>
      <c r="AH72" s="2">
        <v>4.7</v>
      </c>
      <c r="AI72" s="2">
        <v>3.9</v>
      </c>
      <c r="AJ72" s="2">
        <v>8500.0</v>
      </c>
      <c r="AK72" s="2">
        <v>150.0</v>
      </c>
      <c r="AL72" s="2">
        <v>100.0</v>
      </c>
      <c r="AM72" s="2" t="s">
        <v>529</v>
      </c>
      <c r="AN72" s="2" t="b">
        <v>1</v>
      </c>
      <c r="AO72" s="2" t="b">
        <v>1</v>
      </c>
      <c r="AP72" s="2">
        <v>40.0</v>
      </c>
      <c r="AQ72" s="2">
        <v>3.8</v>
      </c>
      <c r="AR72" s="2">
        <v>35.0</v>
      </c>
      <c r="AS72" s="2">
        <v>1910.0</v>
      </c>
      <c r="AT72" s="6">
        <v>44880.0</v>
      </c>
      <c r="AU72" s="2">
        <v>800000.0</v>
      </c>
      <c r="AV72" s="2">
        <v>-5.5</v>
      </c>
      <c r="AW72" s="2">
        <v>-7.0</v>
      </c>
      <c r="AX72" s="2">
        <v>-6.3</v>
      </c>
      <c r="AY72" s="2">
        <v>-2.7</v>
      </c>
      <c r="AZ72" s="2" t="s">
        <v>562</v>
      </c>
      <c r="BA72" s="2" t="s">
        <v>563</v>
      </c>
      <c r="BB72" s="2"/>
      <c r="BC72" s="2"/>
      <c r="BD72" s="2"/>
      <c r="BE72" s="2"/>
    </row>
    <row r="73" ht="15.75" hidden="1" customHeight="1">
      <c r="A73" s="2" t="s">
        <v>564</v>
      </c>
      <c r="B73" s="2" t="s">
        <v>565</v>
      </c>
      <c r="C73" s="2" t="s">
        <v>438</v>
      </c>
      <c r="D73" s="2" t="s">
        <v>439</v>
      </c>
      <c r="E73" s="2" t="s">
        <v>565</v>
      </c>
      <c r="F73" s="2">
        <v>9.0</v>
      </c>
      <c r="G73" s="2" t="s">
        <v>566</v>
      </c>
      <c r="H73" s="2">
        <v>2100.0</v>
      </c>
      <c r="I73" s="2">
        <v>2640.0</v>
      </c>
      <c r="J73" s="2">
        <v>540.0</v>
      </c>
      <c r="K73" s="2">
        <v>100.0</v>
      </c>
      <c r="L73" s="2">
        <v>20.0</v>
      </c>
      <c r="M73" s="2">
        <v>60.0</v>
      </c>
      <c r="N73" s="2">
        <v>20.0</v>
      </c>
      <c r="O73" s="2">
        <v>31.0</v>
      </c>
      <c r="P73" s="2">
        <v>14.0</v>
      </c>
      <c r="Q73" s="2" t="s">
        <v>296</v>
      </c>
      <c r="R73" s="2" t="s">
        <v>268</v>
      </c>
      <c r="S73" s="6">
        <v>45260.0</v>
      </c>
      <c r="T73" s="6">
        <v>45403.0</v>
      </c>
      <c r="U73" s="2" t="s">
        <v>99</v>
      </c>
      <c r="V73" s="2">
        <v>143.0</v>
      </c>
      <c r="W73" s="2">
        <v>51.0</v>
      </c>
      <c r="X73" s="2" t="str">
        <f>IF(Data!W35&gt;70, "Expensive","Affordable")</f>
        <v>Affordable</v>
      </c>
      <c r="Y73" s="2">
        <v>41.0</v>
      </c>
      <c r="Z73" s="2">
        <v>31.0</v>
      </c>
      <c r="AA73" s="2">
        <v>1100.0</v>
      </c>
      <c r="AB73" s="2" t="b">
        <v>1</v>
      </c>
      <c r="AC73" s="2" t="b">
        <v>1</v>
      </c>
      <c r="AD73" s="2" t="b">
        <v>0</v>
      </c>
      <c r="AE73" s="2">
        <v>7.0</v>
      </c>
      <c r="AF73" s="2">
        <v>4.2</v>
      </c>
      <c r="AG73" s="2"/>
      <c r="AH73" s="2">
        <v>4.4</v>
      </c>
      <c r="AI73" s="2">
        <v>4.0</v>
      </c>
      <c r="AJ73" s="2">
        <v>7500.0</v>
      </c>
      <c r="AK73" s="2">
        <v>100.0</v>
      </c>
      <c r="AL73" s="2">
        <v>50.0</v>
      </c>
      <c r="AM73" s="2" t="s">
        <v>174</v>
      </c>
      <c r="AN73" s="2" t="b">
        <v>1</v>
      </c>
      <c r="AO73" s="2" t="b">
        <v>1</v>
      </c>
      <c r="AP73" s="2">
        <v>35.0</v>
      </c>
      <c r="AQ73" s="2">
        <v>3.8</v>
      </c>
      <c r="AR73" s="2">
        <v>40.0</v>
      </c>
      <c r="AS73" s="2">
        <v>1957.0</v>
      </c>
      <c r="AT73" s="6">
        <v>44540.0</v>
      </c>
      <c r="AU73" s="2">
        <v>750000.0</v>
      </c>
      <c r="AV73" s="2">
        <v>-5.2</v>
      </c>
      <c r="AW73" s="2">
        <v>-6.6</v>
      </c>
      <c r="AX73" s="2">
        <v>-5.9</v>
      </c>
      <c r="AY73" s="2">
        <v>-2.3</v>
      </c>
      <c r="AZ73" s="2" t="s">
        <v>567</v>
      </c>
      <c r="BA73" s="2" t="s">
        <v>568</v>
      </c>
      <c r="BB73" s="2"/>
      <c r="BC73" s="2"/>
      <c r="BD73" s="2"/>
      <c r="BE73" s="2"/>
    </row>
    <row r="74" ht="15.75" hidden="1" customHeight="1">
      <c r="A74" s="2" t="s">
        <v>569</v>
      </c>
      <c r="B74" s="2" t="s">
        <v>570</v>
      </c>
      <c r="C74" s="2" t="s">
        <v>526</v>
      </c>
      <c r="D74" s="2" t="s">
        <v>571</v>
      </c>
      <c r="E74" s="2" t="s">
        <v>570</v>
      </c>
      <c r="F74" s="2">
        <v>14.0</v>
      </c>
      <c r="G74" s="2" t="s">
        <v>572</v>
      </c>
      <c r="H74" s="2">
        <v>360.0</v>
      </c>
      <c r="I74" s="2">
        <v>1100.0</v>
      </c>
      <c r="J74" s="2">
        <v>740.0</v>
      </c>
      <c r="K74" s="2">
        <v>68.0</v>
      </c>
      <c r="L74" s="2">
        <v>30.0</v>
      </c>
      <c r="M74" s="2">
        <v>28.0</v>
      </c>
      <c r="N74" s="2">
        <v>10.0</v>
      </c>
      <c r="O74" s="2">
        <v>31.0</v>
      </c>
      <c r="P74" s="2">
        <v>11.0</v>
      </c>
      <c r="Q74" s="2" t="s">
        <v>117</v>
      </c>
      <c r="R74" s="2" t="s">
        <v>484</v>
      </c>
      <c r="S74" s="6">
        <v>45260.0</v>
      </c>
      <c r="T74" s="6">
        <v>45403.0</v>
      </c>
      <c r="U74" s="2" t="s">
        <v>78</v>
      </c>
      <c r="V74" s="2">
        <v>143.0</v>
      </c>
      <c r="W74" s="2">
        <v>58.0</v>
      </c>
      <c r="X74" s="2" t="str">
        <f>IF(Data!W37&gt;70, "Expensive","Affordable")</f>
        <v>Affordable</v>
      </c>
      <c r="Y74" s="2">
        <v>46.0</v>
      </c>
      <c r="Z74" s="2">
        <v>35.0</v>
      </c>
      <c r="AA74" s="2">
        <v>1050.0</v>
      </c>
      <c r="AB74" s="2" t="b">
        <v>1</v>
      </c>
      <c r="AC74" s="2" t="b">
        <v>1</v>
      </c>
      <c r="AD74" s="2" t="b">
        <v>0</v>
      </c>
      <c r="AE74" s="2">
        <v>175.0</v>
      </c>
      <c r="AF74" s="2">
        <v>4.3</v>
      </c>
      <c r="AG74" s="2"/>
      <c r="AH74" s="2">
        <v>4.7</v>
      </c>
      <c r="AI74" s="2">
        <v>3.9</v>
      </c>
      <c r="AJ74" s="2">
        <v>7000.0</v>
      </c>
      <c r="AK74" s="2">
        <v>150.0</v>
      </c>
      <c r="AL74" s="2">
        <v>50.0</v>
      </c>
      <c r="AM74" s="2" t="s">
        <v>529</v>
      </c>
      <c r="AN74" s="2" t="b">
        <v>1</v>
      </c>
      <c r="AO74" s="2" t="b">
        <v>1</v>
      </c>
      <c r="AP74" s="2">
        <v>35.0</v>
      </c>
      <c r="AQ74" s="2">
        <v>3.8</v>
      </c>
      <c r="AR74" s="2">
        <v>40.0</v>
      </c>
      <c r="AS74" s="2">
        <v>1965.0</v>
      </c>
      <c r="AT74" s="6">
        <v>44885.0</v>
      </c>
      <c r="AU74" s="2">
        <v>750000.0</v>
      </c>
      <c r="AV74" s="2">
        <v>-7.5</v>
      </c>
      <c r="AW74" s="2">
        <v>-9.0</v>
      </c>
      <c r="AX74" s="2">
        <v>-8.3</v>
      </c>
      <c r="AY74" s="2">
        <v>-4.7</v>
      </c>
      <c r="AZ74" s="2" t="s">
        <v>573</v>
      </c>
      <c r="BA74" s="2" t="s">
        <v>574</v>
      </c>
      <c r="BB74" s="2"/>
      <c r="BC74" s="2"/>
      <c r="BD74" s="2"/>
      <c r="BE74" s="2"/>
    </row>
    <row r="75" ht="15.75" hidden="1" customHeight="1">
      <c r="A75" s="2" t="s">
        <v>575</v>
      </c>
      <c r="B75" s="2" t="s">
        <v>576</v>
      </c>
      <c r="C75" s="2" t="s">
        <v>577</v>
      </c>
      <c r="D75" s="2" t="s">
        <v>578</v>
      </c>
      <c r="E75" s="2" t="s">
        <v>576</v>
      </c>
      <c r="F75" s="2">
        <v>0.0</v>
      </c>
      <c r="G75" s="2" t="s">
        <v>579</v>
      </c>
      <c r="H75" s="2">
        <v>180.0</v>
      </c>
      <c r="I75" s="2">
        <v>531.0</v>
      </c>
      <c r="J75" s="2">
        <v>351.0</v>
      </c>
      <c r="K75" s="2">
        <v>43.0</v>
      </c>
      <c r="L75" s="2">
        <v>17.0</v>
      </c>
      <c r="M75" s="2">
        <v>21.0</v>
      </c>
      <c r="N75" s="2">
        <v>5.0</v>
      </c>
      <c r="O75" s="2">
        <v>27.0</v>
      </c>
      <c r="P75" s="2">
        <v>6.0</v>
      </c>
      <c r="Q75" s="2" t="s">
        <v>315</v>
      </c>
      <c r="R75" s="2" t="s">
        <v>107</v>
      </c>
      <c r="S75" s="6">
        <v>45206.0</v>
      </c>
      <c r="T75" s="6">
        <v>45422.0</v>
      </c>
      <c r="U75" s="2" t="s">
        <v>78</v>
      </c>
      <c r="V75" s="2">
        <v>216.0</v>
      </c>
      <c r="W75" s="2">
        <v>53.0</v>
      </c>
      <c r="X75" s="2" t="str">
        <f>IF(Data!W46&gt;70, "Expensive","Affordable")</f>
        <v>Affordable</v>
      </c>
      <c r="Y75" s="2">
        <v>42.0</v>
      </c>
      <c r="Z75" s="2">
        <v>32.0</v>
      </c>
      <c r="AA75" s="2">
        <v>950.0</v>
      </c>
      <c r="AB75" s="2" t="b">
        <v>1</v>
      </c>
      <c r="AC75" s="2" t="b">
        <v>1</v>
      </c>
      <c r="AD75" s="2" t="b">
        <v>0</v>
      </c>
      <c r="AE75" s="2">
        <v>230.0</v>
      </c>
      <c r="AF75" s="2">
        <v>4.2</v>
      </c>
      <c r="AG75" s="2"/>
      <c r="AH75" s="2">
        <v>4.7</v>
      </c>
      <c r="AI75" s="2">
        <v>3.7</v>
      </c>
      <c r="AJ75" s="2">
        <v>6500.0</v>
      </c>
      <c r="AK75" s="2">
        <v>150.0</v>
      </c>
      <c r="AL75" s="2">
        <v>50.0</v>
      </c>
      <c r="AM75" s="2" t="s">
        <v>529</v>
      </c>
      <c r="AN75" s="2" t="b">
        <v>1</v>
      </c>
      <c r="AO75" s="2" t="b">
        <v>1</v>
      </c>
      <c r="AP75" s="2">
        <v>35.0</v>
      </c>
      <c r="AQ75" s="2">
        <v>3.8</v>
      </c>
      <c r="AR75" s="2">
        <v>35.0</v>
      </c>
      <c r="AS75" s="2">
        <v>1964.0</v>
      </c>
      <c r="AT75" s="6">
        <v>44727.0</v>
      </c>
      <c r="AU75" s="2">
        <v>650000.0</v>
      </c>
      <c r="AV75" s="2">
        <v>-10.5</v>
      </c>
      <c r="AW75" s="2">
        <v>-12.0</v>
      </c>
      <c r="AX75" s="2">
        <v>-11.3</v>
      </c>
      <c r="AY75" s="2">
        <v>-7.7</v>
      </c>
      <c r="AZ75" s="2" t="s">
        <v>580</v>
      </c>
      <c r="BA75" s="2" t="s">
        <v>581</v>
      </c>
      <c r="BB75" s="2"/>
      <c r="BC75" s="2"/>
      <c r="BD75" s="2"/>
      <c r="BE75" s="2"/>
    </row>
    <row r="76" ht="15.75" hidden="1" customHeight="1">
      <c r="A76" s="2" t="s">
        <v>582</v>
      </c>
      <c r="B76" s="2" t="s">
        <v>583</v>
      </c>
      <c r="C76" s="2" t="s">
        <v>584</v>
      </c>
      <c r="D76" s="2" t="s">
        <v>585</v>
      </c>
      <c r="E76" s="2" t="s">
        <v>586</v>
      </c>
      <c r="F76" s="2">
        <v>5.0</v>
      </c>
      <c r="G76" s="2" t="s">
        <v>587</v>
      </c>
      <c r="H76" s="2">
        <v>943.0</v>
      </c>
      <c r="I76" s="2">
        <v>2024.0</v>
      </c>
      <c r="J76" s="2">
        <v>1081.0</v>
      </c>
      <c r="K76" s="2">
        <v>49.0</v>
      </c>
      <c r="L76" s="2">
        <v>15.0</v>
      </c>
      <c r="M76" s="2">
        <v>24.0</v>
      </c>
      <c r="N76" s="2">
        <v>10.0</v>
      </c>
      <c r="O76" s="2">
        <v>30.0</v>
      </c>
      <c r="P76" s="2">
        <v>12.0</v>
      </c>
      <c r="Q76" s="2" t="s">
        <v>134</v>
      </c>
      <c r="R76" s="2" t="s">
        <v>157</v>
      </c>
      <c r="S76" s="6">
        <v>45261.0</v>
      </c>
      <c r="T76" s="6">
        <v>45396.0</v>
      </c>
      <c r="U76" s="2" t="s">
        <v>78</v>
      </c>
      <c r="V76" s="2">
        <v>135.0</v>
      </c>
      <c r="W76" s="2">
        <v>55.0</v>
      </c>
      <c r="X76" s="2" t="str">
        <f>IF(Data!W52&gt;70, "Expensive","Affordable")</f>
        <v>Affordable</v>
      </c>
      <c r="Y76" s="2">
        <v>44.0</v>
      </c>
      <c r="Z76" s="2">
        <v>33.0</v>
      </c>
      <c r="AA76" s="2">
        <v>1100.0</v>
      </c>
      <c r="AB76" s="2" t="b">
        <v>1</v>
      </c>
      <c r="AC76" s="2" t="b">
        <v>1</v>
      </c>
      <c r="AD76" s="2" t="b">
        <v>0</v>
      </c>
      <c r="AE76" s="2">
        <v>24.0</v>
      </c>
      <c r="AF76" s="2">
        <v>4.3</v>
      </c>
      <c r="AG76" s="2"/>
      <c r="AH76" s="2">
        <v>4.5</v>
      </c>
      <c r="AI76" s="2">
        <v>4.1</v>
      </c>
      <c r="AJ76" s="2">
        <v>7000.0</v>
      </c>
      <c r="AK76" s="2">
        <v>200.0</v>
      </c>
      <c r="AL76" s="2">
        <v>100.0</v>
      </c>
      <c r="AM76" s="2" t="s">
        <v>159</v>
      </c>
      <c r="AN76" s="2" t="b">
        <v>1</v>
      </c>
      <c r="AO76" s="2" t="b">
        <v>1</v>
      </c>
      <c r="AP76" s="2">
        <v>35.0</v>
      </c>
      <c r="AQ76" s="2">
        <v>3.8</v>
      </c>
      <c r="AR76" s="2">
        <v>40.0</v>
      </c>
      <c r="AS76" s="2">
        <v>1949.0</v>
      </c>
      <c r="AT76" s="6">
        <v>44905.0</v>
      </c>
      <c r="AU76" s="2">
        <v>750000.0</v>
      </c>
      <c r="AV76" s="2">
        <v>-5.5</v>
      </c>
      <c r="AW76" s="2">
        <v>-7.0</v>
      </c>
      <c r="AX76" s="2">
        <v>-6.3</v>
      </c>
      <c r="AY76" s="2">
        <v>-2.7</v>
      </c>
      <c r="AZ76" s="2" t="s">
        <v>588</v>
      </c>
      <c r="BA76" s="2" t="s">
        <v>589</v>
      </c>
      <c r="BB76" s="2"/>
      <c r="BC76" s="2"/>
      <c r="BD76" s="2"/>
      <c r="BE76" s="2"/>
    </row>
    <row r="77" ht="15.75" hidden="1" customHeight="1">
      <c r="A77" s="2" t="s">
        <v>590</v>
      </c>
      <c r="B77" s="2" t="s">
        <v>558</v>
      </c>
      <c r="C77" s="2" t="s">
        <v>193</v>
      </c>
      <c r="D77" s="2" t="s">
        <v>559</v>
      </c>
      <c r="E77" s="2" t="s">
        <v>558</v>
      </c>
      <c r="F77" s="2">
        <v>3.7</v>
      </c>
      <c r="G77" s="2" t="s">
        <v>560</v>
      </c>
      <c r="H77" s="2">
        <v>372.0</v>
      </c>
      <c r="I77" s="2">
        <v>1420.0</v>
      </c>
      <c r="J77" s="2">
        <v>1048.0</v>
      </c>
      <c r="K77" s="2">
        <v>91.0</v>
      </c>
      <c r="L77" s="2">
        <v>17.0</v>
      </c>
      <c r="M77" s="2">
        <v>46.0</v>
      </c>
      <c r="N77" s="2">
        <v>28.0</v>
      </c>
      <c r="O77" s="2">
        <v>42.0</v>
      </c>
      <c r="P77" s="2">
        <v>6.0</v>
      </c>
      <c r="Q77" s="2" t="s">
        <v>296</v>
      </c>
      <c r="R77" s="2" t="s">
        <v>561</v>
      </c>
      <c r="S77" s="6">
        <v>45262.0</v>
      </c>
      <c r="T77" s="6">
        <v>45410.0</v>
      </c>
      <c r="U77" s="2" t="s">
        <v>78</v>
      </c>
      <c r="V77" s="2">
        <v>148.0</v>
      </c>
      <c r="W77" s="2">
        <v>58.0</v>
      </c>
      <c r="X77" s="2" t="str">
        <f>IF(Data!W57&gt;70, "Expensive","Affordable")</f>
        <v>Affordable</v>
      </c>
      <c r="Y77" s="2">
        <v>46.0</v>
      </c>
      <c r="Z77" s="2">
        <v>35.0</v>
      </c>
      <c r="AA77" s="2">
        <v>1100.0</v>
      </c>
      <c r="AB77" s="2" t="b">
        <v>1</v>
      </c>
      <c r="AC77" s="2" t="b">
        <v>1</v>
      </c>
      <c r="AD77" s="2" t="b">
        <v>0</v>
      </c>
      <c r="AE77" s="2">
        <v>80.0</v>
      </c>
      <c r="AF77" s="2">
        <v>4.3</v>
      </c>
      <c r="AG77" s="2"/>
      <c r="AH77" s="2">
        <v>4.7</v>
      </c>
      <c r="AI77" s="2">
        <v>3.9</v>
      </c>
      <c r="AJ77" s="2">
        <v>8500.0</v>
      </c>
      <c r="AK77" s="2">
        <v>150.0</v>
      </c>
      <c r="AL77" s="2">
        <v>100.0</v>
      </c>
      <c r="AM77" s="2" t="s">
        <v>529</v>
      </c>
      <c r="AN77" s="2" t="b">
        <v>1</v>
      </c>
      <c r="AO77" s="2" t="b">
        <v>1</v>
      </c>
      <c r="AP77" s="2">
        <v>40.0</v>
      </c>
      <c r="AQ77" s="2">
        <v>3.8</v>
      </c>
      <c r="AR77" s="2">
        <v>35.0</v>
      </c>
      <c r="AS77" s="2">
        <v>1910.0</v>
      </c>
      <c r="AT77" s="6">
        <v>44880.0</v>
      </c>
      <c r="AU77" s="2">
        <v>800000.0</v>
      </c>
      <c r="AV77" s="2">
        <v>-5.5</v>
      </c>
      <c r="AW77" s="2">
        <v>-7.0</v>
      </c>
      <c r="AX77" s="2">
        <v>-6.3</v>
      </c>
      <c r="AY77" s="2">
        <v>-2.7</v>
      </c>
      <c r="AZ77" s="2" t="s">
        <v>562</v>
      </c>
      <c r="BA77" s="2" t="s">
        <v>563</v>
      </c>
      <c r="BB77" s="2"/>
      <c r="BC77" s="2"/>
      <c r="BD77" s="2"/>
      <c r="BE77" s="2"/>
    </row>
    <row r="78" ht="15.75" hidden="1" customHeight="1">
      <c r="A78" s="2" t="s">
        <v>591</v>
      </c>
      <c r="B78" s="2" t="s">
        <v>592</v>
      </c>
      <c r="C78" s="2" t="s">
        <v>584</v>
      </c>
      <c r="D78" s="2" t="s">
        <v>585</v>
      </c>
      <c r="E78" s="2" t="s">
        <v>586</v>
      </c>
      <c r="F78" s="2">
        <v>5.0</v>
      </c>
      <c r="G78" s="2" t="s">
        <v>587</v>
      </c>
      <c r="H78" s="2">
        <v>943.0</v>
      </c>
      <c r="I78" s="2">
        <v>2024.0</v>
      </c>
      <c r="J78" s="2">
        <v>1081.0</v>
      </c>
      <c r="K78" s="2">
        <v>50.0</v>
      </c>
      <c r="L78" s="2">
        <v>15.0</v>
      </c>
      <c r="M78" s="2">
        <v>24.0</v>
      </c>
      <c r="N78" s="2">
        <v>11.0</v>
      </c>
      <c r="O78" s="2">
        <v>30.0</v>
      </c>
      <c r="P78" s="2">
        <v>12.0</v>
      </c>
      <c r="Q78" s="2" t="s">
        <v>134</v>
      </c>
      <c r="R78" s="2" t="s">
        <v>157</v>
      </c>
      <c r="S78" s="6">
        <v>45261.0</v>
      </c>
      <c r="T78" s="6">
        <v>45396.0</v>
      </c>
      <c r="U78" s="2" t="s">
        <v>139</v>
      </c>
      <c r="V78" s="2">
        <v>135.0</v>
      </c>
      <c r="W78" s="2">
        <v>55.0</v>
      </c>
      <c r="X78" s="2" t="str">
        <f>IF(Data!W80&gt;70, "Expensive","Affordable")</f>
        <v>Affordable</v>
      </c>
      <c r="Y78" s="2">
        <v>44.0</v>
      </c>
      <c r="Z78" s="2">
        <v>33.0</v>
      </c>
      <c r="AA78" s="2">
        <v>1100.0</v>
      </c>
      <c r="AB78" s="2" t="b">
        <v>1</v>
      </c>
      <c r="AC78" s="2" t="b">
        <v>1</v>
      </c>
      <c r="AD78" s="2" t="b">
        <v>0</v>
      </c>
      <c r="AE78" s="2">
        <v>24.0</v>
      </c>
      <c r="AF78" s="2">
        <v>4.3</v>
      </c>
      <c r="AG78" s="2"/>
      <c r="AH78" s="2">
        <v>4.5</v>
      </c>
      <c r="AI78" s="2">
        <v>4.1</v>
      </c>
      <c r="AJ78" s="2">
        <v>7000.0</v>
      </c>
      <c r="AK78" s="2">
        <v>200.0</v>
      </c>
      <c r="AL78" s="2">
        <v>100.0</v>
      </c>
      <c r="AM78" s="2" t="s">
        <v>159</v>
      </c>
      <c r="AN78" s="2" t="b">
        <v>1</v>
      </c>
      <c r="AO78" s="2" t="b">
        <v>1</v>
      </c>
      <c r="AP78" s="2">
        <v>35.0</v>
      </c>
      <c r="AQ78" s="2">
        <v>3.8</v>
      </c>
      <c r="AR78" s="2">
        <v>40.0</v>
      </c>
      <c r="AS78" s="2">
        <v>1949.0</v>
      </c>
      <c r="AT78" s="6">
        <v>44905.0</v>
      </c>
      <c r="AU78" s="2">
        <v>750000.0</v>
      </c>
      <c r="AV78" s="2">
        <v>-5.5</v>
      </c>
      <c r="AW78" s="2">
        <v>-7.0</v>
      </c>
      <c r="AX78" s="2">
        <v>-6.3</v>
      </c>
      <c r="AY78" s="2">
        <v>-2.7</v>
      </c>
      <c r="AZ78" s="2" t="s">
        <v>588</v>
      </c>
      <c r="BA78" s="2" t="s">
        <v>589</v>
      </c>
      <c r="BB78" s="2"/>
      <c r="BC78" s="2"/>
      <c r="BD78" s="2"/>
      <c r="BE78" s="2"/>
    </row>
    <row r="79" ht="15.75" hidden="1" customHeight="1">
      <c r="A79" s="2" t="s">
        <v>593</v>
      </c>
      <c r="B79" s="2" t="s">
        <v>576</v>
      </c>
      <c r="C79" s="2" t="s">
        <v>577</v>
      </c>
      <c r="D79" s="2" t="s">
        <v>578</v>
      </c>
      <c r="E79" s="2" t="s">
        <v>576</v>
      </c>
      <c r="F79" s="2">
        <v>0.0</v>
      </c>
      <c r="G79" s="2" t="s">
        <v>579</v>
      </c>
      <c r="H79" s="2">
        <v>180.0</v>
      </c>
      <c r="I79" s="2">
        <v>531.0</v>
      </c>
      <c r="J79" s="2">
        <v>351.0</v>
      </c>
      <c r="K79" s="2">
        <v>43.0</v>
      </c>
      <c r="L79" s="2">
        <v>17.0</v>
      </c>
      <c r="M79" s="2">
        <v>21.0</v>
      </c>
      <c r="N79" s="2">
        <v>5.0</v>
      </c>
      <c r="O79" s="2">
        <v>27.0</v>
      </c>
      <c r="P79" s="2">
        <v>6.0</v>
      </c>
      <c r="Q79" s="2" t="s">
        <v>315</v>
      </c>
      <c r="R79" s="2" t="s">
        <v>107</v>
      </c>
      <c r="S79" s="6">
        <v>45206.0</v>
      </c>
      <c r="T79" s="6">
        <v>45422.0</v>
      </c>
      <c r="U79" s="2" t="s">
        <v>372</v>
      </c>
      <c r="V79" s="2">
        <v>216.0</v>
      </c>
      <c r="W79" s="2">
        <v>53.0</v>
      </c>
      <c r="X79" s="2" t="str">
        <f>IF(Data!W83&gt;70, "Expensive","Affordable")</f>
        <v>Affordable</v>
      </c>
      <c r="Y79" s="2">
        <v>42.0</v>
      </c>
      <c r="Z79" s="2">
        <v>32.0</v>
      </c>
      <c r="AA79" s="2">
        <v>950.0</v>
      </c>
      <c r="AB79" s="2" t="b">
        <v>1</v>
      </c>
      <c r="AC79" s="2" t="b">
        <v>1</v>
      </c>
      <c r="AD79" s="2" t="b">
        <v>0</v>
      </c>
      <c r="AE79" s="2">
        <v>230.0</v>
      </c>
      <c r="AF79" s="2">
        <v>4.2</v>
      </c>
      <c r="AG79" s="2"/>
      <c r="AH79" s="2">
        <v>4.7</v>
      </c>
      <c r="AI79" s="2">
        <v>3.7</v>
      </c>
      <c r="AJ79" s="2">
        <v>6500.0</v>
      </c>
      <c r="AK79" s="2">
        <v>150.0</v>
      </c>
      <c r="AL79" s="2">
        <v>50.0</v>
      </c>
      <c r="AM79" s="2" t="s">
        <v>529</v>
      </c>
      <c r="AN79" s="2" t="b">
        <v>1</v>
      </c>
      <c r="AO79" s="2" t="b">
        <v>1</v>
      </c>
      <c r="AP79" s="2">
        <v>35.0</v>
      </c>
      <c r="AQ79" s="2">
        <v>3.8</v>
      </c>
      <c r="AR79" s="2">
        <v>35.0</v>
      </c>
      <c r="AS79" s="2">
        <v>1964.0</v>
      </c>
      <c r="AT79" s="6">
        <v>44727.0</v>
      </c>
      <c r="AU79" s="2">
        <v>650000.0</v>
      </c>
      <c r="AV79" s="2">
        <v>-10.5</v>
      </c>
      <c r="AW79" s="2">
        <v>-12.0</v>
      </c>
      <c r="AX79" s="2">
        <v>-11.3</v>
      </c>
      <c r="AY79" s="2">
        <v>-7.7</v>
      </c>
      <c r="AZ79" s="2" t="s">
        <v>580</v>
      </c>
      <c r="BA79" s="2" t="s">
        <v>581</v>
      </c>
      <c r="BB79" s="2"/>
      <c r="BC79" s="2"/>
      <c r="BD79" s="2"/>
      <c r="BE79" s="2"/>
    </row>
    <row r="80" ht="15.75" hidden="1" customHeight="1">
      <c r="A80" s="2" t="s">
        <v>594</v>
      </c>
      <c r="B80" s="2" t="s">
        <v>595</v>
      </c>
      <c r="C80" s="2" t="s">
        <v>596</v>
      </c>
      <c r="D80" s="2" t="s">
        <v>597</v>
      </c>
      <c r="E80" s="2" t="s">
        <v>598</v>
      </c>
      <c r="F80" s="2">
        <v>13.4</v>
      </c>
      <c r="G80" s="2" t="s">
        <v>599</v>
      </c>
      <c r="H80" s="2">
        <v>715.0</v>
      </c>
      <c r="I80" s="2">
        <v>1310.0</v>
      </c>
      <c r="J80" s="2">
        <v>595.0</v>
      </c>
      <c r="K80" s="2">
        <v>41.0</v>
      </c>
      <c r="L80" s="2">
        <v>12.0</v>
      </c>
      <c r="M80" s="2">
        <v>22.0</v>
      </c>
      <c r="N80" s="2">
        <v>7.0</v>
      </c>
      <c r="O80" s="2">
        <v>16.0</v>
      </c>
      <c r="P80" s="2">
        <v>5.0</v>
      </c>
      <c r="Q80" s="2" t="s">
        <v>296</v>
      </c>
      <c r="R80" s="2" t="s">
        <v>600</v>
      </c>
      <c r="S80" s="6">
        <v>45275.0</v>
      </c>
      <c r="T80" s="6">
        <v>45382.0</v>
      </c>
      <c r="U80" s="2" t="s">
        <v>78</v>
      </c>
      <c r="V80" s="2">
        <v>107.0</v>
      </c>
      <c r="W80" s="2">
        <v>48.0</v>
      </c>
      <c r="X80" s="2" t="str">
        <f>IF(Data!W92&gt;70, "Expensive","Affordable")</f>
        <v>Affordable</v>
      </c>
      <c r="Y80" s="2">
        <v>38.0</v>
      </c>
      <c r="Z80" s="2">
        <v>29.0</v>
      </c>
      <c r="AA80" s="2">
        <v>950.0</v>
      </c>
      <c r="AB80" s="2" t="b">
        <v>1</v>
      </c>
      <c r="AC80" s="2" t="b">
        <v>1</v>
      </c>
      <c r="AD80" s="2" t="b">
        <v>0</v>
      </c>
      <c r="AE80" s="2">
        <v>85.0</v>
      </c>
      <c r="AF80" s="2">
        <v>4.1</v>
      </c>
      <c r="AG80" s="2"/>
      <c r="AH80" s="2">
        <v>4.4</v>
      </c>
      <c r="AI80" s="2">
        <v>3.8</v>
      </c>
      <c r="AJ80" s="2">
        <v>7000.0</v>
      </c>
      <c r="AK80" s="2">
        <v>100.0</v>
      </c>
      <c r="AL80" s="2">
        <v>50.0</v>
      </c>
      <c r="AM80" s="2" t="s">
        <v>159</v>
      </c>
      <c r="AN80" s="2" t="b">
        <v>1</v>
      </c>
      <c r="AO80" s="2" t="b">
        <v>1</v>
      </c>
      <c r="AP80" s="2">
        <v>35.0</v>
      </c>
      <c r="AQ80" s="2">
        <v>3.8</v>
      </c>
      <c r="AR80" s="2">
        <v>25.0</v>
      </c>
      <c r="AS80" s="2">
        <v>1933.0</v>
      </c>
      <c r="AT80" s="6">
        <v>44742.0</v>
      </c>
      <c r="AU80" s="2">
        <v>600000.0</v>
      </c>
      <c r="AV80" s="2">
        <v>-3.5</v>
      </c>
      <c r="AW80" s="2">
        <v>-4.9</v>
      </c>
      <c r="AX80" s="2">
        <v>-4.2</v>
      </c>
      <c r="AY80" s="2">
        <v>-0.6</v>
      </c>
      <c r="AZ80" s="2" t="s">
        <v>601</v>
      </c>
      <c r="BA80" s="2" t="s">
        <v>602</v>
      </c>
      <c r="BB80" s="2"/>
      <c r="BC80" s="2"/>
      <c r="BD80" s="2"/>
      <c r="BE80" s="2"/>
    </row>
    <row r="81" ht="15.75" hidden="1" customHeight="1">
      <c r="A81" s="2" t="s">
        <v>603</v>
      </c>
      <c r="B81" s="2" t="s">
        <v>592</v>
      </c>
      <c r="C81" s="2" t="s">
        <v>584</v>
      </c>
      <c r="D81" s="2" t="s">
        <v>585</v>
      </c>
      <c r="E81" s="2" t="s">
        <v>586</v>
      </c>
      <c r="F81" s="2">
        <v>5.0</v>
      </c>
      <c r="G81" s="2" t="s">
        <v>587</v>
      </c>
      <c r="H81" s="2">
        <v>943.0</v>
      </c>
      <c r="I81" s="2">
        <v>2024.0</v>
      </c>
      <c r="J81" s="2">
        <v>1081.0</v>
      </c>
      <c r="K81" s="2">
        <v>50.0</v>
      </c>
      <c r="L81" s="2">
        <v>15.0</v>
      </c>
      <c r="M81" s="2">
        <v>24.0</v>
      </c>
      <c r="N81" s="2">
        <v>11.0</v>
      </c>
      <c r="O81" s="2">
        <v>30.0</v>
      </c>
      <c r="P81" s="2">
        <v>12.0</v>
      </c>
      <c r="Q81" s="2" t="s">
        <v>134</v>
      </c>
      <c r="R81" s="2" t="s">
        <v>157</v>
      </c>
      <c r="S81" s="6">
        <v>45261.0</v>
      </c>
      <c r="T81" s="6">
        <v>45396.0</v>
      </c>
      <c r="U81" s="2" t="s">
        <v>78</v>
      </c>
      <c r="V81" s="2">
        <v>135.0</v>
      </c>
      <c r="W81" s="2">
        <v>55.0</v>
      </c>
      <c r="X81" s="2" t="str">
        <f>IF(Data!W96&gt;70, "Expensive","Affordable")</f>
        <v>Affordable</v>
      </c>
      <c r="Y81" s="2">
        <v>44.0</v>
      </c>
      <c r="Z81" s="2">
        <v>33.0</v>
      </c>
      <c r="AA81" s="2">
        <v>1100.0</v>
      </c>
      <c r="AB81" s="2" t="b">
        <v>1</v>
      </c>
      <c r="AC81" s="2" t="b">
        <v>1</v>
      </c>
      <c r="AD81" s="2" t="b">
        <v>0</v>
      </c>
      <c r="AE81" s="2">
        <v>24.0</v>
      </c>
      <c r="AF81" s="2">
        <v>4.3</v>
      </c>
      <c r="AG81" s="2"/>
      <c r="AH81" s="2">
        <v>4.5</v>
      </c>
      <c r="AI81" s="2">
        <v>4.1</v>
      </c>
      <c r="AJ81" s="2">
        <v>7000.0</v>
      </c>
      <c r="AK81" s="2">
        <v>200.0</v>
      </c>
      <c r="AL81" s="2">
        <v>100.0</v>
      </c>
      <c r="AM81" s="2" t="s">
        <v>159</v>
      </c>
      <c r="AN81" s="2" t="b">
        <v>1</v>
      </c>
      <c r="AO81" s="2" t="b">
        <v>1</v>
      </c>
      <c r="AP81" s="2">
        <v>35.0</v>
      </c>
      <c r="AQ81" s="2">
        <v>3.8</v>
      </c>
      <c r="AR81" s="2">
        <v>40.0</v>
      </c>
      <c r="AS81" s="2">
        <v>1949.0</v>
      </c>
      <c r="AT81" s="6">
        <v>44905.0</v>
      </c>
      <c r="AU81" s="2">
        <v>750000.0</v>
      </c>
      <c r="AV81" s="2">
        <v>-5.5</v>
      </c>
      <c r="AW81" s="2">
        <v>-7.0</v>
      </c>
      <c r="AX81" s="2">
        <v>-6.3</v>
      </c>
      <c r="AY81" s="2">
        <v>-2.7</v>
      </c>
      <c r="AZ81" s="2" t="s">
        <v>588</v>
      </c>
      <c r="BA81" s="2" t="s">
        <v>589</v>
      </c>
      <c r="BB81" s="2"/>
      <c r="BC81" s="2"/>
      <c r="BD81" s="2"/>
      <c r="BE81" s="2"/>
    </row>
    <row r="82" ht="15.75" hidden="1" customHeight="1">
      <c r="A82" s="2" t="s">
        <v>604</v>
      </c>
      <c r="B82" s="2" t="s">
        <v>605</v>
      </c>
      <c r="C82" s="2" t="s">
        <v>193</v>
      </c>
      <c r="D82" s="2" t="s">
        <v>547</v>
      </c>
      <c r="E82" s="2" t="s">
        <v>605</v>
      </c>
      <c r="F82" s="2">
        <v>0.0</v>
      </c>
      <c r="G82" s="2" t="s">
        <v>606</v>
      </c>
      <c r="H82" s="2">
        <v>350.0</v>
      </c>
      <c r="I82" s="2">
        <v>890.0</v>
      </c>
      <c r="J82" s="2">
        <v>540.0</v>
      </c>
      <c r="K82" s="2">
        <v>100.0</v>
      </c>
      <c r="L82" s="2">
        <v>30.0</v>
      </c>
      <c r="M82" s="2">
        <v>50.0</v>
      </c>
      <c r="N82" s="2">
        <v>20.0</v>
      </c>
      <c r="O82" s="2">
        <v>87.0</v>
      </c>
      <c r="P82" s="2">
        <v>22.0</v>
      </c>
      <c r="Q82" s="2" t="s">
        <v>296</v>
      </c>
      <c r="R82" s="2" t="s">
        <v>607</v>
      </c>
      <c r="S82" s="6">
        <v>45274.0</v>
      </c>
      <c r="T82" s="6">
        <v>45403.0</v>
      </c>
      <c r="U82" s="2" t="s">
        <v>99</v>
      </c>
      <c r="V82" s="2">
        <v>129.0</v>
      </c>
      <c r="W82" s="2">
        <v>52.0</v>
      </c>
      <c r="X82" s="2" t="str">
        <f>IF(Data!W30&gt;70, "Expensive","Affordable")</f>
        <v>Affordable</v>
      </c>
      <c r="Y82" s="2">
        <v>42.0</v>
      </c>
      <c r="Z82" s="2">
        <v>31.0</v>
      </c>
      <c r="AA82" s="2">
        <v>950.0</v>
      </c>
      <c r="AB82" s="2" t="b">
        <v>1</v>
      </c>
      <c r="AC82" s="2" t="b">
        <v>1</v>
      </c>
      <c r="AD82" s="2" t="b">
        <v>0</v>
      </c>
      <c r="AE82" s="2">
        <v>120.0</v>
      </c>
      <c r="AF82" s="2">
        <v>4.2</v>
      </c>
      <c r="AG82" s="2"/>
      <c r="AH82" s="2">
        <v>4.8</v>
      </c>
      <c r="AI82" s="2">
        <v>3.6</v>
      </c>
      <c r="AJ82" s="2">
        <v>7500.0</v>
      </c>
      <c r="AK82" s="2">
        <v>150.0</v>
      </c>
      <c r="AL82" s="2">
        <v>100.0</v>
      </c>
      <c r="AM82" s="2" t="s">
        <v>529</v>
      </c>
      <c r="AN82" s="2" t="b">
        <v>1</v>
      </c>
      <c r="AO82" s="2" t="b">
        <v>1</v>
      </c>
      <c r="AP82" s="2">
        <v>40.0</v>
      </c>
      <c r="AQ82" s="2">
        <v>3.7</v>
      </c>
      <c r="AR82" s="2">
        <v>30.0</v>
      </c>
      <c r="AS82" s="2">
        <v>1957.0</v>
      </c>
      <c r="AT82" s="6">
        <v>45107.0</v>
      </c>
      <c r="AU82" s="2">
        <v>700000.0</v>
      </c>
      <c r="AV82" s="2">
        <v>-6.0</v>
      </c>
      <c r="AW82" s="2">
        <v>-7.5</v>
      </c>
      <c r="AX82" s="2">
        <v>-6.8</v>
      </c>
      <c r="AY82" s="2">
        <v>-3.2</v>
      </c>
      <c r="AZ82" s="2" t="s">
        <v>608</v>
      </c>
      <c r="BA82" s="2" t="s">
        <v>609</v>
      </c>
      <c r="BB82" s="2"/>
      <c r="BC82" s="2"/>
      <c r="BD82" s="2"/>
      <c r="BE82" s="2"/>
    </row>
    <row r="83" ht="15.75" hidden="1" customHeight="1">
      <c r="A83" s="2" t="s">
        <v>610</v>
      </c>
      <c r="B83" s="2" t="s">
        <v>611</v>
      </c>
      <c r="C83" s="2" t="s">
        <v>526</v>
      </c>
      <c r="D83" s="2" t="s">
        <v>527</v>
      </c>
      <c r="E83" s="2" t="s">
        <v>611</v>
      </c>
      <c r="F83" s="2">
        <v>8.6</v>
      </c>
      <c r="G83" s="2" t="s">
        <v>612</v>
      </c>
      <c r="H83" s="2">
        <v>800.0</v>
      </c>
      <c r="I83" s="2">
        <v>1178.0</v>
      </c>
      <c r="J83" s="2">
        <v>378.0</v>
      </c>
      <c r="K83" s="2">
        <v>39.0</v>
      </c>
      <c r="L83" s="2">
        <v>15.0</v>
      </c>
      <c r="M83" s="2">
        <v>19.0</v>
      </c>
      <c r="N83" s="2">
        <v>5.0</v>
      </c>
      <c r="O83" s="2">
        <v>20.0</v>
      </c>
      <c r="P83" s="2">
        <v>5.0</v>
      </c>
      <c r="Q83" s="2" t="s">
        <v>296</v>
      </c>
      <c r="R83" s="2" t="s">
        <v>613</v>
      </c>
      <c r="S83" s="6">
        <v>45260.0</v>
      </c>
      <c r="T83" s="6">
        <v>45410.0</v>
      </c>
      <c r="U83" s="2" t="s">
        <v>78</v>
      </c>
      <c r="V83" s="2">
        <v>150.0</v>
      </c>
      <c r="W83" s="2">
        <v>55.0</v>
      </c>
      <c r="X83" s="2" t="str">
        <f>IF(Data!W44&gt;70, "Expensive","Affordable")</f>
        <v>Affordable</v>
      </c>
      <c r="Y83" s="2">
        <v>44.0</v>
      </c>
      <c r="Z83" s="2">
        <v>33.0</v>
      </c>
      <c r="AA83" s="2">
        <v>1000.0</v>
      </c>
      <c r="AB83" s="2" t="b">
        <v>1</v>
      </c>
      <c r="AC83" s="2" t="b">
        <v>1</v>
      </c>
      <c r="AD83" s="2" t="b">
        <v>0</v>
      </c>
      <c r="AE83" s="2">
        <v>220.0</v>
      </c>
      <c r="AF83" s="2">
        <v>4.1</v>
      </c>
      <c r="AG83" s="2"/>
      <c r="AH83" s="2">
        <v>4.6</v>
      </c>
      <c r="AI83" s="2">
        <v>3.5</v>
      </c>
      <c r="AJ83" s="2">
        <v>6000.0</v>
      </c>
      <c r="AK83" s="2">
        <v>150.0</v>
      </c>
      <c r="AL83" s="2">
        <v>50.0</v>
      </c>
      <c r="AM83" s="2" t="s">
        <v>529</v>
      </c>
      <c r="AN83" s="2" t="b">
        <v>1</v>
      </c>
      <c r="AO83" s="2" t="b">
        <v>1</v>
      </c>
      <c r="AP83" s="2">
        <v>25.0</v>
      </c>
      <c r="AQ83" s="2">
        <v>3.7</v>
      </c>
      <c r="AR83" s="2">
        <v>30.0</v>
      </c>
      <c r="AS83" s="2">
        <v>1954.0</v>
      </c>
      <c r="AT83" s="6">
        <v>44377.0</v>
      </c>
      <c r="AU83" s="2">
        <v>600000.0</v>
      </c>
      <c r="AV83" s="2">
        <v>-7.8</v>
      </c>
      <c r="AW83" s="2">
        <v>-9.3</v>
      </c>
      <c r="AX83" s="2">
        <v>-8.6</v>
      </c>
      <c r="AY83" s="2">
        <v>-5.0</v>
      </c>
      <c r="AZ83" s="2" t="s">
        <v>614</v>
      </c>
      <c r="BA83" s="2" t="s">
        <v>615</v>
      </c>
      <c r="BB83" s="2"/>
      <c r="BC83" s="2"/>
      <c r="BD83" s="2"/>
      <c r="BE83" s="2"/>
    </row>
    <row r="84" ht="15.75" hidden="1" customHeight="1">
      <c r="A84" s="2" t="s">
        <v>616</v>
      </c>
      <c r="B84" s="2" t="s">
        <v>617</v>
      </c>
      <c r="C84" s="2" t="s">
        <v>577</v>
      </c>
      <c r="D84" s="2" t="s">
        <v>618</v>
      </c>
      <c r="E84" s="2" t="s">
        <v>619</v>
      </c>
      <c r="F84" s="2">
        <v>5.0</v>
      </c>
      <c r="G84" s="2" t="s">
        <v>620</v>
      </c>
      <c r="H84" s="2">
        <v>291.0</v>
      </c>
      <c r="I84" s="2">
        <v>492.0</v>
      </c>
      <c r="J84" s="2">
        <v>201.0</v>
      </c>
      <c r="K84" s="2">
        <v>35.0</v>
      </c>
      <c r="L84" s="2">
        <v>14.0</v>
      </c>
      <c r="M84" s="2">
        <v>17.0</v>
      </c>
      <c r="N84" s="2">
        <v>4.0</v>
      </c>
      <c r="O84" s="2">
        <v>20.0</v>
      </c>
      <c r="P84" s="2">
        <v>5.0</v>
      </c>
      <c r="Q84" s="2" t="s">
        <v>315</v>
      </c>
      <c r="R84" s="2" t="s">
        <v>484</v>
      </c>
      <c r="S84" s="6">
        <v>45206.0</v>
      </c>
      <c r="T84" s="6">
        <v>45424.0</v>
      </c>
      <c r="U84" s="2" t="s">
        <v>78</v>
      </c>
      <c r="V84" s="2">
        <v>217.0</v>
      </c>
      <c r="W84" s="2">
        <v>51.0</v>
      </c>
      <c r="X84" s="2" t="str">
        <f>IF(Data!W50&gt;70, "Expensive","Affordable")</f>
        <v>Affordable</v>
      </c>
      <c r="Y84" s="2">
        <v>41.0</v>
      </c>
      <c r="Z84" s="2">
        <v>31.0</v>
      </c>
      <c r="AA84" s="2">
        <v>900.0</v>
      </c>
      <c r="AB84" s="2" t="b">
        <v>1</v>
      </c>
      <c r="AC84" s="2" t="b">
        <v>1</v>
      </c>
      <c r="AD84" s="2" t="b">
        <v>0</v>
      </c>
      <c r="AE84" s="2">
        <v>200.0</v>
      </c>
      <c r="AF84" s="2">
        <v>4.1</v>
      </c>
      <c r="AG84" s="2"/>
      <c r="AH84" s="2">
        <v>4.6</v>
      </c>
      <c r="AI84" s="2">
        <v>3.6</v>
      </c>
      <c r="AJ84" s="2">
        <v>6000.0</v>
      </c>
      <c r="AK84" s="2">
        <v>200.0</v>
      </c>
      <c r="AL84" s="2">
        <v>50.0</v>
      </c>
      <c r="AM84" s="2" t="s">
        <v>529</v>
      </c>
      <c r="AN84" s="2" t="b">
        <v>1</v>
      </c>
      <c r="AO84" s="2" t="b">
        <v>1</v>
      </c>
      <c r="AP84" s="2">
        <v>30.0</v>
      </c>
      <c r="AQ84" s="2">
        <v>3.7</v>
      </c>
      <c r="AR84" s="2">
        <v>30.0</v>
      </c>
      <c r="AS84" s="2">
        <v>1954.0</v>
      </c>
      <c r="AT84" s="6">
        <v>44362.0</v>
      </c>
      <c r="AU84" s="2">
        <v>600000.0</v>
      </c>
      <c r="AV84" s="2">
        <v>-11.5</v>
      </c>
      <c r="AW84" s="2">
        <v>-13.0</v>
      </c>
      <c r="AX84" s="2">
        <v>-12.3</v>
      </c>
      <c r="AY84" s="2">
        <v>-8.7</v>
      </c>
      <c r="AZ84" s="2" t="s">
        <v>621</v>
      </c>
      <c r="BA84" s="2" t="s">
        <v>622</v>
      </c>
      <c r="BB84" s="2"/>
      <c r="BC84" s="2"/>
      <c r="BD84" s="2"/>
      <c r="BE84" s="2"/>
    </row>
    <row r="85" ht="15.75" hidden="1" customHeight="1">
      <c r="A85" s="2" t="s">
        <v>623</v>
      </c>
      <c r="B85" s="2" t="s">
        <v>624</v>
      </c>
      <c r="C85" s="2" t="s">
        <v>423</v>
      </c>
      <c r="D85" s="2" t="s">
        <v>424</v>
      </c>
      <c r="E85" s="2" t="s">
        <v>624</v>
      </c>
      <c r="F85" s="2">
        <v>17.8</v>
      </c>
      <c r="G85" s="2" t="s">
        <v>625</v>
      </c>
      <c r="H85" s="2">
        <v>810.0</v>
      </c>
      <c r="I85" s="2">
        <v>1295.0</v>
      </c>
      <c r="J85" s="2">
        <v>485.0</v>
      </c>
      <c r="K85" s="2">
        <v>30.0</v>
      </c>
      <c r="L85" s="2">
        <v>12.0</v>
      </c>
      <c r="M85" s="2">
        <v>14.0</v>
      </c>
      <c r="N85" s="2">
        <v>4.0</v>
      </c>
      <c r="O85" s="2">
        <v>18.0</v>
      </c>
      <c r="P85" s="2">
        <v>6.0</v>
      </c>
      <c r="Q85" s="2" t="s">
        <v>296</v>
      </c>
      <c r="R85" s="2" t="s">
        <v>248</v>
      </c>
      <c r="S85" s="6">
        <v>45268.0</v>
      </c>
      <c r="T85" s="6">
        <v>45382.0</v>
      </c>
      <c r="U85" s="2" t="s">
        <v>99</v>
      </c>
      <c r="V85" s="2">
        <v>114.0</v>
      </c>
      <c r="W85" s="2">
        <v>42.0</v>
      </c>
      <c r="X85" s="2" t="str">
        <f>IF(Data!W54&gt;70, "Expensive","Affordable")</f>
        <v>Affordable</v>
      </c>
      <c r="Y85" s="2">
        <v>34.0</v>
      </c>
      <c r="Z85" s="2">
        <v>25.0</v>
      </c>
      <c r="AA85" s="2">
        <v>900.0</v>
      </c>
      <c r="AB85" s="2" t="b">
        <v>1</v>
      </c>
      <c r="AC85" s="2" t="b">
        <v>1</v>
      </c>
      <c r="AD85" s="2" t="b">
        <v>0</v>
      </c>
      <c r="AE85" s="2">
        <v>40.0</v>
      </c>
      <c r="AF85" s="2">
        <v>4.1</v>
      </c>
      <c r="AG85" s="2"/>
      <c r="AH85" s="2">
        <v>4.4</v>
      </c>
      <c r="AI85" s="2">
        <v>3.8</v>
      </c>
      <c r="AJ85" s="2">
        <v>6000.0</v>
      </c>
      <c r="AK85" s="2">
        <v>100.0</v>
      </c>
      <c r="AL85" s="2">
        <v>50.0</v>
      </c>
      <c r="AM85" s="2" t="s">
        <v>358</v>
      </c>
      <c r="AN85" s="2" t="b">
        <v>1</v>
      </c>
      <c r="AO85" s="2" t="b">
        <v>1</v>
      </c>
      <c r="AP85" s="2">
        <v>30.0</v>
      </c>
      <c r="AQ85" s="2">
        <v>3.7</v>
      </c>
      <c r="AR85" s="2">
        <v>35.0</v>
      </c>
      <c r="AS85" s="2">
        <v>1948.0</v>
      </c>
      <c r="AT85" s="6">
        <v>45245.0</v>
      </c>
      <c r="AU85" s="2">
        <v>600000.0</v>
      </c>
      <c r="AV85" s="2">
        <v>-2.5</v>
      </c>
      <c r="AW85" s="2">
        <v>-3.9</v>
      </c>
      <c r="AX85" s="2">
        <v>-3.2</v>
      </c>
      <c r="AY85" s="2">
        <v>0.5</v>
      </c>
      <c r="AZ85" s="2" t="s">
        <v>626</v>
      </c>
      <c r="BA85" s="2" t="s">
        <v>627</v>
      </c>
      <c r="BB85" s="2"/>
      <c r="BC85" s="2"/>
      <c r="BD85" s="2"/>
      <c r="BE85" s="2"/>
    </row>
    <row r="86" ht="15.75" hidden="1" customHeight="1">
      <c r="A86" s="2" t="s">
        <v>628</v>
      </c>
      <c r="B86" s="2" t="s">
        <v>629</v>
      </c>
      <c r="C86" s="2" t="s">
        <v>526</v>
      </c>
      <c r="D86" s="2" t="s">
        <v>630</v>
      </c>
      <c r="E86" s="2" t="s">
        <v>631</v>
      </c>
      <c r="F86" s="2">
        <v>30.0</v>
      </c>
      <c r="G86" s="2" t="s">
        <v>632</v>
      </c>
      <c r="H86" s="2">
        <v>450.0</v>
      </c>
      <c r="I86" s="2">
        <v>1060.0</v>
      </c>
      <c r="J86" s="2">
        <v>610.0</v>
      </c>
      <c r="K86" s="2">
        <v>21.0</v>
      </c>
      <c r="L86" s="2">
        <v>9.0</v>
      </c>
      <c r="M86" s="2">
        <v>9.0</v>
      </c>
      <c r="N86" s="2">
        <v>3.0</v>
      </c>
      <c r="O86" s="2">
        <v>9.0</v>
      </c>
      <c r="P86" s="2">
        <v>6.0</v>
      </c>
      <c r="Q86" s="2" t="s">
        <v>76</v>
      </c>
      <c r="R86" s="2"/>
      <c r="S86" s="6">
        <v>45260.0</v>
      </c>
      <c r="T86" s="6">
        <v>45413.0</v>
      </c>
      <c r="U86" s="2" t="s">
        <v>78</v>
      </c>
      <c r="V86" s="2">
        <v>153.0</v>
      </c>
      <c r="W86" s="2">
        <v>56.0</v>
      </c>
      <c r="X86" s="2" t="str">
        <f>IF(Data!W60&gt;70, "Expensive","Affordable")</f>
        <v>Affordable</v>
      </c>
      <c r="Y86" s="2">
        <v>45.0</v>
      </c>
      <c r="Z86" s="2">
        <v>34.0</v>
      </c>
      <c r="AA86" s="2">
        <v>1050.0</v>
      </c>
      <c r="AB86" s="2" t="b">
        <v>1</v>
      </c>
      <c r="AC86" s="2" t="b">
        <v>1</v>
      </c>
      <c r="AD86" s="2" t="b">
        <v>0</v>
      </c>
      <c r="AE86" s="2">
        <v>60.0</v>
      </c>
      <c r="AF86" s="2">
        <v>4.1</v>
      </c>
      <c r="AG86" s="2"/>
      <c r="AH86" s="2">
        <v>4.6</v>
      </c>
      <c r="AI86" s="2">
        <v>3.6</v>
      </c>
      <c r="AJ86" s="2">
        <v>5500.0</v>
      </c>
      <c r="AK86" s="2">
        <v>100.0</v>
      </c>
      <c r="AL86" s="2">
        <v>50.0</v>
      </c>
      <c r="AM86" s="2" t="s">
        <v>529</v>
      </c>
      <c r="AN86" s="2" t="b">
        <v>1</v>
      </c>
      <c r="AO86" s="2" t="b">
        <v>1</v>
      </c>
      <c r="AP86" s="2">
        <v>20.0</v>
      </c>
      <c r="AQ86" s="2">
        <v>3.7</v>
      </c>
      <c r="AR86" s="2">
        <v>35.0</v>
      </c>
      <c r="AS86" s="2">
        <v>2003.0</v>
      </c>
      <c r="AT86" s="6">
        <v>44362.0</v>
      </c>
      <c r="AU86" s="2">
        <v>500000.0</v>
      </c>
      <c r="AV86" s="2">
        <v>-5.0</v>
      </c>
      <c r="AW86" s="2">
        <v>-6.4</v>
      </c>
      <c r="AX86" s="2">
        <v>-5.7</v>
      </c>
      <c r="AY86" s="2">
        <v>-2.1</v>
      </c>
      <c r="AZ86" s="2" t="s">
        <v>633</v>
      </c>
      <c r="BA86" s="2" t="s">
        <v>634</v>
      </c>
      <c r="BB86" s="2"/>
      <c r="BC86" s="2"/>
      <c r="BD86" s="2"/>
      <c r="BE86" s="2"/>
    </row>
    <row r="87" ht="15.75" hidden="1" customHeight="1">
      <c r="A87" s="2" t="s">
        <v>635</v>
      </c>
      <c r="B87" s="2" t="s">
        <v>636</v>
      </c>
      <c r="C87" s="2" t="s">
        <v>637</v>
      </c>
      <c r="D87" s="2" t="s">
        <v>638</v>
      </c>
      <c r="E87" s="2" t="s">
        <v>636</v>
      </c>
      <c r="F87" s="2">
        <v>0.0</v>
      </c>
      <c r="G87" s="2" t="s">
        <v>639</v>
      </c>
      <c r="H87" s="2">
        <v>1650.0</v>
      </c>
      <c r="I87" s="2">
        <v>2017.0</v>
      </c>
      <c r="J87" s="2">
        <v>367.0</v>
      </c>
      <c r="K87" s="2">
        <v>55.0</v>
      </c>
      <c r="L87" s="2">
        <v>15.0</v>
      </c>
      <c r="M87" s="2">
        <v>30.0</v>
      </c>
      <c r="N87" s="2">
        <v>10.0</v>
      </c>
      <c r="O87" s="2">
        <v>23.0</v>
      </c>
      <c r="P87" s="2">
        <v>9.0</v>
      </c>
      <c r="Q87" s="2" t="s">
        <v>296</v>
      </c>
      <c r="R87" s="2" t="s">
        <v>468</v>
      </c>
      <c r="S87" s="6">
        <v>45261.0</v>
      </c>
      <c r="T87" s="6">
        <v>45389.0</v>
      </c>
      <c r="U87" s="2" t="s">
        <v>99</v>
      </c>
      <c r="V87" s="2">
        <v>128.0</v>
      </c>
      <c r="W87" s="2">
        <v>38.0</v>
      </c>
      <c r="X87" s="2" t="str">
        <f>IF(Data!W88&gt;70, "Expensive","Affordable")</f>
        <v>Affordable</v>
      </c>
      <c r="Y87" s="2">
        <v>30.0</v>
      </c>
      <c r="Z87" s="2">
        <v>23.0</v>
      </c>
      <c r="AA87" s="2">
        <v>850.0</v>
      </c>
      <c r="AB87" s="2" t="b">
        <v>1</v>
      </c>
      <c r="AC87" s="2" t="b">
        <v>1</v>
      </c>
      <c r="AD87" s="2" t="b">
        <v>0</v>
      </c>
      <c r="AE87" s="2">
        <v>20.0</v>
      </c>
      <c r="AF87" s="2">
        <v>4.0</v>
      </c>
      <c r="AG87" s="2"/>
      <c r="AH87" s="2">
        <v>4.3</v>
      </c>
      <c r="AI87" s="2">
        <v>3.7</v>
      </c>
      <c r="AJ87" s="2">
        <v>6000.0</v>
      </c>
      <c r="AK87" s="2">
        <v>100.0</v>
      </c>
      <c r="AL87" s="2">
        <v>50.0</v>
      </c>
      <c r="AM87" s="2" t="s">
        <v>174</v>
      </c>
      <c r="AN87" s="2" t="b">
        <v>1</v>
      </c>
      <c r="AO87" s="2" t="b">
        <v>1</v>
      </c>
      <c r="AP87" s="2">
        <v>30.0</v>
      </c>
      <c r="AQ87" s="2">
        <v>3.7</v>
      </c>
      <c r="AR87" s="2">
        <v>30.0</v>
      </c>
      <c r="AS87" s="2">
        <v>1964.0</v>
      </c>
      <c r="AT87" s="6">
        <v>44896.0</v>
      </c>
      <c r="AU87" s="2">
        <v>500000.0</v>
      </c>
      <c r="AV87" s="2">
        <v>-4.5</v>
      </c>
      <c r="AW87" s="2">
        <v>-5.9</v>
      </c>
      <c r="AX87" s="2">
        <v>-5.2</v>
      </c>
      <c r="AY87" s="2">
        <v>-1.6</v>
      </c>
      <c r="AZ87" s="2" t="s">
        <v>640</v>
      </c>
      <c r="BA87" s="2" t="s">
        <v>641</v>
      </c>
      <c r="BB87" s="2"/>
      <c r="BC87" s="2"/>
      <c r="BD87" s="2"/>
      <c r="BE87" s="2"/>
    </row>
    <row r="88" ht="15.75" hidden="1" customHeight="1">
      <c r="A88" s="2" t="s">
        <v>642</v>
      </c>
      <c r="B88" s="2" t="s">
        <v>643</v>
      </c>
      <c r="C88" s="2" t="s">
        <v>644</v>
      </c>
      <c r="D88" s="2" t="s">
        <v>645</v>
      </c>
      <c r="E88" s="2" t="s">
        <v>646</v>
      </c>
      <c r="F88" s="2">
        <v>30.0</v>
      </c>
      <c r="G88" s="2" t="s">
        <v>647</v>
      </c>
      <c r="H88" s="2">
        <v>305.0</v>
      </c>
      <c r="I88" s="2">
        <v>1108.0</v>
      </c>
      <c r="J88" s="2">
        <v>803.0</v>
      </c>
      <c r="K88" s="2">
        <v>20.0</v>
      </c>
      <c r="L88" s="2">
        <v>5.0</v>
      </c>
      <c r="M88" s="2">
        <v>11.0</v>
      </c>
      <c r="N88" s="2">
        <v>4.0</v>
      </c>
      <c r="O88" s="2">
        <v>8.0</v>
      </c>
      <c r="P88" s="2" t="s">
        <v>648</v>
      </c>
      <c r="Q88" s="2" t="s">
        <v>555</v>
      </c>
      <c r="R88" s="2"/>
      <c r="S88" s="6">
        <v>45275.0</v>
      </c>
      <c r="T88" s="6">
        <v>45397.0</v>
      </c>
      <c r="U88" s="2" t="s">
        <v>126</v>
      </c>
      <c r="V88" s="2">
        <v>122.0</v>
      </c>
      <c r="W88" s="2">
        <v>40.0</v>
      </c>
      <c r="X88" s="2" t="str">
        <f>IF(Data!W100&gt;70, "Expensive","Affordable")</f>
        <v>Affordable</v>
      </c>
      <c r="Y88" s="2">
        <v>32.0</v>
      </c>
      <c r="Z88" s="2">
        <v>24.0</v>
      </c>
      <c r="AA88" s="2">
        <v>650.0</v>
      </c>
      <c r="AB88" s="2" t="b">
        <v>0</v>
      </c>
      <c r="AC88" s="2" t="b">
        <v>0</v>
      </c>
      <c r="AD88" s="2" t="b">
        <v>0</v>
      </c>
      <c r="AE88" s="2">
        <v>0.0</v>
      </c>
      <c r="AF88" s="2">
        <v>3.8</v>
      </c>
      <c r="AG88" s="2"/>
      <c r="AH88" s="2">
        <v>4.0</v>
      </c>
      <c r="AI88" s="2">
        <v>3.6</v>
      </c>
      <c r="AJ88" s="2">
        <v>1000.0</v>
      </c>
      <c r="AK88" s="2">
        <v>0.0</v>
      </c>
      <c r="AL88" s="2">
        <v>0.0</v>
      </c>
      <c r="AM88" s="2" t="s">
        <v>649</v>
      </c>
      <c r="AN88" s="2" t="b">
        <v>1</v>
      </c>
      <c r="AO88" s="2" t="b">
        <v>1</v>
      </c>
      <c r="AP88" s="2">
        <v>2.0</v>
      </c>
      <c r="AQ88" s="2">
        <v>3.7</v>
      </c>
      <c r="AR88" s="2">
        <v>60.0</v>
      </c>
      <c r="AS88" s="2">
        <v>1956.0</v>
      </c>
      <c r="AT88" s="6">
        <v>44377.0</v>
      </c>
      <c r="AU88" s="2">
        <v>120000.0</v>
      </c>
      <c r="AV88" s="2">
        <v>1.0</v>
      </c>
      <c r="AW88" s="2">
        <v>-0.4</v>
      </c>
      <c r="AX88" s="2">
        <v>0.3</v>
      </c>
      <c r="AY88" s="2">
        <v>3.9</v>
      </c>
      <c r="AZ88" s="2" t="s">
        <v>650</v>
      </c>
      <c r="BA88" s="2" t="s">
        <v>651</v>
      </c>
      <c r="BB88" s="2"/>
      <c r="BC88" s="2"/>
      <c r="BD88" s="2"/>
      <c r="BE88" s="2"/>
    </row>
    <row r="89" ht="15.75" hidden="1" customHeight="1">
      <c r="A89" s="2" t="s">
        <v>652</v>
      </c>
      <c r="B89" s="2" t="s">
        <v>653</v>
      </c>
      <c r="C89" s="2" t="s">
        <v>654</v>
      </c>
      <c r="D89" s="2" t="s">
        <v>655</v>
      </c>
      <c r="E89" s="2" t="s">
        <v>653</v>
      </c>
      <c r="F89" s="2">
        <v>0.0</v>
      </c>
      <c r="G89" s="2" t="s">
        <v>656</v>
      </c>
      <c r="H89" s="2">
        <v>990.0</v>
      </c>
      <c r="I89" s="2">
        <v>2600.0</v>
      </c>
      <c r="J89" s="2">
        <v>1610.0</v>
      </c>
      <c r="K89" s="2">
        <v>75.0</v>
      </c>
      <c r="L89" s="2">
        <v>18.0</v>
      </c>
      <c r="M89" s="2">
        <v>38.0</v>
      </c>
      <c r="N89" s="2">
        <v>19.0</v>
      </c>
      <c r="O89" s="2">
        <v>14.0</v>
      </c>
      <c r="P89" s="2">
        <v>8.0</v>
      </c>
      <c r="Q89" s="2" t="s">
        <v>315</v>
      </c>
      <c r="R89" s="2" t="s">
        <v>188</v>
      </c>
      <c r="S89" s="6">
        <v>45275.0</v>
      </c>
      <c r="T89" s="6">
        <v>45397.0</v>
      </c>
      <c r="U89" s="2" t="s">
        <v>78</v>
      </c>
      <c r="V89" s="2">
        <v>122.0</v>
      </c>
      <c r="W89" s="2">
        <v>45.0</v>
      </c>
      <c r="X89" s="2" t="str">
        <f>IF(Data!W56&gt;70, "Expensive","Affordable")</f>
        <v>Affordable</v>
      </c>
      <c r="Y89" s="2">
        <v>36.0</v>
      </c>
      <c r="Z89" s="2">
        <v>27.0</v>
      </c>
      <c r="AA89" s="2">
        <v>950.0</v>
      </c>
      <c r="AB89" s="2" t="b">
        <v>1</v>
      </c>
      <c r="AC89" s="2" t="b">
        <v>1</v>
      </c>
      <c r="AD89" s="2" t="b">
        <v>0</v>
      </c>
      <c r="AE89" s="2">
        <v>5.0</v>
      </c>
      <c r="AF89" s="2">
        <v>4.0</v>
      </c>
      <c r="AG89" s="2"/>
      <c r="AH89" s="2">
        <v>4.2</v>
      </c>
      <c r="AI89" s="2">
        <v>3.8</v>
      </c>
      <c r="AJ89" s="2">
        <v>6500.0</v>
      </c>
      <c r="AK89" s="2">
        <v>150.0</v>
      </c>
      <c r="AL89" s="2">
        <v>50.0</v>
      </c>
      <c r="AM89" s="2" t="s">
        <v>159</v>
      </c>
      <c r="AN89" s="2" t="b">
        <v>1</v>
      </c>
      <c r="AO89" s="2" t="b">
        <v>1</v>
      </c>
      <c r="AP89" s="2">
        <v>40.0</v>
      </c>
      <c r="AQ89" s="2">
        <v>3.6</v>
      </c>
      <c r="AR89" s="2">
        <v>30.0</v>
      </c>
      <c r="AS89" s="2">
        <v>1967.0</v>
      </c>
      <c r="AT89" s="6">
        <v>44531.0</v>
      </c>
      <c r="AU89" s="2">
        <v>700000.0</v>
      </c>
      <c r="AV89" s="2">
        <v>-3.0</v>
      </c>
      <c r="AW89" s="2">
        <v>-4.4</v>
      </c>
      <c r="AX89" s="2">
        <v>-3.7</v>
      </c>
      <c r="AY89" s="2">
        <v>-0.1</v>
      </c>
      <c r="AZ89" s="2" t="s">
        <v>657</v>
      </c>
      <c r="BA89" s="2" t="s">
        <v>658</v>
      </c>
      <c r="BB89" s="2"/>
      <c r="BC89" s="2"/>
      <c r="BD89" s="2"/>
      <c r="BE89" s="2"/>
    </row>
    <row r="90" ht="15.75" hidden="1" customHeight="1">
      <c r="A90" s="2" t="s">
        <v>659</v>
      </c>
      <c r="B90" s="2" t="s">
        <v>660</v>
      </c>
      <c r="C90" s="2" t="s">
        <v>654</v>
      </c>
      <c r="D90" s="2" t="s">
        <v>661</v>
      </c>
      <c r="E90" s="2" t="s">
        <v>660</v>
      </c>
      <c r="F90" s="2">
        <v>1.5</v>
      </c>
      <c r="G90" s="2" t="s">
        <v>662</v>
      </c>
      <c r="H90" s="2">
        <v>1350.0</v>
      </c>
      <c r="I90" s="2">
        <v>2560.0</v>
      </c>
      <c r="J90" s="2">
        <v>1210.0</v>
      </c>
      <c r="K90" s="2">
        <v>58.0</v>
      </c>
      <c r="L90" s="2">
        <v>18.0</v>
      </c>
      <c r="M90" s="2">
        <v>30.0</v>
      </c>
      <c r="N90" s="2">
        <v>10.0</v>
      </c>
      <c r="O90" s="2">
        <v>12.0</v>
      </c>
      <c r="P90" s="2">
        <v>4.0</v>
      </c>
      <c r="Q90" s="2" t="s">
        <v>224</v>
      </c>
      <c r="R90" s="2" t="s">
        <v>188</v>
      </c>
      <c r="S90" s="6">
        <v>45275.0</v>
      </c>
      <c r="T90" s="6">
        <v>45392.0</v>
      </c>
      <c r="U90" s="2" t="s">
        <v>78</v>
      </c>
      <c r="V90" s="2">
        <v>117.0</v>
      </c>
      <c r="W90" s="2">
        <v>43.0</v>
      </c>
      <c r="X90" s="2" t="str">
        <f>IF(Data!W78&gt;70, "Expensive","Affordable")</f>
        <v>Affordable</v>
      </c>
      <c r="Y90" s="2">
        <v>34.0</v>
      </c>
      <c r="Z90" s="2">
        <v>26.0</v>
      </c>
      <c r="AA90" s="2">
        <v>900.0</v>
      </c>
      <c r="AB90" s="2" t="b">
        <v>1</v>
      </c>
      <c r="AC90" s="2" t="b">
        <v>1</v>
      </c>
      <c r="AD90" s="2" t="b">
        <v>0</v>
      </c>
      <c r="AE90" s="2">
        <v>35.0</v>
      </c>
      <c r="AF90" s="2">
        <v>4.0</v>
      </c>
      <c r="AG90" s="2"/>
      <c r="AH90" s="2">
        <v>4.3</v>
      </c>
      <c r="AI90" s="2">
        <v>3.7</v>
      </c>
      <c r="AJ90" s="2">
        <v>7000.0</v>
      </c>
      <c r="AK90" s="2">
        <v>50.0</v>
      </c>
      <c r="AL90" s="2">
        <v>0.0</v>
      </c>
      <c r="AM90" s="2" t="s">
        <v>174</v>
      </c>
      <c r="AN90" s="2" t="b">
        <v>1</v>
      </c>
      <c r="AO90" s="2" t="b">
        <v>1</v>
      </c>
      <c r="AP90" s="2">
        <v>35.0</v>
      </c>
      <c r="AQ90" s="2">
        <v>3.6</v>
      </c>
      <c r="AR90" s="2">
        <v>25.0</v>
      </c>
      <c r="AS90" s="2">
        <v>1896.0</v>
      </c>
      <c r="AT90" s="6">
        <v>44540.0</v>
      </c>
      <c r="AU90" s="2">
        <v>650000.0</v>
      </c>
      <c r="AV90" s="2">
        <v>-4.5</v>
      </c>
      <c r="AW90" s="2">
        <v>-5.9</v>
      </c>
      <c r="AX90" s="2">
        <v>-5.2</v>
      </c>
      <c r="AY90" s="2">
        <v>-1.6</v>
      </c>
      <c r="AZ90" s="2" t="s">
        <v>663</v>
      </c>
      <c r="BA90" s="2" t="s">
        <v>664</v>
      </c>
      <c r="BB90" s="2"/>
      <c r="BC90" s="2"/>
      <c r="BD90" s="2"/>
      <c r="BE90" s="2"/>
    </row>
    <row r="91" ht="15.75" hidden="1" customHeight="1">
      <c r="A91" s="2" t="s">
        <v>665</v>
      </c>
      <c r="B91" s="2" t="s">
        <v>666</v>
      </c>
      <c r="C91" s="2" t="s">
        <v>667</v>
      </c>
      <c r="D91" s="2" t="s">
        <v>668</v>
      </c>
      <c r="E91" s="2" t="s">
        <v>669</v>
      </c>
      <c r="F91" s="2">
        <v>25.0</v>
      </c>
      <c r="G91" s="2" t="s">
        <v>670</v>
      </c>
      <c r="H91" s="2">
        <v>1650.0</v>
      </c>
      <c r="I91" s="2">
        <v>2113.0</v>
      </c>
      <c r="J91" s="2">
        <v>463.0</v>
      </c>
      <c r="K91" s="2">
        <v>16.0</v>
      </c>
      <c r="L91" s="2">
        <v>5.0</v>
      </c>
      <c r="M91" s="2">
        <v>8.0</v>
      </c>
      <c r="N91" s="2">
        <v>3.0</v>
      </c>
      <c r="O91" s="2">
        <v>5.0</v>
      </c>
      <c r="P91" s="2">
        <v>2.0</v>
      </c>
      <c r="Q91" s="2" t="s">
        <v>76</v>
      </c>
      <c r="R91" s="2"/>
      <c r="S91" s="6">
        <v>45282.0</v>
      </c>
      <c r="T91" s="6">
        <v>45375.0</v>
      </c>
      <c r="U91" s="2" t="s">
        <v>78</v>
      </c>
      <c r="V91" s="2">
        <v>93.0</v>
      </c>
      <c r="W91" s="2">
        <v>32.0</v>
      </c>
      <c r="X91" s="2" t="str">
        <f>IF(Data!W85&gt;70, "Expensive","Affordable")</f>
        <v>Affordable</v>
      </c>
      <c r="Y91" s="2">
        <v>26.0</v>
      </c>
      <c r="Z91" s="2">
        <v>19.0</v>
      </c>
      <c r="AA91" s="2">
        <v>650.0</v>
      </c>
      <c r="AB91" s="2" t="b">
        <v>0</v>
      </c>
      <c r="AC91" s="2" t="b">
        <v>0</v>
      </c>
      <c r="AD91" s="2" t="b">
        <v>0</v>
      </c>
      <c r="AE91" s="2">
        <v>0.0</v>
      </c>
      <c r="AF91" s="2">
        <v>3.7</v>
      </c>
      <c r="AG91" s="2"/>
      <c r="AH91" s="2">
        <v>4.0</v>
      </c>
      <c r="AI91" s="2">
        <v>3.4</v>
      </c>
      <c r="AJ91" s="2">
        <v>2000.0</v>
      </c>
      <c r="AK91" s="2">
        <v>1000.0</v>
      </c>
      <c r="AL91" s="2">
        <v>500.0</v>
      </c>
      <c r="AM91" s="2" t="s">
        <v>671</v>
      </c>
      <c r="AN91" s="2" t="b">
        <v>1</v>
      </c>
      <c r="AO91" s="2" t="b">
        <v>1</v>
      </c>
      <c r="AP91" s="2">
        <v>10.0</v>
      </c>
      <c r="AQ91" s="2">
        <v>3.6</v>
      </c>
      <c r="AR91" s="2">
        <v>15.0</v>
      </c>
      <c r="AS91" s="2">
        <v>1975.0</v>
      </c>
      <c r="AT91" s="6">
        <v>44165.0</v>
      </c>
      <c r="AU91" s="2">
        <v>100000.0</v>
      </c>
      <c r="AV91" s="2">
        <v>-1.0</v>
      </c>
      <c r="AW91" s="2">
        <v>-2.4</v>
      </c>
      <c r="AX91" s="2">
        <v>-1.7</v>
      </c>
      <c r="AY91" s="2">
        <v>2.3</v>
      </c>
      <c r="AZ91" s="2" t="s">
        <v>672</v>
      </c>
      <c r="BA91" s="2" t="s">
        <v>673</v>
      </c>
      <c r="BB91" s="2"/>
      <c r="BC91" s="2"/>
      <c r="BD91" s="2"/>
      <c r="BE91" s="2"/>
    </row>
    <row r="92" ht="15.75" hidden="1" customHeight="1">
      <c r="A92" s="2" t="s">
        <v>674</v>
      </c>
      <c r="B92" s="2" t="s">
        <v>653</v>
      </c>
      <c r="C92" s="2" t="s">
        <v>654</v>
      </c>
      <c r="D92" s="2" t="s">
        <v>655</v>
      </c>
      <c r="E92" s="2" t="s">
        <v>653</v>
      </c>
      <c r="F92" s="2">
        <v>2.4</v>
      </c>
      <c r="G92" s="2" t="s">
        <v>656</v>
      </c>
      <c r="H92" s="2">
        <v>990.0</v>
      </c>
      <c r="I92" s="2">
        <v>2600.0</v>
      </c>
      <c r="J92" s="2">
        <v>1610.0</v>
      </c>
      <c r="K92" s="2">
        <v>75.0</v>
      </c>
      <c r="L92" s="2">
        <v>18.0</v>
      </c>
      <c r="M92" s="2">
        <v>38.0</v>
      </c>
      <c r="N92" s="2">
        <v>19.0</v>
      </c>
      <c r="O92" s="2">
        <v>14.0</v>
      </c>
      <c r="P92" s="2">
        <v>8.0</v>
      </c>
      <c r="Q92" s="2" t="s">
        <v>315</v>
      </c>
      <c r="R92" s="2" t="s">
        <v>188</v>
      </c>
      <c r="S92" s="6">
        <v>45275.0</v>
      </c>
      <c r="T92" s="6">
        <v>45397.0</v>
      </c>
      <c r="U92" s="2" t="s">
        <v>139</v>
      </c>
      <c r="V92" s="2">
        <v>122.0</v>
      </c>
      <c r="W92" s="2">
        <v>45.0</v>
      </c>
      <c r="X92" s="2" t="str">
        <f>IF(Data!W94&gt;70, "Expensive","Affordable")</f>
        <v>Affordable</v>
      </c>
      <c r="Y92" s="2">
        <v>36.0</v>
      </c>
      <c r="Z92" s="2">
        <v>27.0</v>
      </c>
      <c r="AA92" s="2">
        <v>950.0</v>
      </c>
      <c r="AB92" s="2" t="b">
        <v>1</v>
      </c>
      <c r="AC92" s="2" t="b">
        <v>1</v>
      </c>
      <c r="AD92" s="2" t="b">
        <v>0</v>
      </c>
      <c r="AE92" s="2">
        <v>5.0</v>
      </c>
      <c r="AF92" s="2">
        <v>4.0</v>
      </c>
      <c r="AG92" s="2"/>
      <c r="AH92" s="2">
        <v>4.2</v>
      </c>
      <c r="AI92" s="2">
        <v>3.8</v>
      </c>
      <c r="AJ92" s="2">
        <v>6500.0</v>
      </c>
      <c r="AK92" s="2">
        <v>150.0</v>
      </c>
      <c r="AL92" s="2">
        <v>50.0</v>
      </c>
      <c r="AM92" s="2" t="s">
        <v>159</v>
      </c>
      <c r="AN92" s="2" t="b">
        <v>1</v>
      </c>
      <c r="AO92" s="2" t="b">
        <v>1</v>
      </c>
      <c r="AP92" s="2">
        <v>40.0</v>
      </c>
      <c r="AQ92" s="2">
        <v>3.6</v>
      </c>
      <c r="AR92" s="2">
        <v>30.0</v>
      </c>
      <c r="AS92" s="2">
        <v>1967.0</v>
      </c>
      <c r="AT92" s="6">
        <v>44531.0</v>
      </c>
      <c r="AU92" s="2">
        <v>700000.0</v>
      </c>
      <c r="AV92" s="2">
        <v>-3.0</v>
      </c>
      <c r="AW92" s="2">
        <v>-4.4</v>
      </c>
      <c r="AX92" s="2">
        <v>-3.7</v>
      </c>
      <c r="AY92" s="2">
        <v>-0.1</v>
      </c>
      <c r="AZ92" s="2" t="s">
        <v>657</v>
      </c>
      <c r="BA92" s="2" t="s">
        <v>658</v>
      </c>
      <c r="BB92" s="2"/>
      <c r="BC92" s="2"/>
      <c r="BD92" s="2"/>
      <c r="BE92" s="2"/>
    </row>
    <row r="93" ht="15.75" hidden="1" customHeight="1">
      <c r="A93" s="2" t="s">
        <v>675</v>
      </c>
      <c r="B93" s="2" t="s">
        <v>676</v>
      </c>
      <c r="C93" s="2" t="s">
        <v>584</v>
      </c>
      <c r="D93" s="2" t="s">
        <v>585</v>
      </c>
      <c r="E93" s="2" t="s">
        <v>677</v>
      </c>
      <c r="F93" s="2">
        <v>5.0</v>
      </c>
      <c r="G93" s="2" t="s">
        <v>678</v>
      </c>
      <c r="H93" s="2">
        <v>600.0</v>
      </c>
      <c r="I93" s="2">
        <v>1709.0</v>
      </c>
      <c r="J93" s="2">
        <v>1109.0</v>
      </c>
      <c r="K93" s="2">
        <v>14.0</v>
      </c>
      <c r="L93" s="2">
        <v>4.0</v>
      </c>
      <c r="M93" s="2">
        <v>7.0</v>
      </c>
      <c r="N93" s="2">
        <v>3.0</v>
      </c>
      <c r="O93" s="2">
        <v>13.0</v>
      </c>
      <c r="P93" s="2">
        <v>4.0</v>
      </c>
      <c r="Q93" s="2" t="s">
        <v>296</v>
      </c>
      <c r="R93" s="2" t="s">
        <v>555</v>
      </c>
      <c r="S93" s="6">
        <v>45268.0</v>
      </c>
      <c r="T93" s="6">
        <v>45382.0</v>
      </c>
      <c r="U93" s="2" t="s">
        <v>78</v>
      </c>
      <c r="V93" s="2">
        <v>114.0</v>
      </c>
      <c r="W93" s="2">
        <v>39.0</v>
      </c>
      <c r="X93" s="2" t="str">
        <f>IF(Data!W101&gt;70, "Expensive","Affordable")</f>
        <v>Affordable</v>
      </c>
      <c r="Y93" s="2">
        <v>31.0</v>
      </c>
      <c r="Z93" s="2">
        <v>23.0</v>
      </c>
      <c r="AA93" s="2">
        <v>850.0</v>
      </c>
      <c r="AB93" s="2" t="b">
        <v>1</v>
      </c>
      <c r="AC93" s="2" t="b">
        <v>1</v>
      </c>
      <c r="AD93" s="2" t="b">
        <v>0</v>
      </c>
      <c r="AE93" s="2">
        <v>25.0</v>
      </c>
      <c r="AF93" s="2">
        <v>4.1</v>
      </c>
      <c r="AG93" s="2"/>
      <c r="AH93" s="2">
        <v>4.4</v>
      </c>
      <c r="AI93" s="2">
        <v>3.8</v>
      </c>
      <c r="AJ93" s="2">
        <v>4000.0</v>
      </c>
      <c r="AK93" s="2">
        <v>500.0</v>
      </c>
      <c r="AL93" s="2">
        <v>100.0</v>
      </c>
      <c r="AM93" s="2" t="s">
        <v>159</v>
      </c>
      <c r="AN93" s="2" t="b">
        <v>1</v>
      </c>
      <c r="AO93" s="2" t="b">
        <v>1</v>
      </c>
      <c r="AP93" s="2">
        <v>15.0</v>
      </c>
      <c r="AQ93" s="2">
        <v>3.6</v>
      </c>
      <c r="AR93" s="2">
        <v>30.0</v>
      </c>
      <c r="AS93" s="2">
        <v>1964.0</v>
      </c>
      <c r="AT93" s="6">
        <v>44905.0</v>
      </c>
      <c r="AU93" s="2">
        <v>300000.0</v>
      </c>
      <c r="AV93" s="2">
        <v>-4.5</v>
      </c>
      <c r="AW93" s="2">
        <v>-5.9</v>
      </c>
      <c r="AX93" s="2">
        <v>-5.2</v>
      </c>
      <c r="AY93" s="2">
        <v>-1.6</v>
      </c>
      <c r="AZ93" s="2" t="s">
        <v>679</v>
      </c>
      <c r="BA93" s="2" t="s">
        <v>680</v>
      </c>
      <c r="BB93" s="2"/>
      <c r="BC93" s="2"/>
      <c r="BD93" s="2"/>
      <c r="BE93" s="2"/>
    </row>
    <row r="94" ht="15.75" hidden="1" customHeight="1">
      <c r="A94" s="2" t="s">
        <v>681</v>
      </c>
      <c r="B94" s="2" t="s">
        <v>682</v>
      </c>
      <c r="C94" s="2" t="s">
        <v>577</v>
      </c>
      <c r="D94" s="2" t="s">
        <v>578</v>
      </c>
      <c r="E94" s="2" t="s">
        <v>683</v>
      </c>
      <c r="F94" s="2">
        <v>7.6</v>
      </c>
      <c r="G94" s="2" t="s">
        <v>684</v>
      </c>
      <c r="H94" s="2">
        <v>200.0</v>
      </c>
      <c r="I94" s="2">
        <v>718.0</v>
      </c>
      <c r="J94" s="2">
        <v>518.0</v>
      </c>
      <c r="K94" s="2">
        <v>63.0</v>
      </c>
      <c r="L94" s="2">
        <v>25.0</v>
      </c>
      <c r="M94" s="2">
        <v>28.0</v>
      </c>
      <c r="N94" s="2">
        <v>10.0</v>
      </c>
      <c r="O94" s="2">
        <v>29.0</v>
      </c>
      <c r="P94" s="2">
        <v>6.0</v>
      </c>
      <c r="Q94" s="2" t="s">
        <v>296</v>
      </c>
      <c r="R94" s="2" t="s">
        <v>331</v>
      </c>
      <c r="S94" s="6">
        <v>45241.0</v>
      </c>
      <c r="T94" s="6">
        <v>45424.0</v>
      </c>
      <c r="U94" s="2" t="s">
        <v>78</v>
      </c>
      <c r="V94" s="2">
        <v>183.0</v>
      </c>
      <c r="W94" s="2">
        <v>55.0</v>
      </c>
      <c r="X94" s="2" t="str">
        <f>IF(Data!W36&gt;70, "Expensive","Affordable")</f>
        <v>Affordable</v>
      </c>
      <c r="Y94" s="2">
        <v>44.0</v>
      </c>
      <c r="Z94" s="2">
        <v>33.0</v>
      </c>
      <c r="AA94" s="2">
        <v>950.0</v>
      </c>
      <c r="AB94" s="2" t="b">
        <v>1</v>
      </c>
      <c r="AC94" s="2" t="b">
        <v>1</v>
      </c>
      <c r="AD94" s="2" t="b">
        <v>0</v>
      </c>
      <c r="AE94" s="2">
        <v>330.0</v>
      </c>
      <c r="AF94" s="2">
        <v>4.1</v>
      </c>
      <c r="AG94" s="2"/>
      <c r="AH94" s="2">
        <v>4.6</v>
      </c>
      <c r="AI94" s="2">
        <v>3.6</v>
      </c>
      <c r="AJ94" s="2">
        <v>6500.0</v>
      </c>
      <c r="AK94" s="2">
        <v>200.0</v>
      </c>
      <c r="AL94" s="2">
        <v>100.0</v>
      </c>
      <c r="AM94" s="2" t="s">
        <v>529</v>
      </c>
      <c r="AN94" s="2" t="b">
        <v>1</v>
      </c>
      <c r="AO94" s="2" t="b">
        <v>1</v>
      </c>
      <c r="AP94" s="2">
        <v>30.0</v>
      </c>
      <c r="AQ94" s="2">
        <v>3.5</v>
      </c>
      <c r="AR94" s="2">
        <v>25.0</v>
      </c>
      <c r="AS94" s="2">
        <v>1957.0</v>
      </c>
      <c r="AT94" s="6">
        <v>45107.0</v>
      </c>
      <c r="AU94" s="2">
        <v>600000.0</v>
      </c>
      <c r="AV94" s="2">
        <v>-9.5</v>
      </c>
      <c r="AW94" s="2">
        <v>-11.0</v>
      </c>
      <c r="AX94" s="2">
        <v>-10.3</v>
      </c>
      <c r="AY94" s="2">
        <v>-6.7</v>
      </c>
      <c r="AZ94" s="2" t="s">
        <v>685</v>
      </c>
      <c r="BA94" s="2" t="s">
        <v>686</v>
      </c>
      <c r="BB94" s="2"/>
      <c r="BC94" s="2"/>
      <c r="BD94" s="2"/>
      <c r="BE94" s="2"/>
    </row>
    <row r="95" ht="15.75" hidden="1" customHeight="1">
      <c r="A95" s="2" t="s">
        <v>687</v>
      </c>
      <c r="B95" s="2" t="s">
        <v>688</v>
      </c>
      <c r="C95" s="2" t="s">
        <v>654</v>
      </c>
      <c r="D95" s="2" t="s">
        <v>689</v>
      </c>
      <c r="E95" s="2" t="s">
        <v>688</v>
      </c>
      <c r="F95" s="2">
        <v>38.0</v>
      </c>
      <c r="G95" s="2" t="s">
        <v>690</v>
      </c>
      <c r="H95" s="2">
        <v>1620.0</v>
      </c>
      <c r="I95" s="2">
        <v>1926.0</v>
      </c>
      <c r="J95" s="2">
        <v>306.0</v>
      </c>
      <c r="K95" s="2">
        <v>37.0</v>
      </c>
      <c r="L95" s="2">
        <v>14.0</v>
      </c>
      <c r="M95" s="2">
        <v>17.0</v>
      </c>
      <c r="N95" s="2">
        <v>6.0</v>
      </c>
      <c r="O95" s="2">
        <v>13.0</v>
      </c>
      <c r="P95" s="2">
        <v>5.0</v>
      </c>
      <c r="Q95" s="2" t="s">
        <v>315</v>
      </c>
      <c r="R95" s="2" t="s">
        <v>555</v>
      </c>
      <c r="S95" s="6">
        <v>45275.0</v>
      </c>
      <c r="T95" s="6">
        <v>45389.0</v>
      </c>
      <c r="U95" s="2" t="s">
        <v>126</v>
      </c>
      <c r="V95" s="2">
        <v>114.0</v>
      </c>
      <c r="W95" s="2">
        <v>40.0</v>
      </c>
      <c r="X95" s="2" t="str">
        <f>IF(Data!W64&gt;70, "Expensive","Affordable")</f>
        <v>Affordable</v>
      </c>
      <c r="Y95" s="2">
        <v>32.0</v>
      </c>
      <c r="Z95" s="2">
        <v>24.0</v>
      </c>
      <c r="AA95" s="2">
        <v>850.0</v>
      </c>
      <c r="AB95" s="2" t="b">
        <v>1</v>
      </c>
      <c r="AC95" s="2" t="b">
        <v>1</v>
      </c>
      <c r="AD95" s="2" t="b">
        <v>0</v>
      </c>
      <c r="AE95" s="2">
        <v>38.0</v>
      </c>
      <c r="AF95" s="2">
        <v>3.9</v>
      </c>
      <c r="AG95" s="2"/>
      <c r="AH95" s="2">
        <v>4.3</v>
      </c>
      <c r="AI95" s="2">
        <v>3.5</v>
      </c>
      <c r="AJ95" s="2">
        <v>6000.0</v>
      </c>
      <c r="AK95" s="2">
        <v>100.0</v>
      </c>
      <c r="AL95" s="2">
        <v>50.0</v>
      </c>
      <c r="AM95" s="2" t="s">
        <v>174</v>
      </c>
      <c r="AN95" s="2" t="b">
        <v>1</v>
      </c>
      <c r="AO95" s="2" t="b">
        <v>1</v>
      </c>
      <c r="AP95" s="2">
        <v>30.0</v>
      </c>
      <c r="AQ95" s="2">
        <v>3.5</v>
      </c>
      <c r="AR95" s="2">
        <v>25.0</v>
      </c>
      <c r="AS95" s="2">
        <v>1961.0</v>
      </c>
      <c r="AT95" s="6">
        <v>45092.0</v>
      </c>
      <c r="AU95" s="2">
        <v>550000.0</v>
      </c>
      <c r="AV95" s="2">
        <v>-3.5</v>
      </c>
      <c r="AW95" s="2">
        <v>-4.9</v>
      </c>
      <c r="AX95" s="2">
        <v>-4.2</v>
      </c>
      <c r="AY95" s="2">
        <v>-0.6</v>
      </c>
      <c r="AZ95" s="2" t="s">
        <v>691</v>
      </c>
      <c r="BA95" s="2" t="s">
        <v>692</v>
      </c>
      <c r="BB95" s="2"/>
      <c r="BC95" s="2"/>
      <c r="BD95" s="2"/>
      <c r="BE95" s="2"/>
    </row>
    <row r="96" ht="15.75" hidden="1" customHeight="1">
      <c r="A96" s="2" t="s">
        <v>693</v>
      </c>
      <c r="B96" s="2" t="s">
        <v>682</v>
      </c>
      <c r="C96" s="2" t="s">
        <v>577</v>
      </c>
      <c r="D96" s="2" t="s">
        <v>578</v>
      </c>
      <c r="E96" s="2" t="s">
        <v>683</v>
      </c>
      <c r="F96" s="2">
        <v>5.0</v>
      </c>
      <c r="G96" s="2" t="s">
        <v>684</v>
      </c>
      <c r="H96" s="2">
        <v>200.0</v>
      </c>
      <c r="I96" s="2">
        <v>718.0</v>
      </c>
      <c r="J96" s="2">
        <v>518.0</v>
      </c>
      <c r="K96" s="2">
        <v>63.0</v>
      </c>
      <c r="L96" s="2">
        <v>25.0</v>
      </c>
      <c r="M96" s="2">
        <v>28.0</v>
      </c>
      <c r="N96" s="2">
        <v>10.0</v>
      </c>
      <c r="O96" s="2">
        <v>29.0</v>
      </c>
      <c r="P96" s="2">
        <v>6.0</v>
      </c>
      <c r="Q96" s="2" t="s">
        <v>296</v>
      </c>
      <c r="R96" s="2" t="s">
        <v>331</v>
      </c>
      <c r="S96" s="6">
        <v>45241.0</v>
      </c>
      <c r="T96" s="6">
        <v>45424.0</v>
      </c>
      <c r="U96" s="2" t="s">
        <v>78</v>
      </c>
      <c r="V96" s="2">
        <v>183.0</v>
      </c>
      <c r="W96" s="2">
        <v>55.0</v>
      </c>
      <c r="X96" s="2" t="str">
        <f>IF(Data!W72&gt;70, "Expensive","Affordable")</f>
        <v>Affordable</v>
      </c>
      <c r="Y96" s="2">
        <v>44.0</v>
      </c>
      <c r="Z96" s="2">
        <v>33.0</v>
      </c>
      <c r="AA96" s="2">
        <v>950.0</v>
      </c>
      <c r="AB96" s="2" t="b">
        <v>1</v>
      </c>
      <c r="AC96" s="2" t="b">
        <v>1</v>
      </c>
      <c r="AD96" s="2" t="b">
        <v>0</v>
      </c>
      <c r="AE96" s="2">
        <v>330.0</v>
      </c>
      <c r="AF96" s="2">
        <v>4.1</v>
      </c>
      <c r="AG96" s="2"/>
      <c r="AH96" s="2">
        <v>4.6</v>
      </c>
      <c r="AI96" s="2">
        <v>3.6</v>
      </c>
      <c r="AJ96" s="2">
        <v>6500.0</v>
      </c>
      <c r="AK96" s="2">
        <v>200.0</v>
      </c>
      <c r="AL96" s="2">
        <v>100.0</v>
      </c>
      <c r="AM96" s="2" t="s">
        <v>529</v>
      </c>
      <c r="AN96" s="2" t="b">
        <v>1</v>
      </c>
      <c r="AO96" s="2" t="b">
        <v>1</v>
      </c>
      <c r="AP96" s="2">
        <v>30.0</v>
      </c>
      <c r="AQ96" s="2">
        <v>3.5</v>
      </c>
      <c r="AR96" s="2">
        <v>25.0</v>
      </c>
      <c r="AS96" s="2">
        <v>1957.0</v>
      </c>
      <c r="AT96" s="6">
        <v>45107.0</v>
      </c>
      <c r="AU96" s="2">
        <v>600000.0</v>
      </c>
      <c r="AV96" s="2">
        <v>-9.5</v>
      </c>
      <c r="AW96" s="2">
        <v>-11.0</v>
      </c>
      <c r="AX96" s="2">
        <v>-10.3</v>
      </c>
      <c r="AY96" s="2">
        <v>-6.7</v>
      </c>
      <c r="AZ96" s="2" t="s">
        <v>685</v>
      </c>
      <c r="BA96" s="2" t="s">
        <v>694</v>
      </c>
      <c r="BB96" s="2"/>
      <c r="BC96" s="2"/>
      <c r="BD96" s="2"/>
      <c r="BE96" s="2"/>
    </row>
    <row r="97" ht="15.75" hidden="1" customHeight="1">
      <c r="A97" s="2" t="s">
        <v>695</v>
      </c>
      <c r="B97" s="2" t="s">
        <v>696</v>
      </c>
      <c r="C97" s="2" t="s">
        <v>697</v>
      </c>
      <c r="D97" s="2" t="s">
        <v>698</v>
      </c>
      <c r="E97" s="2" t="s">
        <v>696</v>
      </c>
      <c r="F97" s="2">
        <v>0.0</v>
      </c>
      <c r="G97" s="2" t="s">
        <v>699</v>
      </c>
      <c r="H97" s="2">
        <v>2196.0</v>
      </c>
      <c r="I97" s="2">
        <v>3279.0</v>
      </c>
      <c r="J97" s="2">
        <v>1083.0</v>
      </c>
      <c r="K97" s="2">
        <v>57.0</v>
      </c>
      <c r="L97" s="2">
        <v>10.0</v>
      </c>
      <c r="M97" s="2">
        <v>35.0</v>
      </c>
      <c r="N97" s="2">
        <v>12.0</v>
      </c>
      <c r="O97" s="2">
        <v>14.0</v>
      </c>
      <c r="P97" s="2">
        <v>7.0</v>
      </c>
      <c r="Q97" s="2" t="s">
        <v>224</v>
      </c>
      <c r="R97" s="2" t="s">
        <v>203</v>
      </c>
      <c r="S97" s="6">
        <v>45270.0</v>
      </c>
      <c r="T97" s="6">
        <v>45397.0</v>
      </c>
      <c r="U97" s="2" t="s">
        <v>99</v>
      </c>
      <c r="V97" s="2">
        <v>127.0</v>
      </c>
      <c r="W97" s="2">
        <v>30.0</v>
      </c>
      <c r="X97" s="2" t="str">
        <f>IF(Data!W74&gt;70, "Expensive","Affordable")</f>
        <v>Affordable</v>
      </c>
      <c r="Y97" s="2">
        <v>24.0</v>
      </c>
      <c r="Z97" s="2">
        <v>18.0</v>
      </c>
      <c r="AA97" s="2">
        <v>600.0</v>
      </c>
      <c r="AB97" s="2" t="b">
        <v>0</v>
      </c>
      <c r="AC97" s="2" t="b">
        <v>1</v>
      </c>
      <c r="AD97" s="2" t="b">
        <v>0</v>
      </c>
      <c r="AE97" s="2">
        <v>0.0</v>
      </c>
      <c r="AF97" s="2">
        <v>4.0</v>
      </c>
      <c r="AG97" s="2"/>
      <c r="AH97" s="2">
        <v>4.2</v>
      </c>
      <c r="AI97" s="2">
        <v>3.9</v>
      </c>
      <c r="AJ97" s="2">
        <v>5000.0</v>
      </c>
      <c r="AK97" s="2">
        <v>100.0</v>
      </c>
      <c r="AL97" s="2">
        <v>50.0</v>
      </c>
      <c r="AM97" s="2" t="s">
        <v>174</v>
      </c>
      <c r="AN97" s="2" t="b">
        <v>1</v>
      </c>
      <c r="AO97" s="2" t="b">
        <v>1</v>
      </c>
      <c r="AP97" s="2">
        <v>25.0</v>
      </c>
      <c r="AQ97" s="2">
        <v>3.5</v>
      </c>
      <c r="AR97" s="2">
        <v>20.0</v>
      </c>
      <c r="AS97" s="2">
        <v>1988.0</v>
      </c>
      <c r="AT97" s="6">
        <v>45261.0</v>
      </c>
      <c r="AU97" s="2">
        <v>450000.0</v>
      </c>
      <c r="AV97" s="2">
        <v>-6.5</v>
      </c>
      <c r="AW97" s="2">
        <v>-8.0</v>
      </c>
      <c r="AX97" s="2">
        <v>-7.3</v>
      </c>
      <c r="AY97" s="2">
        <v>-3.7</v>
      </c>
      <c r="AZ97" s="2" t="s">
        <v>700</v>
      </c>
      <c r="BA97" s="2" t="s">
        <v>701</v>
      </c>
      <c r="BB97" s="2"/>
      <c r="BC97" s="2"/>
      <c r="BD97" s="2"/>
      <c r="BE97" s="2"/>
    </row>
    <row r="98" ht="15.75" hidden="1" customHeight="1">
      <c r="A98" s="2" t="s">
        <v>702</v>
      </c>
      <c r="B98" s="2" t="s">
        <v>703</v>
      </c>
      <c r="C98" s="2" t="s">
        <v>704</v>
      </c>
      <c r="D98" s="2" t="s">
        <v>705</v>
      </c>
      <c r="E98" s="2" t="s">
        <v>706</v>
      </c>
      <c r="F98" s="2">
        <v>15.0</v>
      </c>
      <c r="G98" s="2" t="s">
        <v>707</v>
      </c>
      <c r="H98" s="2">
        <v>1300.0</v>
      </c>
      <c r="I98" s="2">
        <v>1880.0</v>
      </c>
      <c r="J98" s="2">
        <v>580.0</v>
      </c>
      <c r="K98" s="2">
        <v>45.0</v>
      </c>
      <c r="L98" s="2">
        <v>14.0</v>
      </c>
      <c r="M98" s="2">
        <v>22.0</v>
      </c>
      <c r="N98" s="2">
        <v>9.0</v>
      </c>
      <c r="O98" s="2">
        <v>10.0</v>
      </c>
      <c r="P98" s="2">
        <v>7.0</v>
      </c>
      <c r="Q98" s="2" t="s">
        <v>296</v>
      </c>
      <c r="R98" s="2" t="s">
        <v>708</v>
      </c>
      <c r="S98" s="6">
        <v>45261.0</v>
      </c>
      <c r="T98" s="6">
        <v>45382.0</v>
      </c>
      <c r="U98" s="2" t="s">
        <v>78</v>
      </c>
      <c r="V98" s="2">
        <v>121.0</v>
      </c>
      <c r="W98" s="2">
        <v>35.0</v>
      </c>
      <c r="X98" s="2" t="str">
        <f>IF(Data!W99&gt;70, "Expensive","Affordable")</f>
        <v>Affordable</v>
      </c>
      <c r="Y98" s="2">
        <v>28.0</v>
      </c>
      <c r="Z98" s="2">
        <v>21.0</v>
      </c>
      <c r="AA98" s="2">
        <v>750.0</v>
      </c>
      <c r="AB98" s="2" t="b">
        <v>1</v>
      </c>
      <c r="AC98" s="2" t="b">
        <v>1</v>
      </c>
      <c r="AD98" s="2" t="b">
        <v>0</v>
      </c>
      <c r="AE98" s="2">
        <v>10.0</v>
      </c>
      <c r="AF98" s="2">
        <v>4.0</v>
      </c>
      <c r="AG98" s="2"/>
      <c r="AH98" s="2">
        <v>4.3</v>
      </c>
      <c r="AI98" s="2">
        <v>3.7</v>
      </c>
      <c r="AJ98" s="2">
        <v>5000.0</v>
      </c>
      <c r="AK98" s="2">
        <v>100.0</v>
      </c>
      <c r="AL98" s="2">
        <v>50.0</v>
      </c>
      <c r="AM98" s="2" t="s">
        <v>174</v>
      </c>
      <c r="AN98" s="2" t="b">
        <v>1</v>
      </c>
      <c r="AO98" s="2" t="b">
        <v>1</v>
      </c>
      <c r="AP98" s="2">
        <v>25.0</v>
      </c>
      <c r="AQ98" s="2">
        <v>3.5</v>
      </c>
      <c r="AR98" s="2">
        <v>25.0</v>
      </c>
      <c r="AS98" s="2">
        <v>1937.0</v>
      </c>
      <c r="AT98" s="6">
        <v>45260.0</v>
      </c>
      <c r="AU98" s="2">
        <v>400000.0</v>
      </c>
      <c r="AV98" s="2">
        <v>-4.0</v>
      </c>
      <c r="AW98" s="2">
        <v>-5.4</v>
      </c>
      <c r="AX98" s="2">
        <v>-4.7</v>
      </c>
      <c r="AY98" s="2">
        <v>-1.1</v>
      </c>
      <c r="AZ98" s="2" t="s">
        <v>709</v>
      </c>
      <c r="BA98" s="2" t="s">
        <v>710</v>
      </c>
      <c r="BB98" s="2"/>
      <c r="BC98" s="2"/>
      <c r="BD98" s="2"/>
      <c r="BE98" s="2"/>
    </row>
    <row r="99" ht="15.75" hidden="1" customHeight="1">
      <c r="A99" s="2" t="s">
        <v>711</v>
      </c>
      <c r="B99" s="2" t="s">
        <v>712</v>
      </c>
      <c r="C99" s="2" t="s">
        <v>713</v>
      </c>
      <c r="D99" s="2" t="s">
        <v>714</v>
      </c>
      <c r="E99" s="2" t="s">
        <v>712</v>
      </c>
      <c r="F99" s="2">
        <v>16.9</v>
      </c>
      <c r="G99" s="2" t="s">
        <v>715</v>
      </c>
      <c r="H99" s="2">
        <v>900.0</v>
      </c>
      <c r="I99" s="2">
        <v>1987.0</v>
      </c>
      <c r="J99" s="2">
        <v>1087.0</v>
      </c>
      <c r="K99" s="2">
        <v>50.0</v>
      </c>
      <c r="L99" s="2">
        <v>20.0</v>
      </c>
      <c r="M99" s="2">
        <v>22.0</v>
      </c>
      <c r="N99" s="2">
        <v>8.0</v>
      </c>
      <c r="O99" s="2">
        <v>20.0</v>
      </c>
      <c r="P99" s="2">
        <v>8.0</v>
      </c>
      <c r="Q99" s="2" t="s">
        <v>296</v>
      </c>
      <c r="R99" s="2" t="s">
        <v>248</v>
      </c>
      <c r="S99" s="6">
        <v>45275.0</v>
      </c>
      <c r="T99" s="6">
        <v>45382.0</v>
      </c>
      <c r="U99" s="2" t="s">
        <v>99</v>
      </c>
      <c r="V99" s="2">
        <v>107.0</v>
      </c>
      <c r="W99" s="2">
        <v>40.0</v>
      </c>
      <c r="X99" s="2" t="str">
        <f>IF(Data!W84&gt;70, "Expensive","Affordable")</f>
        <v>Affordable</v>
      </c>
      <c r="Y99" s="2">
        <v>32.0</v>
      </c>
      <c r="Z99" s="2">
        <v>24.0</v>
      </c>
      <c r="AA99" s="2">
        <v>800.0</v>
      </c>
      <c r="AB99" s="2" t="b">
        <v>1</v>
      </c>
      <c r="AC99" s="2" t="b">
        <v>1</v>
      </c>
      <c r="AD99" s="2" t="b">
        <v>0</v>
      </c>
      <c r="AE99" s="2">
        <v>70.0</v>
      </c>
      <c r="AF99" s="2">
        <v>3.9</v>
      </c>
      <c r="AG99" s="2"/>
      <c r="AH99" s="2">
        <v>4.3</v>
      </c>
      <c r="AI99" s="2">
        <v>3.5</v>
      </c>
      <c r="AJ99" s="2">
        <v>8000.0</v>
      </c>
      <c r="AK99" s="2">
        <v>100.0</v>
      </c>
      <c r="AL99" s="2">
        <v>0.0</v>
      </c>
      <c r="AM99" s="2" t="s">
        <v>149</v>
      </c>
      <c r="AN99" s="2" t="b">
        <v>1</v>
      </c>
      <c r="AO99" s="2" t="b">
        <v>1</v>
      </c>
      <c r="AP99" s="2">
        <v>45.0</v>
      </c>
      <c r="AQ99" s="2">
        <v>3.4</v>
      </c>
      <c r="AR99" s="2">
        <v>20.0</v>
      </c>
      <c r="AS99" s="2">
        <v>1938.0</v>
      </c>
      <c r="AT99" s="6">
        <v>44540.0</v>
      </c>
      <c r="AU99" s="2">
        <v>600000.0</v>
      </c>
      <c r="AV99" s="2">
        <v>-3.0</v>
      </c>
      <c r="AW99" s="2">
        <v>-4.4</v>
      </c>
      <c r="AX99" s="2">
        <v>-3.7</v>
      </c>
      <c r="AY99" s="2">
        <v>-0.1</v>
      </c>
      <c r="AZ99" s="2" t="s">
        <v>716</v>
      </c>
      <c r="BA99" s="2" t="s">
        <v>717</v>
      </c>
      <c r="BB99" s="2"/>
      <c r="BC99" s="2"/>
      <c r="BD99" s="2"/>
      <c r="BE99" s="2"/>
    </row>
    <row r="100" ht="15.75" hidden="1" customHeight="1">
      <c r="A100" s="2" t="s">
        <v>718</v>
      </c>
      <c r="B100" s="2" t="s">
        <v>719</v>
      </c>
      <c r="C100" s="2" t="s">
        <v>720</v>
      </c>
      <c r="D100" s="2" t="s">
        <v>721</v>
      </c>
      <c r="E100" s="2" t="s">
        <v>719</v>
      </c>
      <c r="F100" s="2">
        <v>8.0</v>
      </c>
      <c r="G100" s="2" t="s">
        <v>722</v>
      </c>
      <c r="H100" s="2">
        <v>1725.0</v>
      </c>
      <c r="I100" s="2">
        <v>1951.0</v>
      </c>
      <c r="J100" s="2">
        <v>226.0</v>
      </c>
      <c r="K100" s="2">
        <v>4.0</v>
      </c>
      <c r="L100" s="2">
        <v>1.0</v>
      </c>
      <c r="M100" s="2">
        <v>2.0</v>
      </c>
      <c r="N100" s="2">
        <v>1.0</v>
      </c>
      <c r="O100" s="2">
        <v>4.0</v>
      </c>
      <c r="P100" s="2" t="s">
        <v>203</v>
      </c>
      <c r="Q100" s="2"/>
      <c r="R100" s="2"/>
      <c r="S100" s="6">
        <v>45296.0</v>
      </c>
      <c r="T100" s="6">
        <v>45366.0</v>
      </c>
      <c r="U100" s="2" t="s">
        <v>372</v>
      </c>
      <c r="V100" s="2">
        <v>70.0</v>
      </c>
      <c r="W100" s="2">
        <v>25.0</v>
      </c>
      <c r="X100" s="2" t="str">
        <f>IF(Data!W97&gt;70, "Expensive","Affordable")</f>
        <v>Affordable</v>
      </c>
      <c r="Y100" s="2">
        <v>20.0</v>
      </c>
      <c r="Z100" s="2">
        <v>15.0</v>
      </c>
      <c r="AA100" s="2">
        <v>400.0</v>
      </c>
      <c r="AB100" s="2" t="b">
        <v>0</v>
      </c>
      <c r="AC100" s="2" t="b">
        <v>0</v>
      </c>
      <c r="AD100" s="2" t="b">
        <v>0</v>
      </c>
      <c r="AE100" s="2">
        <v>0.0</v>
      </c>
      <c r="AF100" s="2">
        <v>3.5</v>
      </c>
      <c r="AG100" s="2"/>
      <c r="AH100" s="2">
        <v>3.8</v>
      </c>
      <c r="AI100" s="2">
        <v>3.2</v>
      </c>
      <c r="AJ100" s="2">
        <v>1000.0</v>
      </c>
      <c r="AK100" s="2">
        <v>500.0</v>
      </c>
      <c r="AL100" s="2">
        <v>100.0</v>
      </c>
      <c r="AM100" s="2" t="s">
        <v>723</v>
      </c>
      <c r="AN100" s="2" t="b">
        <v>1</v>
      </c>
      <c r="AO100" s="2" t="b">
        <v>0</v>
      </c>
      <c r="AP100" s="2">
        <v>5.0</v>
      </c>
      <c r="AQ100" s="2">
        <v>3.3</v>
      </c>
      <c r="AR100" s="2">
        <v>10.0</v>
      </c>
      <c r="AS100" s="2">
        <v>1950.0</v>
      </c>
      <c r="AT100" s="6">
        <v>43435.0</v>
      </c>
      <c r="AU100" s="2">
        <v>30000.0</v>
      </c>
      <c r="AV100" s="2">
        <v>3.0</v>
      </c>
      <c r="AW100" s="2">
        <v>1.6</v>
      </c>
      <c r="AX100" s="2">
        <v>2.3</v>
      </c>
      <c r="AY100" s="2">
        <v>5.9</v>
      </c>
      <c r="AZ100" s="2" t="s">
        <v>724</v>
      </c>
      <c r="BA100" s="2" t="s">
        <v>725</v>
      </c>
      <c r="BB100" s="2"/>
      <c r="BC100" s="2"/>
      <c r="BD100" s="2"/>
      <c r="BE100" s="2"/>
    </row>
    <row r="101" ht="15.75" hidden="1" customHeight="1">
      <c r="A101" s="2" t="s">
        <v>726</v>
      </c>
      <c r="B101" s="2" t="s">
        <v>727</v>
      </c>
      <c r="C101" s="2" t="s">
        <v>728</v>
      </c>
      <c r="D101" s="2" t="s">
        <v>729</v>
      </c>
      <c r="E101" s="2" t="s">
        <v>727</v>
      </c>
      <c r="F101" s="2">
        <v>5.0</v>
      </c>
      <c r="G101" s="2" t="s">
        <v>730</v>
      </c>
      <c r="H101" s="2">
        <v>1718.0</v>
      </c>
      <c r="I101" s="2">
        <v>2522.0</v>
      </c>
      <c r="J101" s="2">
        <v>804.0</v>
      </c>
      <c r="K101" s="2">
        <v>10.0</v>
      </c>
      <c r="L101" s="2">
        <v>3.0</v>
      </c>
      <c r="M101" s="2">
        <v>5.0</v>
      </c>
      <c r="N101" s="2">
        <v>2.0</v>
      </c>
      <c r="O101" s="2">
        <v>5.0</v>
      </c>
      <c r="P101" s="2">
        <v>3.0</v>
      </c>
      <c r="Q101" s="2" t="s">
        <v>181</v>
      </c>
      <c r="R101" s="2"/>
      <c r="S101" s="6">
        <v>45275.0</v>
      </c>
      <c r="T101" s="6">
        <v>45382.0</v>
      </c>
      <c r="U101" s="2" t="s">
        <v>78</v>
      </c>
      <c r="V101" s="2">
        <v>107.0</v>
      </c>
      <c r="W101" s="2">
        <v>35.0</v>
      </c>
      <c r="X101" s="2" t="str">
        <f>IF(Data!W69&gt;70, "Expensive","Affordable")</f>
        <v>Affordable</v>
      </c>
      <c r="Y101" s="2">
        <v>28.0</v>
      </c>
      <c r="Z101" s="2">
        <v>21.0</v>
      </c>
      <c r="AA101" s="2">
        <v>700.0</v>
      </c>
      <c r="AB101" s="2" t="b">
        <v>0</v>
      </c>
      <c r="AC101" s="2" t="b">
        <v>0</v>
      </c>
      <c r="AD101" s="2" t="b">
        <v>0</v>
      </c>
      <c r="AE101" s="2">
        <v>5.0</v>
      </c>
      <c r="AF101" s="2">
        <v>3.7</v>
      </c>
      <c r="AG101" s="2"/>
      <c r="AH101" s="2">
        <v>4.0</v>
      </c>
      <c r="AI101" s="2">
        <v>3.5</v>
      </c>
      <c r="AJ101" s="2">
        <v>1500.0</v>
      </c>
      <c r="AK101" s="2">
        <v>500.0</v>
      </c>
      <c r="AL101" s="2">
        <v>100.0</v>
      </c>
      <c r="AM101" s="2" t="s">
        <v>174</v>
      </c>
      <c r="AN101" s="2" t="b">
        <v>1</v>
      </c>
      <c r="AO101" s="2" t="b">
        <v>0</v>
      </c>
      <c r="AP101" s="2">
        <v>12.0</v>
      </c>
      <c r="AQ101" s="2">
        <v>3.2</v>
      </c>
      <c r="AR101" s="2">
        <v>15.0</v>
      </c>
      <c r="AS101" s="2">
        <v>1954.0</v>
      </c>
      <c r="AT101" s="6">
        <v>40512.0</v>
      </c>
      <c r="AU101" s="2">
        <v>50000.0</v>
      </c>
      <c r="AV101" s="2">
        <v>-4.0</v>
      </c>
      <c r="AW101" s="2">
        <v>-5.4</v>
      </c>
      <c r="AX101" s="2">
        <v>-4.7</v>
      </c>
      <c r="AY101" s="2">
        <v>-1.1</v>
      </c>
      <c r="AZ101" s="2" t="s">
        <v>731</v>
      </c>
      <c r="BA101" s="2" t="s">
        <v>732</v>
      </c>
      <c r="BB101" s="2"/>
      <c r="BC101" s="2"/>
      <c r="BD101" s="2"/>
      <c r="BE101" s="2"/>
    </row>
    <row r="102" ht="15.75" customHeight="1">
      <c r="S102" s="6"/>
      <c r="T102" s="6"/>
      <c r="AT102" s="6"/>
    </row>
    <row r="103" ht="15.75" customHeight="1">
      <c r="S103" s="6"/>
      <c r="T103" s="6"/>
      <c r="AT103" s="6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BE$101">
    <filterColumn colId="2">
      <filters>
        <filter val="sWITZERLAND"/>
        <filter val="Austria"/>
      </filters>
    </filterColumn>
  </autoFilter>
  <conditionalFormatting sqref="AL1:AL101">
    <cfRule type="colorScale" priority="1">
      <colorScale>
        <cfvo type="formula" val="100"/>
        <cfvo type="formula" val="150"/>
        <cfvo type="formula" val="200"/>
        <color rgb="FFFF0000"/>
        <color rgb="FFFFFF00"/>
        <color rgb="FF57BB8A"/>
      </colorScale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showGridLines="0" workbookViewId="0"/>
  </sheetViews>
  <sheetFormatPr customHeight="1" defaultColWidth="12.63" defaultRowHeight="15.0"/>
  <cols>
    <col customWidth="1" min="2" max="2" width="50.88"/>
    <col customWidth="1" min="3" max="3" width="17.63"/>
    <col customWidth="1" min="4" max="4" width="8.75"/>
    <col customWidth="1" min="5" max="5" width="28.5"/>
  </cols>
  <sheetData>
    <row r="1" ht="15.75" customHeight="1">
      <c r="A1" s="8" t="s">
        <v>733</v>
      </c>
      <c r="C1" s="9" t="s">
        <v>734</v>
      </c>
      <c r="D1" s="9"/>
      <c r="E1" s="9" t="s">
        <v>735</v>
      </c>
      <c r="F1" s="10"/>
      <c r="G1" s="10"/>
    </row>
    <row r="2" ht="15.75" customHeight="1">
      <c r="B2" s="2" t="s">
        <v>736</v>
      </c>
      <c r="C2" s="11" t="str">
        <f>VLOOKUP("Zermatt", Data!B:C, 2, FALSE)</f>
        <v>Switzerland</v>
      </c>
      <c r="E2" s="12" t="s">
        <v>737</v>
      </c>
      <c r="F2" s="12"/>
      <c r="G2" s="12"/>
    </row>
    <row r="3" ht="15.75" customHeight="1">
      <c r="B3" s="2" t="s">
        <v>738</v>
      </c>
      <c r="C3" s="11">
        <f>VLOOKUP("Val d'Isère", Data!B:K, 10, FALSE)</f>
        <v>300</v>
      </c>
      <c r="E3" s="12">
        <f>VLOOKUP("Val d'Isère", Data!B:K, 10, FALSE)</f>
        <v>300</v>
      </c>
      <c r="F3" s="12"/>
      <c r="G3" s="12"/>
    </row>
    <row r="4" ht="15.75" customHeight="1">
      <c r="B4" s="2" t="s">
        <v>739</v>
      </c>
      <c r="C4" s="11" t="str">
        <f>VLOOKUP("Davos Klosters", Data!B:E, 4, FALSE)</f>
        <v>Davos</v>
      </c>
      <c r="E4" s="12"/>
      <c r="F4" s="12"/>
      <c r="G4" s="12"/>
    </row>
    <row r="5" ht="15.75" customHeight="1"/>
    <row r="6" ht="15.75" customHeight="1"/>
    <row r="7" ht="15.75" customHeight="1">
      <c r="A7" s="13"/>
      <c r="B7" s="13"/>
      <c r="C7" s="14"/>
      <c r="D7" s="14"/>
      <c r="E7" s="2"/>
    </row>
    <row r="8" ht="15.75" customHeight="1">
      <c r="A8" s="13"/>
      <c r="B8" s="13"/>
      <c r="C8" s="14"/>
      <c r="D8" s="14"/>
      <c r="E8" s="14"/>
    </row>
    <row r="9" ht="15.75" customHeight="1">
      <c r="A9" s="8" t="s">
        <v>740</v>
      </c>
      <c r="C9" s="9" t="s">
        <v>734</v>
      </c>
      <c r="D9" s="9"/>
      <c r="E9" s="9" t="s">
        <v>735</v>
      </c>
      <c r="F9" s="10"/>
      <c r="G9" s="10"/>
      <c r="H9" s="10"/>
      <c r="I9" s="10"/>
      <c r="J9" s="10"/>
      <c r="K9" s="10"/>
      <c r="L9" s="10"/>
    </row>
    <row r="10" ht="15.75" customHeight="1">
      <c r="B10" s="2" t="s">
        <v>741</v>
      </c>
      <c r="C10" s="15" t="s">
        <v>742</v>
      </c>
      <c r="E10" s="12"/>
      <c r="F10" s="12"/>
      <c r="G10" s="12"/>
      <c r="H10" s="12"/>
      <c r="I10" s="12"/>
      <c r="J10" s="12"/>
      <c r="K10" s="12"/>
      <c r="L10" s="12"/>
    </row>
    <row r="11" ht="15.75" customHeight="1">
      <c r="B11" s="2" t="s">
        <v>743</v>
      </c>
      <c r="C11" s="15" t="s">
        <v>742</v>
      </c>
      <c r="E11" s="12"/>
      <c r="F11" s="12"/>
      <c r="G11" s="12"/>
      <c r="H11" s="12"/>
      <c r="I11" s="12"/>
      <c r="J11" s="12"/>
      <c r="K11" s="12"/>
      <c r="L11" s="12"/>
    </row>
    <row r="12" ht="15.75" customHeight="1">
      <c r="B12" s="2" t="s">
        <v>744</v>
      </c>
      <c r="C12" s="16" t="s">
        <v>742</v>
      </c>
      <c r="E12" s="12"/>
      <c r="F12" s="12"/>
      <c r="G12" s="12"/>
      <c r="H12" s="12"/>
      <c r="I12" s="12"/>
      <c r="J12" s="12"/>
      <c r="K12" s="12"/>
      <c r="L12" s="12"/>
    </row>
    <row r="13" ht="27.0" customHeight="1">
      <c r="B13" s="2" t="s">
        <v>745</v>
      </c>
      <c r="C13" s="17" t="str">
        <f t="array" ref="C13">XLOOKUP(MAX(Data!AF:AF),Data!AF2:AF100,Data!E2:E100)</f>
        <v>Val d'Isère</v>
      </c>
      <c r="E13" s="18" t="s">
        <v>746</v>
      </c>
      <c r="F13" s="12"/>
      <c r="G13" s="12"/>
      <c r="H13" s="12"/>
      <c r="I13" s="12"/>
      <c r="J13" s="12"/>
      <c r="K13" s="12"/>
      <c r="L13" s="12"/>
    </row>
    <row r="14" ht="32.25" customHeight="1">
      <c r="B14" s="4" t="s">
        <v>747</v>
      </c>
      <c r="C14" s="15" t="str">
        <f>IFERROR(__xludf.DUMMYFUNCTION("INDEX(Data!B:B,MATCH(Max(FILTER(Data!AQ:AQ,Data!C:C=""Austria"")),Data!AQ:AQ,0),1)"),"Silvretta Montafon")</f>
        <v>Silvretta Montafon</v>
      </c>
      <c r="E14" s="18"/>
      <c r="F14" s="12"/>
      <c r="G14" s="12"/>
      <c r="H14" s="12"/>
      <c r="I14" s="12"/>
      <c r="J14" s="12"/>
      <c r="K14" s="12"/>
      <c r="L14" s="12"/>
    </row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B1"/>
    <mergeCell ref="A9:B9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showGridLines="0" workbookViewId="0"/>
  </sheetViews>
  <sheetFormatPr customHeight="1" defaultColWidth="12.63" defaultRowHeight="15.0"/>
  <cols>
    <col customWidth="1" min="2" max="2" width="61.63"/>
    <col customWidth="1" min="3" max="3" width="15.25"/>
    <col customWidth="1" min="5" max="5" width="28.5"/>
  </cols>
  <sheetData>
    <row r="1" ht="15.75" customHeight="1">
      <c r="A1" s="8" t="s">
        <v>733</v>
      </c>
      <c r="C1" s="9" t="s">
        <v>734</v>
      </c>
      <c r="D1" s="9"/>
      <c r="E1" s="9" t="s">
        <v>735</v>
      </c>
      <c r="F1" s="10"/>
      <c r="G1" s="10"/>
      <c r="H1" s="10"/>
      <c r="I1" s="10"/>
    </row>
    <row r="2" ht="15.75" customHeight="1">
      <c r="B2" s="2" t="s">
        <v>748</v>
      </c>
      <c r="C2" s="11">
        <f>YEAR(Data!S2)</f>
        <v>2023</v>
      </c>
      <c r="E2" s="12" t="s">
        <v>749</v>
      </c>
      <c r="F2" s="12"/>
      <c r="G2" s="12"/>
      <c r="H2" s="12"/>
      <c r="I2" s="12"/>
    </row>
    <row r="3" ht="15.75" customHeight="1">
      <c r="B3" s="2" t="s">
        <v>750</v>
      </c>
      <c r="C3" s="11">
        <f>MONTH(Data!T36)</f>
        <v>5</v>
      </c>
      <c r="E3" s="12"/>
      <c r="F3" s="12"/>
      <c r="G3" s="12"/>
      <c r="H3" s="12"/>
      <c r="I3" s="12"/>
    </row>
    <row r="4" ht="15.75" customHeight="1">
      <c r="B4" s="2" t="s">
        <v>751</v>
      </c>
      <c r="C4" s="11">
        <f>DAY(Data!T6)</f>
        <v>21</v>
      </c>
      <c r="E4" s="12"/>
      <c r="F4" s="12"/>
      <c r="G4" s="12"/>
      <c r="H4" s="12"/>
      <c r="I4" s="12"/>
    </row>
    <row r="5" ht="15.75" customHeight="1">
      <c r="B5" s="2" t="s">
        <v>752</v>
      </c>
      <c r="C5" s="19">
        <v>45261.0</v>
      </c>
      <c r="E5" s="12"/>
      <c r="F5" s="12"/>
      <c r="G5" s="12"/>
      <c r="H5" s="12"/>
      <c r="I5" s="12"/>
    </row>
    <row r="6" ht="15.75" customHeight="1">
      <c r="B6" s="2" t="s">
        <v>753</v>
      </c>
      <c r="C6" s="11">
        <f>Days(Today(),Data!S2)</f>
        <v>536</v>
      </c>
      <c r="E6" s="12"/>
      <c r="F6" s="12"/>
      <c r="G6" s="12"/>
      <c r="H6" s="12"/>
      <c r="I6" s="12"/>
    </row>
    <row r="7" ht="15.75" customHeight="1">
      <c r="B7" s="2" t="s">
        <v>754</v>
      </c>
      <c r="C7" s="15" t="s">
        <v>755</v>
      </c>
      <c r="E7" s="12"/>
      <c r="F7" s="12"/>
      <c r="G7" s="12"/>
      <c r="H7" s="12"/>
      <c r="I7" s="12"/>
    </row>
    <row r="8" ht="15.75" customHeight="1">
      <c r="B8" s="2" t="s">
        <v>756</v>
      </c>
      <c r="C8" s="15" t="s">
        <v>755</v>
      </c>
      <c r="E8" s="12"/>
      <c r="F8" s="12"/>
      <c r="G8" s="12"/>
      <c r="H8" s="12"/>
      <c r="I8" s="12"/>
    </row>
    <row r="9" ht="15.75" customHeight="1">
      <c r="E9" s="20"/>
    </row>
    <row r="10" ht="15.75" customHeight="1">
      <c r="E10" s="20"/>
    </row>
    <row r="11" ht="15.75" customHeight="1">
      <c r="A11" s="13"/>
      <c r="B11" s="13"/>
      <c r="C11" s="14"/>
      <c r="D11" s="14"/>
      <c r="E11" s="2"/>
    </row>
    <row r="12" ht="15.75" customHeight="1">
      <c r="A12" s="13"/>
      <c r="B12" s="13"/>
      <c r="C12" s="14"/>
      <c r="D12" s="14"/>
      <c r="E12" s="14"/>
      <c r="G12" s="21"/>
      <c r="H12" s="21"/>
      <c r="I12" s="21"/>
      <c r="J12" s="21"/>
      <c r="K12" s="21"/>
    </row>
    <row r="13" ht="15.75" customHeight="1">
      <c r="A13" s="8" t="s">
        <v>740</v>
      </c>
      <c r="C13" s="9" t="s">
        <v>734</v>
      </c>
      <c r="D13" s="9"/>
      <c r="E13" s="9" t="s">
        <v>735</v>
      </c>
      <c r="F13" s="10"/>
      <c r="G13" s="22"/>
      <c r="H13" s="22"/>
      <c r="I13" s="22"/>
      <c r="J13" s="21"/>
      <c r="K13" s="21"/>
    </row>
    <row r="14" ht="15.75" customHeight="1">
      <c r="B14" s="21" t="s">
        <v>757</v>
      </c>
      <c r="C14" s="15" t="s">
        <v>742</v>
      </c>
      <c r="E14" s="12"/>
      <c r="F14" s="12"/>
      <c r="G14" s="12"/>
      <c r="H14" s="12"/>
      <c r="I14" s="12"/>
    </row>
    <row r="15" ht="15.75" customHeight="1">
      <c r="B15" s="21" t="s">
        <v>758</v>
      </c>
      <c r="C15" s="15" t="s">
        <v>742</v>
      </c>
      <c r="E15" s="12"/>
      <c r="F15" s="12"/>
      <c r="G15" s="12"/>
      <c r="H15" s="12"/>
      <c r="I15" s="12"/>
    </row>
    <row r="16" ht="15.75" customHeight="1">
      <c r="B16" s="21" t="s">
        <v>759</v>
      </c>
      <c r="C16" s="15" t="s">
        <v>742</v>
      </c>
      <c r="E16" s="12"/>
      <c r="F16" s="12"/>
      <c r="G16" s="12"/>
      <c r="H16" s="12"/>
      <c r="I16" s="12"/>
    </row>
    <row r="17" ht="15.75" customHeight="1">
      <c r="B17" s="21" t="s">
        <v>760</v>
      </c>
      <c r="C17" s="15" t="s">
        <v>761</v>
      </c>
      <c r="E17" s="12"/>
      <c r="F17" s="12"/>
      <c r="G17" s="12"/>
      <c r="H17" s="12"/>
      <c r="I17" s="12"/>
    </row>
    <row r="18" ht="15.75" customHeight="1">
      <c r="B18" s="21" t="s">
        <v>762</v>
      </c>
      <c r="C18" s="15" t="s">
        <v>761</v>
      </c>
      <c r="E18" s="12"/>
      <c r="F18" s="12"/>
      <c r="G18" s="12"/>
      <c r="H18" s="12"/>
      <c r="I18" s="12"/>
    </row>
    <row r="19" ht="15.75" customHeight="1">
      <c r="B19" s="21" t="s">
        <v>763</v>
      </c>
      <c r="C19" s="15" t="s">
        <v>761</v>
      </c>
      <c r="E19" s="12"/>
      <c r="F19" s="12"/>
      <c r="G19" s="12"/>
      <c r="H19" s="12"/>
      <c r="I19" s="12"/>
    </row>
    <row r="20" ht="15.75" customHeight="1">
      <c r="B20" s="21" t="s">
        <v>764</v>
      </c>
      <c r="C20" s="15" t="s">
        <v>765</v>
      </c>
      <c r="E20" s="12"/>
      <c r="F20" s="12"/>
      <c r="G20" s="12"/>
      <c r="H20" s="12"/>
      <c r="I20" s="12"/>
    </row>
    <row r="21" ht="15.75" customHeight="1">
      <c r="B21" s="21" t="s">
        <v>766</v>
      </c>
      <c r="C21" s="15" t="s">
        <v>765</v>
      </c>
      <c r="E21" s="23"/>
      <c r="F21" s="12"/>
      <c r="G21" s="12"/>
      <c r="H21" s="12"/>
      <c r="I21" s="12"/>
    </row>
    <row r="22" ht="15.75" customHeight="1">
      <c r="B22" s="21" t="s">
        <v>767</v>
      </c>
      <c r="C22" s="15" t="s">
        <v>765</v>
      </c>
      <c r="E22" s="23"/>
      <c r="F22" s="12"/>
      <c r="G22" s="12"/>
      <c r="H22" s="12"/>
      <c r="I22" s="12"/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B1"/>
    <mergeCell ref="A13:B1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45F06"/>
    <outlinePr summaryBelow="0" summaryRight="0"/>
  </sheetPr>
  <sheetViews>
    <sheetView workbookViewId="0"/>
  </sheetViews>
  <sheetFormatPr customHeight="1" defaultColWidth="12.63" defaultRowHeight="15.0"/>
  <cols>
    <col customWidth="1" min="1" max="1" width="20.63"/>
    <col customWidth="1" min="4" max="4" width="27.75"/>
  </cols>
  <sheetData>
    <row r="1" ht="15.75" customHeight="1">
      <c r="A1" s="24" t="s">
        <v>19</v>
      </c>
      <c r="B1" s="24" t="s">
        <v>768</v>
      </c>
      <c r="C1" s="24" t="s">
        <v>769</v>
      </c>
    </row>
    <row r="2" ht="15.75" customHeight="1">
      <c r="A2" s="21" t="s">
        <v>94</v>
      </c>
      <c r="B2" s="25">
        <v>5.5E7</v>
      </c>
      <c r="C2" s="25">
        <v>325.0</v>
      </c>
    </row>
    <row r="3" ht="15.75" customHeight="1">
      <c r="A3" s="21" t="s">
        <v>770</v>
      </c>
      <c r="B3" s="25">
        <v>5.1E7</v>
      </c>
      <c r="C3" s="25">
        <v>470.0</v>
      </c>
    </row>
    <row r="4" ht="15.75" customHeight="1">
      <c r="A4" s="21" t="s">
        <v>142</v>
      </c>
      <c r="B4" s="25">
        <v>4.9E7</v>
      </c>
      <c r="C4" s="25">
        <v>254.0</v>
      </c>
    </row>
    <row r="5" ht="15.75" customHeight="1">
      <c r="A5" s="21" t="s">
        <v>154</v>
      </c>
      <c r="B5" s="25">
        <v>2.7E7</v>
      </c>
      <c r="C5" s="25">
        <v>349.0</v>
      </c>
    </row>
    <row r="6" ht="15.75" customHeight="1">
      <c r="A6" s="21" t="s">
        <v>72</v>
      </c>
      <c r="B6" s="25">
        <v>2.3E7</v>
      </c>
      <c r="C6" s="25">
        <v>240.0</v>
      </c>
    </row>
    <row r="7" ht="15.75" customHeight="1"/>
    <row r="8" ht="15.75" customHeight="1"/>
    <row r="9" ht="15.75" customHeight="1"/>
    <row r="10" ht="15.75" customHeight="1"/>
    <row r="11" ht="15.75" customHeight="1">
      <c r="A11" s="2" t="s">
        <v>771</v>
      </c>
      <c r="B11" s="26">
        <f>$B$3 +100</f>
        <v>51000100</v>
      </c>
      <c r="D11" s="27" t="s">
        <v>772</v>
      </c>
    </row>
    <row r="12" ht="15.75" customHeight="1">
      <c r="A12" s="2" t="s">
        <v>773</v>
      </c>
      <c r="B12" s="26">
        <f>C4 +100</f>
        <v>354</v>
      </c>
      <c r="D12" s="27" t="s">
        <v>774</v>
      </c>
    </row>
    <row r="13" ht="15.75" customHeight="1">
      <c r="A13" s="2" t="s">
        <v>775</v>
      </c>
      <c r="B13" s="28" t="str">
        <f>Data!C5</f>
        <v>Switzerland</v>
      </c>
      <c r="D13" s="27" t="s">
        <v>776</v>
      </c>
      <c r="E13" s="12"/>
    </row>
    <row r="14" ht="15.75" customHeight="1">
      <c r="D14" s="27"/>
    </row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3.0"/>
    <col customWidth="1" min="2" max="2" width="39.75"/>
    <col customWidth="1" min="4" max="4" width="3.38"/>
    <col customWidth="1" min="5" max="5" width="40.63"/>
  </cols>
  <sheetData>
    <row r="1" ht="15.75" customHeight="1">
      <c r="A1" s="8" t="s">
        <v>733</v>
      </c>
      <c r="C1" s="9" t="s">
        <v>734</v>
      </c>
      <c r="D1" s="9"/>
      <c r="E1" s="9" t="s">
        <v>735</v>
      </c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ht="15.75" customHeight="1">
      <c r="B2" s="4" t="s">
        <v>777</v>
      </c>
      <c r="C2" s="29">
        <f>AVERAGE(Data!K:K)</f>
        <v>121.15</v>
      </c>
      <c r="E2" s="27" t="s">
        <v>778</v>
      </c>
    </row>
    <row r="3" ht="15.75" customHeight="1">
      <c r="B3" s="4" t="s">
        <v>779</v>
      </c>
      <c r="C3" s="29">
        <f>Sum(Data!O:O)</f>
        <v>3399</v>
      </c>
      <c r="E3" s="27">
        <f>sum(Data!P:P)</f>
        <v>1192</v>
      </c>
    </row>
    <row r="4" ht="15.75" customHeight="1">
      <c r="B4" s="4" t="s">
        <v>780</v>
      </c>
      <c r="C4" s="29">
        <f>MIN(Data!W:W)</f>
        <v>25</v>
      </c>
      <c r="E4" s="27"/>
    </row>
    <row r="5" ht="15.75" customHeight="1">
      <c r="B5" s="4" t="s">
        <v>781</v>
      </c>
      <c r="C5" s="29">
        <f>maX(Data!I:I)</f>
        <v>3899</v>
      </c>
      <c r="E5" s="27"/>
    </row>
    <row r="6" ht="15.75" customHeight="1">
      <c r="B6" s="4"/>
    </row>
    <row r="7" ht="15.75" customHeight="1">
      <c r="B7" s="4"/>
    </row>
    <row r="8" ht="15.75" customHeight="1">
      <c r="B8" s="4"/>
    </row>
    <row r="9" ht="15.75" customHeight="1">
      <c r="B9" s="4"/>
    </row>
    <row r="10" ht="15.75" customHeight="1">
      <c r="B10" s="4"/>
    </row>
    <row r="11" ht="15.75" customHeight="1">
      <c r="A11" s="8" t="s">
        <v>740</v>
      </c>
      <c r="C11" s="9" t="s">
        <v>734</v>
      </c>
      <c r="D11" s="9"/>
      <c r="E11" s="9" t="s">
        <v>735</v>
      </c>
      <c r="F11" s="10"/>
      <c r="G11" s="10"/>
      <c r="H11" s="10"/>
      <c r="I11" s="10"/>
    </row>
    <row r="12" ht="47.25" customHeight="1">
      <c r="B12" s="4" t="s">
        <v>782</v>
      </c>
      <c r="C12" s="30">
        <f>AVERAGEIF(Data!C:C,"Switzerland",Data!K:K)</f>
        <v>211.9230769</v>
      </c>
      <c r="E12" s="31" t="s">
        <v>783</v>
      </c>
      <c r="F12" s="12"/>
      <c r="G12" s="12"/>
      <c r="H12" s="12"/>
      <c r="I12" s="12"/>
    </row>
    <row r="13">
      <c r="B13" s="5" t="s">
        <v>784</v>
      </c>
      <c r="C13" s="29">
        <f>AVERAGEIFS(Data!K:K,Data!C:C,"Switzerland",Data!W:W,"&lt;75")</f>
        <v>138.875</v>
      </c>
      <c r="E13" s="27"/>
      <c r="F13" s="12"/>
      <c r="G13" s="12"/>
      <c r="H13" s="12"/>
      <c r="I13" s="12"/>
    </row>
    <row r="14" ht="15.75" customHeight="1">
      <c r="B14" s="4"/>
      <c r="E14" s="32"/>
      <c r="F14" s="33"/>
      <c r="G14" s="33"/>
      <c r="H14" s="33"/>
      <c r="I14" s="33"/>
    </row>
    <row r="15" ht="15.75" customHeight="1">
      <c r="B15" s="4"/>
      <c r="E15" s="32"/>
      <c r="F15" s="33"/>
      <c r="G15" s="33"/>
      <c r="H15" s="33"/>
      <c r="I15" s="33"/>
    </row>
    <row r="16" ht="15.75" customHeight="1">
      <c r="B16" s="4"/>
    </row>
    <row r="17" ht="15.75" customHeight="1">
      <c r="B17" s="4"/>
    </row>
    <row r="18" ht="15.75" customHeight="1">
      <c r="B18" s="4"/>
    </row>
    <row r="19" ht="15.75" customHeight="1">
      <c r="B19" s="4"/>
    </row>
    <row r="20" ht="15.75" customHeight="1">
      <c r="B20" s="4"/>
    </row>
    <row r="21" ht="15.75" customHeight="1">
      <c r="B21" s="4"/>
    </row>
    <row r="22" ht="15.75" customHeight="1">
      <c r="B22" s="4"/>
    </row>
    <row r="23" ht="15.75" customHeight="1">
      <c r="B23" s="4"/>
    </row>
    <row r="24" ht="15.75" customHeight="1">
      <c r="B24" s="4"/>
    </row>
    <row r="25" ht="15.75" customHeight="1">
      <c r="B25" s="4"/>
    </row>
    <row r="26" ht="15.75" customHeight="1">
      <c r="B26" s="4"/>
    </row>
    <row r="27" ht="15.75" customHeight="1">
      <c r="B27" s="4"/>
    </row>
    <row r="28" ht="15.75" customHeight="1">
      <c r="B28" s="4"/>
    </row>
    <row r="29" ht="15.75" customHeight="1">
      <c r="B29" s="4"/>
    </row>
    <row r="30" ht="15.75" customHeight="1">
      <c r="B30" s="4"/>
    </row>
    <row r="31" ht="15.75" customHeight="1">
      <c r="B31" s="4"/>
    </row>
    <row r="32" ht="15.75" customHeight="1">
      <c r="B32" s="4"/>
    </row>
    <row r="33" ht="15.75" customHeight="1">
      <c r="B33" s="4"/>
    </row>
    <row r="34" ht="15.75" customHeight="1">
      <c r="B34" s="4"/>
    </row>
    <row r="35" ht="15.75" customHeight="1">
      <c r="B35" s="4"/>
    </row>
    <row r="36" ht="15.75" customHeight="1">
      <c r="B36" s="4"/>
    </row>
    <row r="37" ht="15.75" customHeight="1">
      <c r="B37" s="4"/>
    </row>
    <row r="38" ht="15.75" customHeight="1">
      <c r="B38" s="4"/>
    </row>
    <row r="39" ht="15.75" customHeight="1">
      <c r="B39" s="4"/>
    </row>
    <row r="40" ht="15.75" customHeight="1">
      <c r="B40" s="4"/>
    </row>
    <row r="41" ht="15.75" customHeight="1">
      <c r="B41" s="4"/>
    </row>
    <row r="42" ht="15.75" customHeight="1">
      <c r="B42" s="4"/>
    </row>
    <row r="43" ht="15.75" customHeight="1">
      <c r="B43" s="4"/>
    </row>
    <row r="44" ht="15.75" customHeight="1">
      <c r="B44" s="4"/>
    </row>
    <row r="45" ht="15.75" customHeight="1">
      <c r="B45" s="4"/>
    </row>
    <row r="46" ht="15.75" customHeight="1">
      <c r="B46" s="4"/>
    </row>
    <row r="47" ht="15.75" customHeight="1">
      <c r="B47" s="4"/>
    </row>
    <row r="48" ht="15.75" customHeight="1">
      <c r="B48" s="4"/>
    </row>
    <row r="49" ht="15.75" customHeight="1">
      <c r="B49" s="4"/>
    </row>
    <row r="50" ht="15.75" customHeight="1">
      <c r="B50" s="4"/>
    </row>
    <row r="51" ht="15.75" customHeight="1">
      <c r="B51" s="4"/>
    </row>
    <row r="52" ht="15.75" customHeight="1">
      <c r="B52" s="4"/>
    </row>
    <row r="53" ht="15.75" customHeight="1">
      <c r="B53" s="4"/>
    </row>
    <row r="54" ht="15.75" customHeight="1">
      <c r="B54" s="4"/>
    </row>
    <row r="55" ht="15.75" customHeight="1">
      <c r="B55" s="4"/>
    </row>
    <row r="56" ht="15.75" customHeight="1">
      <c r="B56" s="4"/>
    </row>
    <row r="57" ht="15.75" customHeight="1">
      <c r="B57" s="4"/>
    </row>
    <row r="58" ht="15.75" customHeight="1">
      <c r="B58" s="4"/>
    </row>
    <row r="59" ht="15.75" customHeight="1">
      <c r="B59" s="4"/>
    </row>
    <row r="60" ht="15.75" customHeight="1">
      <c r="B60" s="4"/>
    </row>
    <row r="61" ht="15.75" customHeight="1">
      <c r="B61" s="4"/>
    </row>
    <row r="62" ht="15.75" customHeight="1">
      <c r="B62" s="4"/>
    </row>
    <row r="63" ht="15.75" customHeight="1">
      <c r="B63" s="4"/>
    </row>
    <row r="64" ht="15.75" customHeight="1">
      <c r="B64" s="4"/>
    </row>
    <row r="65" ht="15.75" customHeight="1">
      <c r="B65" s="4"/>
    </row>
    <row r="66" ht="15.75" customHeight="1">
      <c r="B66" s="4"/>
    </row>
    <row r="67" ht="15.75" customHeight="1">
      <c r="B67" s="4"/>
    </row>
    <row r="68" ht="15.75" customHeight="1">
      <c r="B68" s="4"/>
    </row>
    <row r="69" ht="15.75" customHeight="1">
      <c r="B69" s="4"/>
    </row>
    <row r="70" ht="15.75" customHeight="1">
      <c r="B70" s="4"/>
    </row>
    <row r="71" ht="15.75" customHeight="1">
      <c r="B71" s="4"/>
    </row>
    <row r="72" ht="15.75" customHeight="1">
      <c r="B72" s="4"/>
    </row>
    <row r="73" ht="15.75" customHeight="1">
      <c r="B73" s="4"/>
    </row>
    <row r="74" ht="15.75" customHeight="1">
      <c r="B74" s="4"/>
    </row>
    <row r="75" ht="15.75" customHeight="1">
      <c r="B75" s="4"/>
    </row>
    <row r="76" ht="15.75" customHeight="1">
      <c r="B76" s="4"/>
    </row>
    <row r="77" ht="15.75" customHeight="1">
      <c r="B77" s="4"/>
    </row>
    <row r="78" ht="15.75" customHeight="1">
      <c r="B78" s="4"/>
    </row>
    <row r="79" ht="15.75" customHeight="1">
      <c r="B79" s="4"/>
    </row>
    <row r="80" ht="15.75" customHeight="1">
      <c r="B80" s="4"/>
    </row>
    <row r="81" ht="15.75" customHeight="1">
      <c r="B81" s="4"/>
    </row>
    <row r="82" ht="15.75" customHeight="1">
      <c r="B82" s="4"/>
    </row>
    <row r="83" ht="15.75" customHeight="1">
      <c r="B83" s="4"/>
    </row>
    <row r="84" ht="15.75" customHeight="1">
      <c r="B84" s="4"/>
    </row>
    <row r="85" ht="15.75" customHeight="1">
      <c r="B85" s="4"/>
    </row>
    <row r="86" ht="15.75" customHeight="1">
      <c r="B86" s="4"/>
    </row>
    <row r="87" ht="15.75" customHeight="1">
      <c r="B87" s="4"/>
    </row>
    <row r="88" ht="15.75" customHeight="1">
      <c r="B88" s="4"/>
    </row>
    <row r="89" ht="15.75" customHeight="1">
      <c r="B89" s="4"/>
    </row>
    <row r="90" ht="15.75" customHeight="1">
      <c r="B90" s="4"/>
    </row>
    <row r="91" ht="15.75" customHeight="1">
      <c r="B91" s="4"/>
    </row>
    <row r="92" ht="15.75" customHeight="1">
      <c r="B92" s="4"/>
    </row>
    <row r="93" ht="15.75" customHeight="1">
      <c r="B93" s="4"/>
    </row>
    <row r="94" ht="15.75" customHeight="1">
      <c r="B94" s="4"/>
    </row>
    <row r="95" ht="15.75" customHeight="1">
      <c r="B95" s="4"/>
    </row>
    <row r="96" ht="15.75" customHeight="1">
      <c r="B96" s="4"/>
    </row>
    <row r="97" ht="15.75" customHeight="1">
      <c r="B97" s="4"/>
    </row>
    <row r="98" ht="15.75" customHeight="1">
      <c r="B98" s="4"/>
    </row>
    <row r="99" ht="15.75" customHeight="1">
      <c r="B99" s="4"/>
    </row>
    <row r="100" ht="15.75" customHeight="1">
      <c r="B100" s="4"/>
    </row>
    <row r="101" ht="15.75" customHeight="1">
      <c r="B101" s="4"/>
    </row>
    <row r="102" ht="15.75" customHeight="1">
      <c r="B102" s="4"/>
    </row>
    <row r="103" ht="15.75" customHeight="1">
      <c r="B103" s="4"/>
    </row>
    <row r="104" ht="15.75" customHeight="1">
      <c r="B104" s="4"/>
    </row>
    <row r="105" ht="15.75" customHeight="1">
      <c r="B105" s="4"/>
    </row>
    <row r="106" ht="15.75" customHeight="1">
      <c r="B106" s="4"/>
    </row>
    <row r="107" ht="15.75" customHeight="1">
      <c r="B107" s="4"/>
    </row>
    <row r="108" ht="15.75" customHeight="1">
      <c r="B108" s="4"/>
    </row>
    <row r="109" ht="15.75" customHeight="1">
      <c r="B109" s="4"/>
    </row>
    <row r="110" ht="15.75" customHeight="1">
      <c r="B110" s="4"/>
    </row>
    <row r="111" ht="15.75" customHeight="1">
      <c r="B111" s="4"/>
    </row>
    <row r="112" ht="15.75" customHeight="1">
      <c r="B112" s="4"/>
    </row>
    <row r="113" ht="15.75" customHeight="1">
      <c r="B113" s="4"/>
    </row>
    <row r="114" ht="15.75" customHeight="1">
      <c r="B114" s="4"/>
    </row>
    <row r="115" ht="15.75" customHeight="1">
      <c r="B115" s="4"/>
    </row>
    <row r="116" ht="15.75" customHeight="1">
      <c r="B116" s="4"/>
    </row>
    <row r="117" ht="15.75" customHeight="1">
      <c r="B117" s="4"/>
    </row>
    <row r="118" ht="15.75" customHeight="1">
      <c r="B118" s="4"/>
    </row>
    <row r="119" ht="15.75" customHeight="1">
      <c r="B119" s="4"/>
    </row>
    <row r="120" ht="15.75" customHeight="1">
      <c r="B120" s="4"/>
    </row>
    <row r="121" ht="15.75" customHeight="1">
      <c r="B121" s="4"/>
    </row>
    <row r="122" ht="15.75" customHeight="1">
      <c r="B122" s="4"/>
    </row>
    <row r="123" ht="15.75" customHeight="1">
      <c r="B123" s="4"/>
    </row>
    <row r="124" ht="15.75" customHeight="1">
      <c r="B124" s="4"/>
    </row>
    <row r="125" ht="15.75" customHeight="1">
      <c r="B125" s="4"/>
    </row>
    <row r="126" ht="15.75" customHeight="1">
      <c r="B126" s="4"/>
    </row>
    <row r="127" ht="15.75" customHeight="1">
      <c r="B127" s="4"/>
    </row>
    <row r="128" ht="15.75" customHeight="1">
      <c r="B128" s="4"/>
    </row>
    <row r="129" ht="15.75" customHeight="1">
      <c r="B129" s="4"/>
    </row>
    <row r="130" ht="15.75" customHeight="1">
      <c r="B130" s="4"/>
    </row>
    <row r="131" ht="15.75" customHeight="1">
      <c r="B131" s="4"/>
    </row>
    <row r="132" ht="15.75" customHeight="1">
      <c r="B132" s="4"/>
    </row>
    <row r="133" ht="15.75" customHeight="1">
      <c r="B133" s="4"/>
    </row>
    <row r="134" ht="15.75" customHeight="1">
      <c r="B134" s="4"/>
    </row>
    <row r="135" ht="15.75" customHeight="1">
      <c r="B135" s="4"/>
    </row>
    <row r="136" ht="15.75" customHeight="1">
      <c r="B136" s="4"/>
    </row>
    <row r="137" ht="15.75" customHeight="1">
      <c r="B137" s="4"/>
    </row>
    <row r="138" ht="15.75" customHeight="1">
      <c r="B138" s="4"/>
    </row>
    <row r="139" ht="15.75" customHeight="1">
      <c r="B139" s="4"/>
    </row>
    <row r="140" ht="15.75" customHeight="1">
      <c r="B140" s="4"/>
    </row>
    <row r="141" ht="15.75" customHeight="1">
      <c r="B141" s="4"/>
    </row>
    <row r="142" ht="15.75" customHeight="1">
      <c r="B142" s="4"/>
    </row>
    <row r="143" ht="15.75" customHeight="1">
      <c r="B143" s="4"/>
    </row>
    <row r="144" ht="15.75" customHeight="1">
      <c r="B144" s="4"/>
    </row>
    <row r="145" ht="15.75" customHeight="1">
      <c r="B145" s="4"/>
    </row>
    <row r="146" ht="15.75" customHeight="1">
      <c r="B146" s="4"/>
    </row>
    <row r="147" ht="15.75" customHeight="1">
      <c r="B147" s="4"/>
    </row>
    <row r="148" ht="15.75" customHeight="1">
      <c r="B148" s="4"/>
    </row>
    <row r="149" ht="15.75" customHeight="1">
      <c r="B149" s="4"/>
    </row>
    <row r="150" ht="15.75" customHeight="1">
      <c r="B150" s="4"/>
    </row>
    <row r="151" ht="15.75" customHeight="1">
      <c r="B151" s="4"/>
    </row>
    <row r="152" ht="15.75" customHeight="1">
      <c r="B152" s="4"/>
    </row>
    <row r="153" ht="15.75" customHeight="1">
      <c r="B153" s="4"/>
    </row>
    <row r="154" ht="15.75" customHeight="1">
      <c r="B154" s="4"/>
    </row>
    <row r="155" ht="15.75" customHeight="1">
      <c r="B155" s="4"/>
    </row>
    <row r="156" ht="15.75" customHeight="1">
      <c r="B156" s="4"/>
    </row>
    <row r="157" ht="15.75" customHeight="1">
      <c r="B157" s="4"/>
    </row>
    <row r="158" ht="15.75" customHeight="1">
      <c r="B158" s="4"/>
    </row>
    <row r="159" ht="15.75" customHeight="1">
      <c r="B159" s="4"/>
    </row>
    <row r="160" ht="15.75" customHeight="1">
      <c r="B160" s="4"/>
    </row>
    <row r="161" ht="15.75" customHeight="1">
      <c r="B161" s="4"/>
    </row>
    <row r="162" ht="15.75" customHeight="1">
      <c r="B162" s="4"/>
    </row>
    <row r="163" ht="15.75" customHeight="1">
      <c r="B163" s="4"/>
    </row>
    <row r="164" ht="15.75" customHeight="1">
      <c r="B164" s="4"/>
    </row>
    <row r="165" ht="15.75" customHeight="1">
      <c r="B165" s="4"/>
    </row>
    <row r="166" ht="15.75" customHeight="1">
      <c r="B166" s="4"/>
    </row>
    <row r="167" ht="15.75" customHeight="1">
      <c r="B167" s="4"/>
    </row>
    <row r="168" ht="15.75" customHeight="1">
      <c r="B168" s="4"/>
    </row>
    <row r="169" ht="15.75" customHeight="1">
      <c r="B169" s="4"/>
    </row>
    <row r="170" ht="15.75" customHeight="1">
      <c r="B170" s="4"/>
    </row>
    <row r="171" ht="15.75" customHeight="1">
      <c r="B171" s="4"/>
    </row>
    <row r="172" ht="15.75" customHeight="1">
      <c r="B172" s="4"/>
    </row>
    <row r="173" ht="15.75" customHeight="1">
      <c r="B173" s="4"/>
    </row>
    <row r="174" ht="15.75" customHeight="1">
      <c r="B174" s="4"/>
    </row>
    <row r="175" ht="15.75" customHeight="1">
      <c r="B175" s="4"/>
    </row>
    <row r="176" ht="15.75" customHeight="1">
      <c r="B176" s="4"/>
    </row>
    <row r="177" ht="15.75" customHeight="1">
      <c r="B177" s="4"/>
    </row>
    <row r="178" ht="15.75" customHeight="1">
      <c r="B178" s="4"/>
    </row>
    <row r="179" ht="15.75" customHeight="1">
      <c r="B179" s="4"/>
    </row>
    <row r="180" ht="15.75" customHeight="1">
      <c r="B180" s="4"/>
    </row>
    <row r="181" ht="15.75" customHeight="1">
      <c r="B181" s="4"/>
    </row>
    <row r="182" ht="15.75" customHeight="1">
      <c r="B182" s="4"/>
    </row>
    <row r="183" ht="15.75" customHeight="1">
      <c r="B183" s="4"/>
    </row>
    <row r="184" ht="15.75" customHeight="1">
      <c r="B184" s="4"/>
    </row>
    <row r="185" ht="15.75" customHeight="1">
      <c r="B185" s="4"/>
    </row>
    <row r="186" ht="15.75" customHeight="1">
      <c r="B186" s="4"/>
    </row>
    <row r="187" ht="15.75" customHeight="1">
      <c r="B187" s="4"/>
    </row>
    <row r="188" ht="15.75" customHeight="1">
      <c r="B188" s="4"/>
    </row>
    <row r="189" ht="15.75" customHeight="1">
      <c r="B189" s="4"/>
    </row>
    <row r="190" ht="15.75" customHeight="1">
      <c r="B190" s="4"/>
    </row>
    <row r="191" ht="15.75" customHeight="1">
      <c r="B191" s="4"/>
    </row>
    <row r="192" ht="15.75" customHeight="1">
      <c r="B192" s="4"/>
    </row>
    <row r="193" ht="15.75" customHeight="1">
      <c r="B193" s="4"/>
    </row>
    <row r="194" ht="15.75" customHeight="1">
      <c r="B194" s="4"/>
    </row>
    <row r="195" ht="15.75" customHeight="1">
      <c r="B195" s="4"/>
    </row>
    <row r="196" ht="15.75" customHeight="1">
      <c r="B196" s="4"/>
    </row>
    <row r="197" ht="15.75" customHeight="1">
      <c r="B197" s="4"/>
    </row>
    <row r="198" ht="15.75" customHeight="1">
      <c r="B198" s="4"/>
    </row>
    <row r="199" ht="15.75" customHeight="1">
      <c r="B199" s="4"/>
    </row>
    <row r="200" ht="15.75" customHeight="1">
      <c r="B200" s="4"/>
    </row>
    <row r="201" ht="15.75" customHeight="1">
      <c r="B201" s="4"/>
    </row>
    <row r="202" ht="15.75" customHeight="1">
      <c r="B202" s="4"/>
    </row>
    <row r="203" ht="15.75" customHeight="1">
      <c r="B203" s="4"/>
    </row>
    <row r="204" ht="15.75" customHeight="1">
      <c r="B204" s="4"/>
    </row>
    <row r="205" ht="15.75" customHeight="1">
      <c r="B205" s="4"/>
    </row>
    <row r="206" ht="15.75" customHeight="1">
      <c r="B206" s="4"/>
    </row>
    <row r="207" ht="15.75" customHeight="1">
      <c r="B207" s="4"/>
    </row>
    <row r="208" ht="15.75" customHeight="1">
      <c r="B208" s="4"/>
    </row>
    <row r="209" ht="15.75" customHeight="1">
      <c r="B209" s="4"/>
    </row>
    <row r="210" ht="15.75" customHeight="1">
      <c r="B210" s="4"/>
    </row>
    <row r="211" ht="15.75" customHeight="1">
      <c r="B211" s="4"/>
    </row>
    <row r="212" ht="15.75" customHeight="1">
      <c r="B212" s="4"/>
    </row>
    <row r="213" ht="15.75" customHeight="1">
      <c r="B213" s="4"/>
    </row>
    <row r="214" ht="15.75" customHeight="1">
      <c r="B214" s="4"/>
    </row>
    <row r="215" ht="15.75" customHeight="1">
      <c r="B215" s="4"/>
    </row>
    <row r="216" ht="15.75" customHeight="1">
      <c r="B216" s="4"/>
    </row>
    <row r="217" ht="15.75" customHeight="1">
      <c r="B217" s="4"/>
    </row>
    <row r="218" ht="15.75" customHeight="1">
      <c r="B218" s="4"/>
    </row>
    <row r="219" ht="15.75" customHeight="1">
      <c r="B219" s="4"/>
    </row>
    <row r="220" ht="15.75" customHeight="1">
      <c r="B220" s="4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B1"/>
    <mergeCell ref="A11:B1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showGridLines="0" workbookViewId="0"/>
  </sheetViews>
  <sheetFormatPr customHeight="1" defaultColWidth="12.63" defaultRowHeight="15.0"/>
  <cols>
    <col customWidth="1" min="2" max="2" width="57.0"/>
    <col customWidth="1" min="5" max="5" width="28.5"/>
  </cols>
  <sheetData>
    <row r="1" ht="15.75" customHeight="1">
      <c r="A1" s="8" t="s">
        <v>733</v>
      </c>
      <c r="C1" s="9" t="s">
        <v>734</v>
      </c>
      <c r="D1" s="9"/>
      <c r="E1" s="9" t="s">
        <v>735</v>
      </c>
      <c r="F1" s="10"/>
    </row>
    <row r="2" ht="15.75" customHeight="1">
      <c r="B2" s="2" t="s">
        <v>785</v>
      </c>
      <c r="C2" s="29">
        <f>COUNT(Data!K:K)</f>
        <v>100</v>
      </c>
      <c r="E2" s="27" t="s">
        <v>786</v>
      </c>
      <c r="F2" s="12"/>
    </row>
    <row r="3" ht="15.75" customHeight="1">
      <c r="B3" s="2" t="s">
        <v>787</v>
      </c>
      <c r="C3" s="29">
        <f>IFERROR(__xludf.DUMMYFUNCTION("COUNTUNIQUE(Data!A2:A1000)"),100.0)</f>
        <v>100</v>
      </c>
      <c r="E3" s="27"/>
      <c r="F3" s="12"/>
    </row>
    <row r="4" ht="15.75" customHeight="1">
      <c r="B4" s="2" t="s">
        <v>788</v>
      </c>
      <c r="C4" s="29">
        <f>COUNT(Data!C:C)</f>
        <v>0</v>
      </c>
      <c r="E4" s="27"/>
      <c r="F4" s="12"/>
    </row>
    <row r="5" ht="15.75" customHeight="1">
      <c r="B5" s="2" t="s">
        <v>789</v>
      </c>
      <c r="C5" s="29">
        <f>COUNTIF(Data!K2:K1000, "&gt;200")</f>
        <v>18</v>
      </c>
      <c r="E5" s="27"/>
      <c r="F5" s="12"/>
    </row>
    <row r="6" ht="15.75" customHeight="1">
      <c r="B6" s="2" t="s">
        <v>790</v>
      </c>
      <c r="C6" s="29">
        <f>COUNTIF(Data!A2:C1000, "France")</f>
        <v>17</v>
      </c>
      <c r="E6" s="27"/>
      <c r="F6" s="12"/>
    </row>
    <row r="7" ht="15.75" customHeight="1"/>
    <row r="8" ht="15.75" customHeight="1"/>
    <row r="9" ht="15.75" customHeight="1">
      <c r="A9" s="13"/>
      <c r="B9" s="13"/>
      <c r="C9" s="14"/>
      <c r="D9" s="14"/>
      <c r="E9" s="14"/>
    </row>
    <row r="10" ht="15.75" customHeight="1">
      <c r="A10" s="13"/>
      <c r="B10" s="13"/>
      <c r="C10" s="14"/>
      <c r="D10" s="14"/>
      <c r="E10" s="14"/>
    </row>
    <row r="11" ht="15.75" customHeight="1">
      <c r="A11" s="8" t="s">
        <v>740</v>
      </c>
      <c r="C11" s="9" t="s">
        <v>734</v>
      </c>
      <c r="D11" s="9"/>
      <c r="E11" s="9" t="s">
        <v>735</v>
      </c>
      <c r="F11" s="10"/>
      <c r="G11" s="10"/>
      <c r="H11" s="10"/>
    </row>
    <row r="12" ht="15.75" customHeight="1">
      <c r="B12" s="2" t="s">
        <v>791</v>
      </c>
      <c r="C12" s="29">
        <f>COUNTIF(Data!AB:AB, "TRUE")</f>
        <v>63</v>
      </c>
      <c r="E12" s="27"/>
      <c r="F12" s="12"/>
      <c r="G12" s="12"/>
      <c r="H12" s="12"/>
    </row>
    <row r="13" ht="15.75" customHeight="1">
      <c r="B13" s="2" t="s">
        <v>792</v>
      </c>
      <c r="C13" s="29">
        <f>COUNTIFS(Data!AC:AC, "TRUE", Data!AD:AD, "TRUE")</f>
        <v>27</v>
      </c>
      <c r="E13" s="27"/>
      <c r="F13" s="12"/>
      <c r="G13" s="12"/>
      <c r="H13" s="12"/>
    </row>
    <row r="14" ht="32.25" customHeight="1">
      <c r="B14" s="4" t="s">
        <v>793</v>
      </c>
      <c r="C14" s="29">
        <f>COUNTIFS(Data!AF:AF, "&gt;4.5", Data!AJ:AJ, "&gt;10000")</f>
        <v>15</v>
      </c>
      <c r="E14" s="27"/>
      <c r="F14" s="12"/>
      <c r="G14" s="12"/>
      <c r="H14" s="12"/>
    </row>
    <row r="15" ht="44.25" customHeight="1">
      <c r="B15" s="4" t="s">
        <v>794</v>
      </c>
      <c r="C15" s="29">
        <f>COUNTIFS(Data!AQ:AQ, "&gt;4", Data!AR:AR, "&gt;50")</f>
        <v>42</v>
      </c>
      <c r="E15" s="27"/>
      <c r="F15" s="12"/>
      <c r="G15" s="12"/>
      <c r="H15" s="12"/>
    </row>
    <row r="16" ht="15.75" customHeight="1"/>
    <row r="17" ht="15.75" customHeight="1"/>
    <row r="18" ht="15.75" customHeight="1"/>
    <row r="19" ht="15.75" customHeight="1"/>
    <row r="20" ht="15.75" customHeight="1">
      <c r="B20" s="2"/>
    </row>
    <row r="21" ht="15.75" customHeight="1">
      <c r="B21" s="2"/>
    </row>
    <row r="22" ht="15.75" customHeight="1">
      <c r="B22" s="2"/>
    </row>
    <row r="23" ht="15.75" customHeight="1">
      <c r="B23" s="2"/>
    </row>
    <row r="24" ht="15.75" customHeight="1">
      <c r="B24" s="2"/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B1"/>
    <mergeCell ref="A11:B1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E69138"/>
    <outlinePr summaryBelow="0" summaryRight="0"/>
  </sheetPr>
  <sheetViews>
    <sheetView showGridLines="0" workbookViewId="0"/>
  </sheetViews>
  <sheetFormatPr customHeight="1" defaultColWidth="12.63" defaultRowHeight="15.0"/>
  <cols>
    <col customWidth="1" min="2" max="2" width="55.5"/>
    <col customWidth="1" min="3" max="3" width="16.75"/>
    <col customWidth="1" min="4" max="4" width="1.0"/>
    <col customWidth="1" min="5" max="5" width="28.5"/>
  </cols>
  <sheetData>
    <row r="1" ht="15.75" customHeight="1">
      <c r="A1" s="8" t="s">
        <v>733</v>
      </c>
      <c r="C1" s="9" t="s">
        <v>734</v>
      </c>
      <c r="D1" s="9"/>
      <c r="E1" s="9" t="s">
        <v>735</v>
      </c>
      <c r="F1" s="10"/>
      <c r="G1" s="10"/>
      <c r="H1" s="10"/>
      <c r="I1" s="10"/>
      <c r="J1" s="10"/>
    </row>
    <row r="2" ht="33.0" customHeight="1">
      <c r="B2" s="4" t="s">
        <v>795</v>
      </c>
      <c r="C2" s="29" t="str">
        <f>IF(Data!K2&gt;200, "Large", IF(Data!K2&gt;100, "Medium", "Small"))</f>
        <v>Small</v>
      </c>
      <c r="E2" s="27" t="s">
        <v>796</v>
      </c>
      <c r="F2" s="12"/>
      <c r="G2" s="12"/>
      <c r="H2" s="12"/>
      <c r="I2" s="12"/>
      <c r="J2" s="12"/>
    </row>
    <row r="3" ht="51.75" customHeight="1">
      <c r="B3" s="4" t="s">
        <v>797</v>
      </c>
      <c r="C3" s="34" t="s">
        <v>765</v>
      </c>
      <c r="E3" s="27"/>
      <c r="F3" s="12"/>
      <c r="G3" s="12"/>
      <c r="H3" s="12"/>
      <c r="I3" s="12"/>
      <c r="J3" s="12"/>
    </row>
    <row r="4" ht="26.25" customHeight="1">
      <c r="B4" s="4" t="s">
        <v>798</v>
      </c>
      <c r="C4" s="34">
        <v>6.0</v>
      </c>
      <c r="E4" s="27"/>
      <c r="F4" s="12"/>
      <c r="G4" s="12"/>
      <c r="H4" s="12"/>
      <c r="I4" s="12"/>
      <c r="J4" s="12"/>
    </row>
    <row r="5" ht="15.75" customHeight="1">
      <c r="B5" s="2" t="s">
        <v>799</v>
      </c>
      <c r="C5" s="34">
        <v>63.0</v>
      </c>
      <c r="E5" s="27"/>
      <c r="F5" s="12"/>
      <c r="G5" s="12"/>
      <c r="H5" s="12"/>
      <c r="I5" s="12"/>
      <c r="J5" s="12"/>
    </row>
    <row r="6" ht="15.75" customHeight="1"/>
    <row r="7" ht="15.75" customHeight="1">
      <c r="A7" s="13"/>
      <c r="B7" s="13"/>
      <c r="C7" s="14"/>
      <c r="D7" s="14"/>
      <c r="E7" s="14"/>
    </row>
    <row r="8" ht="15.75" customHeight="1">
      <c r="A8" s="13"/>
      <c r="B8" s="13"/>
      <c r="C8" s="14"/>
      <c r="D8" s="14"/>
      <c r="E8" s="14"/>
    </row>
    <row r="9" ht="15.75" customHeight="1">
      <c r="A9" s="8" t="s">
        <v>740</v>
      </c>
      <c r="C9" s="9" t="s">
        <v>734</v>
      </c>
      <c r="D9" s="9"/>
      <c r="E9" s="9" t="s">
        <v>735</v>
      </c>
      <c r="F9" s="10"/>
      <c r="G9" s="10"/>
      <c r="H9" s="10"/>
      <c r="I9" s="10"/>
      <c r="J9" s="10"/>
    </row>
    <row r="10" ht="33.75" customHeight="1">
      <c r="B10" s="4" t="s">
        <v>800</v>
      </c>
      <c r="C10" s="34" t="s">
        <v>742</v>
      </c>
      <c r="E10" s="27"/>
      <c r="F10" s="12"/>
      <c r="G10" s="12"/>
      <c r="H10" s="12"/>
      <c r="I10" s="12"/>
      <c r="J10" s="12"/>
    </row>
    <row r="11" ht="15.75" customHeight="1">
      <c r="B11" s="2" t="s">
        <v>801</v>
      </c>
      <c r="C11" s="34" t="s">
        <v>761</v>
      </c>
      <c r="E11" s="27"/>
      <c r="F11" s="12"/>
      <c r="G11" s="12"/>
      <c r="H11" s="12"/>
      <c r="I11" s="12"/>
      <c r="J11" s="12"/>
    </row>
    <row r="12" ht="24.75" customHeight="1">
      <c r="B12" s="4" t="s">
        <v>802</v>
      </c>
      <c r="C12" s="34" t="s">
        <v>761</v>
      </c>
      <c r="E12" s="27"/>
      <c r="F12" s="12"/>
      <c r="G12" s="12"/>
      <c r="H12" s="12"/>
      <c r="I12" s="12"/>
      <c r="J12" s="12"/>
    </row>
    <row r="13" ht="15.75" customHeight="1">
      <c r="B13" s="2" t="s">
        <v>803</v>
      </c>
      <c r="C13" s="34" t="s">
        <v>755</v>
      </c>
      <c r="E13" s="27"/>
      <c r="F13" s="12"/>
      <c r="G13" s="12"/>
      <c r="H13" s="12"/>
      <c r="I13" s="12"/>
      <c r="J13" s="12"/>
    </row>
    <row r="14" ht="15.75" customHeight="1">
      <c r="B14" s="2" t="s">
        <v>804</v>
      </c>
      <c r="C14" s="34" t="s">
        <v>742</v>
      </c>
      <c r="E14" s="27"/>
      <c r="F14" s="12"/>
      <c r="G14" s="12"/>
      <c r="H14" s="12"/>
      <c r="I14" s="12"/>
      <c r="J14" s="12"/>
    </row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B1"/>
    <mergeCell ref="A9:B9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74EA7"/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29.13"/>
    <col customWidth="1" min="2" max="2" width="50.88"/>
    <col customWidth="1" min="5" max="5" width="28.5"/>
  </cols>
  <sheetData>
    <row r="1" ht="15.75" customHeight="1">
      <c r="A1" s="8" t="s">
        <v>733</v>
      </c>
      <c r="C1" s="9" t="s">
        <v>734</v>
      </c>
      <c r="D1" s="9"/>
      <c r="E1" s="9" t="s">
        <v>735</v>
      </c>
      <c r="F1" s="10"/>
      <c r="G1" s="10"/>
    </row>
    <row r="2" ht="15.75" customHeight="1">
      <c r="A2" s="2" t="s">
        <v>805</v>
      </c>
      <c r="C2" s="11">
        <f>COUNTIF(Data!AM2:AM1007, "Hotels, Chalets, Apartments")</f>
        <v>14</v>
      </c>
      <c r="E2" s="12" t="s">
        <v>806</v>
      </c>
      <c r="F2" s="12"/>
      <c r="G2" s="12"/>
    </row>
    <row r="3" ht="15.75" customHeight="1">
      <c r="A3" s="2" t="s">
        <v>807</v>
      </c>
      <c r="C3" s="15" t="s">
        <v>808</v>
      </c>
      <c r="E3" s="12"/>
      <c r="F3" s="12"/>
      <c r="G3" s="12"/>
    </row>
    <row r="4" ht="15.75" customHeight="1">
      <c r="A4" s="2" t="s">
        <v>809</v>
      </c>
      <c r="C4" s="15" t="s">
        <v>742</v>
      </c>
      <c r="E4" s="12"/>
      <c r="F4" s="12"/>
      <c r="G4" s="12"/>
    </row>
    <row r="5" ht="15.75" customHeight="1"/>
    <row r="6" ht="15.75" customHeight="1"/>
    <row r="7" ht="15.75" customHeight="1"/>
    <row r="8" ht="15.75" customHeight="1"/>
    <row r="9" ht="15.75" customHeight="1">
      <c r="E9" s="20"/>
    </row>
    <row r="10" ht="15.75" customHeight="1">
      <c r="E10" s="20"/>
    </row>
    <row r="11" ht="15.75" customHeight="1">
      <c r="A11" s="13"/>
      <c r="B11" s="13"/>
      <c r="C11" s="14"/>
      <c r="D11" s="14"/>
      <c r="E11" s="2"/>
    </row>
    <row r="12" ht="15.75" customHeight="1">
      <c r="A12" s="13"/>
      <c r="B12" s="13"/>
      <c r="C12" s="14"/>
      <c r="D12" s="14"/>
      <c r="E12" s="14"/>
    </row>
    <row r="13" ht="15.75" customHeight="1">
      <c r="A13" s="8" t="s">
        <v>740</v>
      </c>
      <c r="C13" s="9" t="s">
        <v>734</v>
      </c>
      <c r="D13" s="9"/>
      <c r="E13" s="9" t="s">
        <v>735</v>
      </c>
      <c r="F13" s="10"/>
      <c r="G13" s="10"/>
      <c r="H13" s="10"/>
      <c r="I13" s="10"/>
    </row>
    <row r="14" ht="15.75" customHeight="1">
      <c r="A14" s="2" t="s">
        <v>810</v>
      </c>
      <c r="B14" s="4"/>
      <c r="C14" s="35" t="s">
        <v>742</v>
      </c>
      <c r="E14" s="12"/>
      <c r="F14" s="12"/>
      <c r="G14" s="12"/>
      <c r="H14" s="12"/>
      <c r="I14" s="12"/>
    </row>
    <row r="15" ht="15.75" customHeight="1">
      <c r="A15" s="2" t="s">
        <v>811</v>
      </c>
      <c r="B15" s="4"/>
      <c r="C15" s="35" t="s">
        <v>755</v>
      </c>
      <c r="E15" s="12"/>
      <c r="F15" s="12"/>
      <c r="G15" s="12"/>
      <c r="H15" s="12"/>
      <c r="I15" s="12"/>
    </row>
    <row r="16" ht="15.75" customHeight="1">
      <c r="B16" s="4"/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1:B1"/>
    <mergeCell ref="A13:B13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0"/>
  </cols>
  <sheetData>
    <row r="1" ht="15.75" customHeight="1">
      <c r="A1" s="36" t="s">
        <v>812</v>
      </c>
    </row>
    <row r="2" ht="15.75" customHeight="1"/>
    <row r="3" ht="15.75" customHeight="1">
      <c r="A3" s="37" t="s">
        <v>813</v>
      </c>
      <c r="B3" s="37" t="s">
        <v>814</v>
      </c>
      <c r="C3" s="37" t="s">
        <v>815</v>
      </c>
    </row>
    <row r="4" ht="15.75" customHeight="1">
      <c r="A4" s="2" t="str">
        <f>Data!B2</f>
        <v>Zugspitze</v>
      </c>
      <c r="B4" s="2">
        <f t="array" ref="B4">SUMPRODUCT({Data!E4, Data!AJ4, Data!O4}, {0.4, 0.4, 0.2})</f>
        <v>4412.4</v>
      </c>
      <c r="C4" s="2">
        <f t="shared" ref="C4:C103" si="1">RANK(B4, $B$4:$B$103, 0)</f>
        <v>14</v>
      </c>
    </row>
    <row r="5" ht="15.75" customHeight="1">
      <c r="A5" s="2" t="str">
        <f>Data!B3</f>
        <v>Zermatt</v>
      </c>
      <c r="B5" s="2">
        <f t="array" ref="B5">SUMPRODUCT({Data!E5, Data!AJ5, Data!O5}, {0.4, 0.4, 0.2})</f>
        <v>5611.2</v>
      </c>
      <c r="C5" s="2">
        <f t="shared" si="1"/>
        <v>3</v>
      </c>
    </row>
    <row r="6" ht="15.75" customHeight="1">
      <c r="A6" s="2" t="str">
        <f>Data!B4</f>
        <v>Courchevel</v>
      </c>
      <c r="B6" s="2">
        <f t="array" ref="B6">SUMPRODUCT({Data!E6, Data!AJ6, Data!O6}, {0.4, 0.4, 0.2})</f>
        <v>5217.6</v>
      </c>
      <c r="C6" s="2">
        <f t="shared" si="1"/>
        <v>4</v>
      </c>
    </row>
    <row r="7" ht="15.75" customHeight="1">
      <c r="A7" s="2" t="str">
        <f>Data!B5</f>
        <v>St. Moritz</v>
      </c>
      <c r="B7" s="2">
        <f t="array" ref="B7">SUMPRODUCT({Data!E7, Data!AJ7, Data!O7}, {0.4, 0.4, 0.2})</f>
        <v>4804.4</v>
      </c>
      <c r="C7" s="2">
        <f t="shared" si="1"/>
        <v>10</v>
      </c>
    </row>
    <row r="8" ht="15.75" customHeight="1">
      <c r="A8" s="2" t="str">
        <f>Data!B6</f>
        <v>Lech-Zürs</v>
      </c>
      <c r="B8" s="2">
        <f t="array" ref="B8">SUMPRODUCT({Data!E8, Data!AJ8, Data!O8}, {0.4, 0.4, 0.2})</f>
        <v>4809</v>
      </c>
      <c r="C8" s="2">
        <f t="shared" si="1"/>
        <v>9</v>
      </c>
    </row>
    <row r="9" ht="15.75" customHeight="1">
      <c r="A9" s="2" t="str">
        <f>Data!B7</f>
        <v>Saas-Fee</v>
      </c>
      <c r="B9" s="2">
        <f t="array" ref="B9">SUMPRODUCT({Data!E9, Data!AJ9, Data!O9}, {0.4, 0.4, 0.2})</f>
        <v>4804.4</v>
      </c>
      <c r="C9" s="2">
        <f t="shared" si="1"/>
        <v>10</v>
      </c>
    </row>
    <row r="10" ht="15.75" customHeight="1">
      <c r="A10" s="2" t="str">
        <f>Data!B8</f>
        <v>Grindelwald-Wengen</v>
      </c>
      <c r="B10" s="2">
        <f t="array" ref="B10">SUMPRODUCT({Data!E10, Data!AJ10, Data!O10}, {0.4, 0.4, 0.2})</f>
        <v>4017.6</v>
      </c>
      <c r="C10" s="2">
        <f t="shared" si="1"/>
        <v>21</v>
      </c>
    </row>
    <row r="11" ht="15.75" customHeight="1">
      <c r="A11" s="2" t="str">
        <f>Data!B9</f>
        <v>Saas-Fee</v>
      </c>
      <c r="B11" s="2">
        <f t="array" ref="B11">SUMPRODUCT({Data!E11, Data!AJ11, Data!O11}, {0.4, 0.4, 0.2})</f>
        <v>3806.2</v>
      </c>
      <c r="C11" s="2">
        <f t="shared" si="1"/>
        <v>31</v>
      </c>
    </row>
    <row r="12" ht="15.75" customHeight="1">
      <c r="A12" s="2" t="str">
        <f>Data!B10</f>
        <v>St. Anton am Arlberg</v>
      </c>
      <c r="B12" s="2">
        <f t="array" ref="B12">SUMPRODUCT({Data!E12, Data!AJ12, Data!O12}, {0.4, 0.4, 0.2})</f>
        <v>4815.4</v>
      </c>
      <c r="C12" s="2">
        <f t="shared" si="1"/>
        <v>7</v>
      </c>
    </row>
    <row r="13" ht="15.75" customHeight="1">
      <c r="A13" s="2" t="str">
        <f>Data!B11</f>
        <v>Livigno</v>
      </c>
      <c r="B13" s="2">
        <f t="array" ref="B13">SUMPRODUCT({Data!E13, Data!AJ13, Data!O13}, {0.4, 0.4, 0.2})</f>
        <v>4606.6</v>
      </c>
      <c r="C13" s="2">
        <f t="shared" si="1"/>
        <v>13</v>
      </c>
    </row>
    <row r="14" ht="15.75" customHeight="1">
      <c r="A14" s="2" t="str">
        <f>Data!B12</f>
        <v>Tignes</v>
      </c>
      <c r="B14" s="2">
        <f t="array" ref="B14">SUMPRODUCT({Data!E14, Data!AJ14, Data!O14}, {0.4, 0.4, 0.2})</f>
        <v>3804.8</v>
      </c>
      <c r="C14" s="2">
        <f t="shared" si="1"/>
        <v>32</v>
      </c>
    </row>
    <row r="15" ht="15.75" customHeight="1">
      <c r="A15" s="2" t="str">
        <f>Data!B13</f>
        <v>Val Thorens</v>
      </c>
      <c r="B15" s="2">
        <f t="array" ref="B15">SUMPRODUCT({Data!E15, Data!AJ15, Data!O15}, {0.4, 0.4, 0.2})</f>
        <v>4405.6</v>
      </c>
      <c r="C15" s="2">
        <f t="shared" si="1"/>
        <v>16</v>
      </c>
    </row>
    <row r="16" ht="15.75" customHeight="1">
      <c r="A16" s="2" t="str">
        <f>Data!B14</f>
        <v>Obergurgl-Hochgurgl</v>
      </c>
      <c r="B16" s="2">
        <f t="array" ref="B16">SUMPRODUCT({Data!E16, Data!AJ16, Data!O16}, {0.4, 0.4, 0.2})</f>
        <v>801.2</v>
      </c>
      <c r="C16" s="2">
        <f t="shared" si="1"/>
        <v>94</v>
      </c>
    </row>
    <row r="17" ht="15.75" customHeight="1">
      <c r="A17" s="2" t="str">
        <f>Data!B15</f>
        <v>Laax</v>
      </c>
      <c r="B17" s="2">
        <f t="array" ref="B17">SUMPRODUCT({Data!E17, Data!AJ17, Data!O17}, {0.4, 0.4, 0.2})</f>
        <v>1602.4</v>
      </c>
      <c r="C17" s="2">
        <f t="shared" si="1"/>
        <v>89</v>
      </c>
    </row>
    <row r="18" ht="15.75" customHeight="1">
      <c r="A18" s="2" t="str">
        <f>Data!B16</f>
        <v>Riksgränsen</v>
      </c>
      <c r="B18" s="2">
        <f t="array" ref="B18">SUMPRODUCT({Data!E18, Data!AJ18, Data!O18}, {0.4, 0.4, 0.2})</f>
        <v>2404.2</v>
      </c>
      <c r="C18" s="2">
        <f t="shared" si="1"/>
        <v>79</v>
      </c>
    </row>
    <row r="19" ht="15.75" customHeight="1">
      <c r="A19" s="2" t="str">
        <f>Data!B17</f>
        <v>Pitztal Glacier</v>
      </c>
      <c r="B19" s="2">
        <f t="array" ref="B19">SUMPRODUCT({Data!E19, Data!AJ19, Data!O19}, {0.4, 0.4, 0.2})</f>
        <v>5213.4</v>
      </c>
      <c r="C19" s="2">
        <f t="shared" si="1"/>
        <v>5</v>
      </c>
    </row>
    <row r="20" ht="15.75" customHeight="1">
      <c r="A20" s="2" t="str">
        <f>Data!B18</f>
        <v>Hintertux</v>
      </c>
      <c r="B20" s="2">
        <f t="array" ref="B20">SUMPRODUCT({Data!E20, Data!AJ20, Data!O20}, {0.4, 0.4, 0.2})</f>
        <v>4409</v>
      </c>
      <c r="C20" s="2">
        <f t="shared" si="1"/>
        <v>15</v>
      </c>
    </row>
    <row r="21" ht="15.75" customHeight="1">
      <c r="A21" s="2" t="str">
        <f>Data!B19</f>
        <v>Verbier</v>
      </c>
      <c r="B21" s="2">
        <f t="array" ref="B21">SUMPRODUCT({Data!E21, Data!AJ21, Data!O21}, {0.4, 0.4, 0.2})</f>
        <v>5011</v>
      </c>
      <c r="C21" s="2">
        <f t="shared" si="1"/>
        <v>6</v>
      </c>
    </row>
    <row r="22" ht="15.75" customHeight="1">
      <c r="A22" s="2" t="str">
        <f>Data!B20</f>
        <v>Ischgl</v>
      </c>
      <c r="B22" s="2">
        <f t="array" ref="B22">SUMPRODUCT({Data!E22, Data!AJ22, Data!O22}, {0.4, 0.4, 0.2})</f>
        <v>4403.8</v>
      </c>
      <c r="C22" s="2">
        <f t="shared" si="1"/>
        <v>17</v>
      </c>
    </row>
    <row r="23" ht="15.75" customHeight="1">
      <c r="A23" s="2" t="str">
        <f>Data!B21</f>
        <v>Davos Klosters</v>
      </c>
      <c r="B23" s="2">
        <f t="array" ref="B23">SUMPRODUCT({Data!E23, Data!AJ23, Data!O23}, {0.4, 0.4, 0.2})</f>
        <v>3804.4</v>
      </c>
      <c r="C23" s="2">
        <f t="shared" si="1"/>
        <v>33</v>
      </c>
    </row>
    <row r="24" ht="15.75" customHeight="1">
      <c r="A24" s="2" t="str">
        <f>Data!B22</f>
        <v>Cervinia</v>
      </c>
      <c r="B24" s="2">
        <f t="array" ref="B24">SUMPRODUCT({Data!E24, Data!AJ24, Data!O24}, {0.4, 0.4, 0.2})</f>
        <v>3002.8</v>
      </c>
      <c r="C24" s="2">
        <f t="shared" si="1"/>
        <v>60</v>
      </c>
    </row>
    <row r="25" ht="15.75" customHeight="1">
      <c r="A25" s="2" t="str">
        <f>Data!B23</f>
        <v>Andermatt</v>
      </c>
      <c r="B25" s="2">
        <f t="array" ref="B25">SUMPRODUCT({Data!E25, Data!AJ25, Data!O25}, {0.4, 0.4, 0.2})</f>
        <v>5613</v>
      </c>
      <c r="C25" s="2">
        <f t="shared" si="1"/>
        <v>2</v>
      </c>
    </row>
    <row r="26" ht="15.75" customHeight="1">
      <c r="A26" s="2" t="str">
        <f>Data!B24</f>
        <v>Mürren</v>
      </c>
      <c r="B26" s="2">
        <f t="array" ref="B26">SUMPRODUCT({Data!E26, Data!AJ26, Data!O26}, {0.4, 0.4, 0.2})</f>
        <v>3930</v>
      </c>
      <c r="C26" s="2">
        <f t="shared" si="1"/>
        <v>24</v>
      </c>
    </row>
    <row r="27" ht="15.75" customHeight="1">
      <c r="A27" s="2" t="str">
        <f>Data!B25</f>
        <v>Chamonix</v>
      </c>
      <c r="B27" s="2">
        <f t="array" ref="B27">SUMPRODUCT({Data!E27, Data!AJ27, Data!O27}, {0.4, 0.4, 0.2})</f>
        <v>3814</v>
      </c>
      <c r="C27" s="2">
        <f t="shared" si="1"/>
        <v>26</v>
      </c>
    </row>
    <row r="28" ht="15.75" customHeight="1">
      <c r="A28" s="2" t="str">
        <f>Data!B26</f>
        <v>Méribel</v>
      </c>
      <c r="B28" s="2">
        <f t="array" ref="B28">SUMPRODUCT({Data!E28, Data!AJ28, Data!O28}, {0.4, 0.4, 0.2})</f>
        <v>4016.8</v>
      </c>
      <c r="C28" s="2">
        <f t="shared" si="1"/>
        <v>22</v>
      </c>
    </row>
    <row r="29" ht="15.75" customHeight="1">
      <c r="A29" s="2" t="str">
        <f>Data!B27</f>
        <v>Saalbach-Hinterglemm</v>
      </c>
      <c r="B29" s="2">
        <f t="array" ref="B29">SUMPRODUCT({Data!E29, Data!AJ29, Data!O29}, {0.4, 0.4, 0.2})</f>
        <v>4616</v>
      </c>
      <c r="C29" s="2">
        <f t="shared" si="1"/>
        <v>12</v>
      </c>
    </row>
    <row r="30" ht="15.75" customHeight="1">
      <c r="A30" s="2" t="str">
        <f>Data!B28</f>
        <v>Alpe d'Huez</v>
      </c>
      <c r="B30" s="2">
        <f t="array" ref="B30">SUMPRODUCT({Data!E30, Data!AJ30, Data!O30}, {0.4, 0.4, 0.2})</f>
        <v>3606.8</v>
      </c>
      <c r="C30" s="2">
        <f t="shared" si="1"/>
        <v>40</v>
      </c>
    </row>
    <row r="31" ht="15.75" customHeight="1">
      <c r="A31" s="2" t="str">
        <f>Data!B29</f>
        <v>La Plagne</v>
      </c>
      <c r="B31" s="2">
        <f t="array" ref="B31">SUMPRODUCT({Data!E31, Data!AJ31, Data!O31}, {0.4, 0.4, 0.2})</f>
        <v>3806.4</v>
      </c>
      <c r="C31" s="2">
        <f t="shared" si="1"/>
        <v>30</v>
      </c>
    </row>
    <row r="32" ht="15.75" customHeight="1">
      <c r="A32" s="2" t="str">
        <f>Data!B30</f>
        <v>Avoriaz</v>
      </c>
      <c r="B32" s="2">
        <f t="array" ref="B32">SUMPRODUCT({Data!E32, Data!AJ32, Data!O32}, {0.4, 0.4, 0.2})</f>
        <v>3607</v>
      </c>
      <c r="C32" s="2">
        <f t="shared" si="1"/>
        <v>36</v>
      </c>
    </row>
    <row r="33" ht="15.75" customHeight="1">
      <c r="A33" s="2" t="str">
        <f>Data!B31</f>
        <v>Kronplatz</v>
      </c>
      <c r="B33" s="2">
        <f t="array" ref="B33">SUMPRODUCT({Data!E33, Data!AJ33, Data!O33}, {0.4, 0.4, 0.2})</f>
        <v>6012</v>
      </c>
      <c r="C33" s="2">
        <f t="shared" si="1"/>
        <v>1</v>
      </c>
    </row>
    <row r="34" ht="15.75" customHeight="1">
      <c r="A34" s="2" t="str">
        <f>Data!B32</f>
        <v>Baqueira-Beret</v>
      </c>
      <c r="B34" s="2">
        <f t="array" ref="B34">SUMPRODUCT({Data!E34, Data!AJ34, Data!O34}, {0.4, 0.4, 0.2})</f>
        <v>4009.6</v>
      </c>
      <c r="C34" s="2">
        <f t="shared" si="1"/>
        <v>23</v>
      </c>
    </row>
    <row r="35" ht="15.75" customHeight="1">
      <c r="A35" s="2" t="str">
        <f>Data!B33</f>
        <v>Gstaad</v>
      </c>
      <c r="B35" s="2">
        <f t="array" ref="B35">SUMPRODUCT({Data!E35, Data!AJ35, Data!O35}, {0.4, 0.4, 0.2})</f>
        <v>3607</v>
      </c>
      <c r="C35" s="2">
        <f t="shared" si="1"/>
        <v>36</v>
      </c>
    </row>
    <row r="36" ht="15.75" customHeight="1">
      <c r="A36" s="2" t="str">
        <f>Data!B34</f>
        <v>Gastein</v>
      </c>
      <c r="B36" s="2">
        <f t="array" ref="B36">SUMPRODUCT({Data!E36, Data!AJ36, Data!O36}, {0.4, 0.4, 0.2})</f>
        <v>4815</v>
      </c>
      <c r="C36" s="2">
        <f t="shared" si="1"/>
        <v>8</v>
      </c>
    </row>
    <row r="37" ht="15.75" customHeight="1">
      <c r="A37" s="2" t="str">
        <f>Data!B35</f>
        <v>Baqueira-Beret</v>
      </c>
      <c r="B37" s="2">
        <f t="array" ref="B37">SUMPRODUCT({Data!E37, Data!AJ37, Data!O37}, {0.4, 0.4, 0.2})</f>
        <v>4210.8</v>
      </c>
      <c r="C37" s="2">
        <f t="shared" si="1"/>
        <v>18</v>
      </c>
    </row>
    <row r="38" ht="15.75" customHeight="1">
      <c r="A38" s="2" t="str">
        <f>Data!B36</f>
        <v>Val d'Isère</v>
      </c>
      <c r="B38" s="2">
        <f t="array" ref="B38">SUMPRODUCT({Data!E38, Data!AJ38, Data!O38}, {0.4, 0.4, 0.2})</f>
        <v>4206.6</v>
      </c>
      <c r="C38" s="2">
        <f t="shared" si="1"/>
        <v>20</v>
      </c>
    </row>
    <row r="39" ht="15.75" customHeight="1">
      <c r="A39" s="2" t="str">
        <f>Data!B37</f>
        <v>Les Arcs</v>
      </c>
      <c r="B39" s="2">
        <f t="array" ref="B39">SUMPRODUCT({Data!E39, Data!AJ39, Data!O39}, {0.4, 0.4, 0.2})</f>
        <v>2001.8</v>
      </c>
      <c r="C39" s="2">
        <f t="shared" si="1"/>
        <v>87</v>
      </c>
    </row>
    <row r="40" ht="15.75" customHeight="1">
      <c r="A40" s="2" t="str">
        <f>Data!B38</f>
        <v>Sölden</v>
      </c>
      <c r="B40" s="2">
        <f t="array" ref="B40">SUMPRODUCT({Data!E40, Data!AJ40, Data!O40}, {0.4, 0.4, 0.2})</f>
        <v>3927.4</v>
      </c>
      <c r="C40" s="2">
        <f t="shared" si="1"/>
        <v>25</v>
      </c>
    </row>
    <row r="41" ht="15.75" customHeight="1">
      <c r="A41" s="2" t="str">
        <f>Data!B39</f>
        <v>Galtür</v>
      </c>
      <c r="B41" s="2">
        <f t="array" ref="B41">SUMPRODUCT({Data!E41, Data!AJ41, Data!O41}, {0.4, 0.4, 0.2})</f>
        <v>3604.6</v>
      </c>
      <c r="C41" s="2">
        <f t="shared" si="1"/>
        <v>42</v>
      </c>
    </row>
    <row r="42" ht="15.75" customHeight="1">
      <c r="A42" s="2" t="str">
        <f>Data!B40</f>
        <v>Cortina d'Ampezzo</v>
      </c>
      <c r="B42" s="2">
        <f t="array" ref="B42">SUMPRODUCT({Data!E42, Data!AJ42, Data!O42}, {0.4, 0.4, 0.2})</f>
        <v>3606.6</v>
      </c>
      <c r="C42" s="2">
        <f t="shared" si="1"/>
        <v>41</v>
      </c>
    </row>
    <row r="43" ht="15.75" customHeight="1">
      <c r="A43" s="2" t="str">
        <f>Data!B41</f>
        <v>Flaine</v>
      </c>
      <c r="B43" s="2">
        <f t="array" ref="B43">SUMPRODUCT({Data!E43, Data!AJ43, Data!O43}, {0.4, 0.4, 0.2})</f>
        <v>4209.4</v>
      </c>
      <c r="C43" s="2">
        <f t="shared" si="1"/>
        <v>19</v>
      </c>
    </row>
    <row r="44" ht="15.75" customHeight="1">
      <c r="A44" s="2" t="str">
        <f>Data!B42</f>
        <v>Les Menuires</v>
      </c>
      <c r="B44" s="2">
        <f t="array" ref="B44">SUMPRODUCT({Data!E44, Data!AJ44, Data!O44}, {0.4, 0.4, 0.2})</f>
        <v>3609.8</v>
      </c>
      <c r="C44" s="2">
        <f t="shared" si="1"/>
        <v>35</v>
      </c>
    </row>
    <row r="45" ht="15.75" customHeight="1">
      <c r="A45" s="2" t="str">
        <f>Data!B43</f>
        <v>Les Deux Alpes</v>
      </c>
      <c r="B45" s="2">
        <f t="array" ref="B45">SUMPRODUCT({Data!E45, Data!AJ45, Data!O45}, {0.4, 0.4, 0.2})</f>
        <v>3403.6</v>
      </c>
      <c r="C45" s="2">
        <f t="shared" si="1"/>
        <v>48</v>
      </c>
    </row>
    <row r="46" ht="15.75" customHeight="1">
      <c r="A46" s="2" t="str">
        <f>Data!B44</f>
        <v>La Clusaz</v>
      </c>
      <c r="B46" s="2">
        <f t="array" ref="B46">SUMPRODUCT({Data!E46, Data!AJ46, Data!O46}, {0.4, 0.4, 0.2})</f>
        <v>3207</v>
      </c>
      <c r="C46" s="2">
        <f t="shared" si="1"/>
        <v>50</v>
      </c>
    </row>
    <row r="47" ht="15.75" customHeight="1">
      <c r="A47" s="2" t="str">
        <f>Data!B45</f>
        <v>Courmayeur</v>
      </c>
      <c r="B47" s="2">
        <f t="array" ref="B47">SUMPRODUCT({Data!E47, Data!AJ47, Data!O47}, {0.4, 0.4, 0.2})</f>
        <v>3411</v>
      </c>
      <c r="C47" s="2">
        <f t="shared" si="1"/>
        <v>44</v>
      </c>
    </row>
    <row r="48" ht="15.75" customHeight="1">
      <c r="A48" s="2" t="str">
        <f>Data!B46</f>
        <v>Samoëns</v>
      </c>
      <c r="B48" s="2">
        <f t="array" ref="B48">SUMPRODUCT({Data!E48, Data!AJ48, Data!O48}, {0.4, 0.4, 0.2})</f>
        <v>3607</v>
      </c>
      <c r="C48" s="2">
        <f t="shared" si="1"/>
        <v>36</v>
      </c>
    </row>
    <row r="49" ht="15.75" customHeight="1">
      <c r="A49" s="2" t="str">
        <f>Data!B47</f>
        <v>Leogang</v>
      </c>
      <c r="B49" s="2">
        <f t="array" ref="B49">SUMPRODUCT({Data!E49, Data!AJ49, Data!O49}, {0.4, 0.4, 0.2})</f>
        <v>3607</v>
      </c>
      <c r="C49" s="2">
        <f t="shared" si="1"/>
        <v>36</v>
      </c>
    </row>
    <row r="50" ht="15.75" customHeight="1">
      <c r="A50" s="2" t="str">
        <f>Data!B48</f>
        <v>Silvretta Montafon</v>
      </c>
      <c r="B50" s="2">
        <f t="array" ref="B50">SUMPRODUCT({Data!E50, Data!AJ50, Data!O50}, {0.4, 0.4, 0.2})</f>
        <v>1201.6</v>
      </c>
      <c r="C50" s="2">
        <f t="shared" si="1"/>
        <v>92</v>
      </c>
    </row>
    <row r="51" ht="15.75" customHeight="1">
      <c r="A51" s="2" t="str">
        <f>Data!B49</f>
        <v>Monterosa Ski</v>
      </c>
      <c r="B51" s="2">
        <f t="array" ref="B51">SUMPRODUCT({Data!E51, Data!AJ51, Data!O51}, {0.4, 0.4, 0.2})</f>
        <v>3211.8</v>
      </c>
      <c r="C51" s="2">
        <f t="shared" si="1"/>
        <v>49</v>
      </c>
    </row>
    <row r="52" ht="15.75" customHeight="1">
      <c r="A52" s="2" t="str">
        <f>Data!B50</f>
        <v>Krvavec</v>
      </c>
      <c r="B52" s="2">
        <f t="array" ref="B52">SUMPRODUCT({Data!E52, Data!AJ52, Data!O52}, {0.4, 0.4, 0.2})</f>
        <v>3812.8</v>
      </c>
      <c r="C52" s="2">
        <f t="shared" si="1"/>
        <v>27</v>
      </c>
    </row>
    <row r="53" ht="15.75" customHeight="1">
      <c r="A53" s="2" t="str">
        <f>Data!B51</f>
        <v>Mayrhofen</v>
      </c>
      <c r="B53" s="2">
        <f t="array" ref="B53">SUMPRODUCT({Data!E53, Data!AJ53, Data!O53}, {0.4, 0.4, 0.2})</f>
        <v>3811.4</v>
      </c>
      <c r="C53" s="2">
        <f t="shared" si="1"/>
        <v>29</v>
      </c>
    </row>
    <row r="54" ht="15.75" customHeight="1">
      <c r="A54" s="2" t="str">
        <f>Data!B52</f>
        <v>Grandvalira</v>
      </c>
      <c r="B54" s="2">
        <f t="array" ref="B54">SUMPRODUCT({Data!E54, Data!AJ54, Data!O54}, {0.4, 0.4, 0.2})</f>
        <v>3407.6</v>
      </c>
      <c r="C54" s="2">
        <f t="shared" si="1"/>
        <v>47</v>
      </c>
    </row>
    <row r="55" ht="15.75" customHeight="1">
      <c r="A55" s="2" t="str">
        <f>Data!B53</f>
        <v>Madonna di Campiglio</v>
      </c>
      <c r="B55" s="2">
        <f t="array" ref="B55">SUMPRODUCT({Data!E55, Data!AJ55, Data!O55}, {0.4, 0.4, 0.2})</f>
        <v>3005.6</v>
      </c>
      <c r="C55" s="2">
        <f t="shared" si="1"/>
        <v>58</v>
      </c>
    </row>
    <row r="56" ht="15.75" customHeight="1">
      <c r="A56" s="2" t="str">
        <f>Data!B54</f>
        <v>La Rosière</v>
      </c>
      <c r="B56" s="2">
        <f t="array" ref="B56">SUMPRODUCT({Data!E56, Data!AJ56, Data!O56}, {0.4, 0.4, 0.2})</f>
        <v>3206</v>
      </c>
      <c r="C56" s="2">
        <f t="shared" si="1"/>
        <v>52</v>
      </c>
    </row>
    <row r="57" ht="15.75" customHeight="1">
      <c r="A57" s="2" t="str">
        <f>Data!B55</f>
        <v>Passo Tonale</v>
      </c>
      <c r="B57" s="2">
        <f t="array" ref="B57">SUMPRODUCT({Data!E57, Data!AJ57, Data!O57}, {0.4, 0.4, 0.2})</f>
        <v>3812.8</v>
      </c>
      <c r="C57" s="2">
        <f t="shared" si="1"/>
        <v>27</v>
      </c>
    </row>
    <row r="58" ht="15.75" customHeight="1">
      <c r="A58" s="2" t="str">
        <f>Data!B56</f>
        <v>Ponte di Legno-Tonale</v>
      </c>
      <c r="B58" s="2">
        <f t="array" ref="B58">SUMPRODUCT({Data!E58, Data!AJ58, Data!O58}, {0.4, 0.4, 0.2})</f>
        <v>803</v>
      </c>
      <c r="C58" s="2">
        <f t="shared" si="1"/>
        <v>93</v>
      </c>
    </row>
    <row r="59" ht="15.75" customHeight="1">
      <c r="A59" s="2" t="str">
        <f>Data!B57</f>
        <v>Grandvalira</v>
      </c>
      <c r="B59" s="2">
        <f t="array" ref="B59">SUMPRODUCT({Data!E59, Data!AJ59, Data!O59}, {0.4, 0.4, 0.2})</f>
        <v>3610.8</v>
      </c>
      <c r="C59" s="2">
        <f t="shared" si="1"/>
        <v>34</v>
      </c>
    </row>
    <row r="60" ht="15.75" customHeight="1">
      <c r="A60" s="2" t="str">
        <f>Data!B58</f>
        <v>Bláfjöll</v>
      </c>
      <c r="B60" s="2">
        <f t="array" ref="B60">SUMPRODUCT({Data!E60, Data!AJ60, Data!O60}, {0.4, 0.4, 0.2})</f>
        <v>3412.6</v>
      </c>
      <c r="C60" s="2">
        <f t="shared" si="1"/>
        <v>43</v>
      </c>
    </row>
    <row r="61" ht="15.75" customHeight="1">
      <c r="A61" s="2" t="str">
        <f>Data!B59</f>
        <v>Kitzbühel</v>
      </c>
      <c r="B61" s="2">
        <f t="array" ref="B61">SUMPRODUCT({Data!E61, Data!AJ61, Data!O61}, {0.4, 0.4, 0.2})</f>
        <v>3202.8</v>
      </c>
      <c r="C61" s="2">
        <f t="shared" si="1"/>
        <v>55</v>
      </c>
    </row>
    <row r="62" ht="15.75" customHeight="1">
      <c r="A62" s="2" t="str">
        <f>Data!B60</f>
        <v>Sestriere</v>
      </c>
      <c r="B62" s="2">
        <f t="array" ref="B62">SUMPRODUCT({Data!E62, Data!AJ62, Data!O62}, {0.4, 0.4, 0.2})</f>
        <v>2804.8</v>
      </c>
      <c r="C62" s="2">
        <f t="shared" si="1"/>
        <v>65</v>
      </c>
    </row>
    <row r="63" ht="15.75" customHeight="1">
      <c r="A63" s="2" t="str">
        <f>Data!B61</f>
        <v>Bormio</v>
      </c>
      <c r="B63" s="2">
        <f t="array" ref="B63">SUMPRODUCT({Data!E63, Data!AJ63, Data!O63}, {0.4, 0.4, 0.2})</f>
        <v>1401.6</v>
      </c>
      <c r="C63" s="2">
        <f t="shared" si="1"/>
        <v>90</v>
      </c>
    </row>
    <row r="64" ht="15.75" customHeight="1">
      <c r="A64" s="2" t="str">
        <f>Data!B62</f>
        <v>Les Contamines</v>
      </c>
      <c r="B64" s="2">
        <f t="array" ref="B64">SUMPRODUCT({Data!E64, Data!AJ64, Data!O64}, {0.4, 0.4, 0.2})</f>
        <v>2405.2</v>
      </c>
      <c r="C64" s="2">
        <f t="shared" si="1"/>
        <v>77</v>
      </c>
    </row>
    <row r="65" ht="15.75" customHeight="1">
      <c r="A65" s="2" t="str">
        <f>Data!B63</f>
        <v>Vogel</v>
      </c>
      <c r="B65" s="2">
        <f t="array" ref="B65">SUMPRODUCT({Data!E65, Data!AJ65, Data!O65}, {0.4, 0.4, 0.2})</f>
        <v>3206.6</v>
      </c>
      <c r="C65" s="2">
        <f t="shared" si="1"/>
        <v>51</v>
      </c>
    </row>
    <row r="66" ht="15.75" customHeight="1">
      <c r="A66" s="2" t="str">
        <f>Data!B64</f>
        <v>Pal-Arinsal</v>
      </c>
      <c r="B66" s="2">
        <f t="array" ref="B66">SUMPRODUCT({Data!E66, Data!AJ66, Data!O66}, {0.4, 0.4, 0.2})</f>
        <v>2604</v>
      </c>
      <c r="C66" s="2">
        <f t="shared" si="1"/>
        <v>73</v>
      </c>
    </row>
    <row r="67" ht="15.75" customHeight="1">
      <c r="A67" s="2" t="str">
        <f>Data!B65</f>
        <v>Garmisch-Partenkirchen</v>
      </c>
      <c r="B67" s="2">
        <f t="array" ref="B67">SUMPRODUCT({Data!E67, Data!AJ67, Data!O67}, {0.4, 0.4, 0.2})</f>
        <v>3005</v>
      </c>
      <c r="C67" s="2">
        <f t="shared" si="1"/>
        <v>59</v>
      </c>
    </row>
    <row r="68" ht="15.75" customHeight="1">
      <c r="A68" s="2" t="str">
        <f>Data!B66</f>
        <v>Hemsedal</v>
      </c>
      <c r="B68" s="2">
        <f t="array" ref="B68">SUMPRODUCT({Data!E68, Data!AJ68, Data!O68}, {0.4, 0.4, 0.2})</f>
        <v>2804.2</v>
      </c>
      <c r="C68" s="2">
        <f t="shared" si="1"/>
        <v>66</v>
      </c>
    </row>
    <row r="69" ht="15.75" customHeight="1">
      <c r="A69" s="2" t="str">
        <f>Data!B67</f>
        <v>Formigal</v>
      </c>
      <c r="B69" s="2">
        <f t="array" ref="B69">SUMPRODUCT({Data!E69, Data!AJ69, Data!O69}, {0.4, 0.4, 0.2})</f>
        <v>1202.4</v>
      </c>
      <c r="C69" s="2">
        <f t="shared" si="1"/>
        <v>91</v>
      </c>
    </row>
    <row r="70" ht="15.75" customHeight="1">
      <c r="A70" s="2" t="str">
        <f>Data!B68</f>
        <v>Sierra Nevada</v>
      </c>
      <c r="B70" s="2">
        <f t="array" ref="B70">SUMPRODUCT({Data!E70, Data!AJ70, Data!O70}, {0.4, 0.4, 0.2})</f>
        <v>3203.2</v>
      </c>
      <c r="C70" s="2">
        <f t="shared" si="1"/>
        <v>54</v>
      </c>
    </row>
    <row r="71" ht="15.75" customHeight="1">
      <c r="A71" s="2" t="str">
        <f>Data!B69</f>
        <v>Romme Alpin</v>
      </c>
      <c r="B71" s="2">
        <f t="array" ref="B71">SUMPRODUCT({Data!E71, Data!AJ71, Data!O71}, {0.4, 0.4, 0.2})</f>
        <v>2604</v>
      </c>
      <c r="C71" s="2">
        <f t="shared" si="1"/>
        <v>73</v>
      </c>
    </row>
    <row r="72" ht="15.75" customHeight="1">
      <c r="A72" s="2" t="str">
        <f>Data!B70</f>
        <v>Garmisch-Classic</v>
      </c>
      <c r="B72" s="2">
        <f t="array" ref="B72">SUMPRODUCT({Data!E72, Data!AJ72, Data!O72}, {0.4, 0.4, 0.2})</f>
        <v>3408.4</v>
      </c>
      <c r="C72" s="2">
        <f t="shared" si="1"/>
        <v>45</v>
      </c>
    </row>
    <row r="73" ht="15.75" customHeight="1">
      <c r="A73" s="2" t="str">
        <f>Data!B71</f>
        <v>Hemsedal</v>
      </c>
      <c r="B73" s="2">
        <f t="array" ref="B73">SUMPRODUCT({Data!E73, Data!AJ73, Data!O73}, {0.4, 0.4, 0.2})</f>
        <v>3006.2</v>
      </c>
      <c r="C73" s="2">
        <f t="shared" si="1"/>
        <v>57</v>
      </c>
    </row>
    <row r="74" ht="15.75" customHeight="1">
      <c r="A74" s="2" t="str">
        <f>Data!B72</f>
        <v>Åre</v>
      </c>
      <c r="B74" s="2">
        <f t="array" ref="B74">SUMPRODUCT({Data!E74, Data!AJ74, Data!O74}, {0.4, 0.4, 0.2})</f>
        <v>2806.2</v>
      </c>
      <c r="C74" s="2">
        <f t="shared" si="1"/>
        <v>61</v>
      </c>
    </row>
    <row r="75" ht="15.75" customHeight="1">
      <c r="A75" s="2" t="str">
        <f>Data!B73</f>
        <v>Pas de la Casa</v>
      </c>
      <c r="B75" s="2">
        <f t="array" ref="B75">SUMPRODUCT({Data!E75, Data!AJ75, Data!O75}, {0.4, 0.4, 0.2})</f>
        <v>2605.4</v>
      </c>
      <c r="C75" s="2">
        <f t="shared" si="1"/>
        <v>71</v>
      </c>
    </row>
    <row r="76" ht="15.75" customHeight="1">
      <c r="A76" s="2" t="str">
        <f>Data!B74</f>
        <v>Trysil</v>
      </c>
      <c r="B76" s="2">
        <f t="array" ref="B76">SUMPRODUCT({Data!E76, Data!AJ76, Data!O76}, {0.4, 0.4, 0.2})</f>
        <v>2806</v>
      </c>
      <c r="C76" s="2">
        <f t="shared" si="1"/>
        <v>62</v>
      </c>
    </row>
    <row r="77" ht="15.75" customHeight="1">
      <c r="A77" s="2" t="str">
        <f>Data!B75</f>
        <v>Levi</v>
      </c>
      <c r="B77" s="2">
        <f t="array" ref="B77">SUMPRODUCT({Data!E77, Data!AJ77, Data!O77}, {0.4, 0.4, 0.2})</f>
        <v>3408.4</v>
      </c>
      <c r="C77" s="2">
        <f t="shared" si="1"/>
        <v>45</v>
      </c>
    </row>
    <row r="78" ht="15.75" customHeight="1">
      <c r="A78" s="2" t="str">
        <f>Data!B76</f>
        <v>Jasná</v>
      </c>
      <c r="B78" s="2">
        <f t="array" ref="B78">SUMPRODUCT({Data!E78, Data!AJ78, Data!O78}, {0.4, 0.4, 0.2})</f>
        <v>2806</v>
      </c>
      <c r="C78" s="2">
        <f t="shared" si="1"/>
        <v>62</v>
      </c>
    </row>
    <row r="79" ht="15.75" customHeight="1">
      <c r="A79" s="2" t="str">
        <f>Data!B77</f>
        <v>Åre</v>
      </c>
      <c r="B79" s="2">
        <f t="array" ref="B79">SUMPRODUCT({Data!E79, Data!AJ79, Data!O79}, {0.4, 0.4, 0.2})</f>
        <v>2605.4</v>
      </c>
      <c r="C79" s="2">
        <f t="shared" si="1"/>
        <v>71</v>
      </c>
    </row>
    <row r="80" ht="15.75" customHeight="1">
      <c r="A80" s="2" t="str">
        <f>Data!B78</f>
        <v>Jasná Nízke Tatry</v>
      </c>
      <c r="B80" s="2">
        <f t="array" ref="B80">SUMPRODUCT({Data!E80, Data!AJ80, Data!O80}, {0.4, 0.4, 0.2})</f>
        <v>2803.2</v>
      </c>
      <c r="C80" s="2">
        <f t="shared" si="1"/>
        <v>67</v>
      </c>
    </row>
    <row r="81" ht="15.75" customHeight="1">
      <c r="A81" s="2" t="str">
        <f>Data!B79</f>
        <v>Levi</v>
      </c>
      <c r="B81" s="2">
        <f t="array" ref="B81">SUMPRODUCT({Data!E81, Data!AJ81, Data!O81}, {0.4, 0.4, 0.2})</f>
        <v>2806</v>
      </c>
      <c r="C81" s="2">
        <f t="shared" si="1"/>
        <v>62</v>
      </c>
    </row>
    <row r="82" ht="15.75" customHeight="1">
      <c r="A82" s="2" t="str">
        <f>Data!B80</f>
        <v>Krkonoše</v>
      </c>
      <c r="B82" s="2">
        <f t="array" ref="B82">SUMPRODUCT({Data!E82, Data!AJ82, Data!O82}, {0.4, 0.4, 0.2})</f>
        <v>3017.4</v>
      </c>
      <c r="C82" s="2">
        <f t="shared" si="1"/>
        <v>56</v>
      </c>
    </row>
    <row r="83" ht="15.75" customHeight="1">
      <c r="A83" s="2" t="str">
        <f>Data!B81</f>
        <v>Jasná Nízke Tatry</v>
      </c>
      <c r="B83" s="2">
        <f t="array" ref="B83">SUMPRODUCT({Data!E83, Data!AJ83, Data!O83}, {0.4, 0.4, 0.2})</f>
        <v>2404</v>
      </c>
      <c r="C83" s="2">
        <f t="shared" si="1"/>
        <v>80</v>
      </c>
    </row>
    <row r="84" ht="15.75" customHeight="1">
      <c r="A84" s="2" t="str">
        <f>Data!B82</f>
        <v>Sälen</v>
      </c>
      <c r="B84" s="2">
        <f t="array" ref="B84">SUMPRODUCT({Data!E84, Data!AJ84, Data!O84}, {0.4, 0.4, 0.2})</f>
        <v>2404</v>
      </c>
      <c r="C84" s="2">
        <f t="shared" si="1"/>
        <v>80</v>
      </c>
    </row>
    <row r="85" ht="15.75" customHeight="1">
      <c r="A85" s="2" t="str">
        <f>Data!B83</f>
        <v>Geilo</v>
      </c>
      <c r="B85" s="2">
        <f t="array" ref="B85">SUMPRODUCT({Data!E85, Data!AJ85, Data!O85}, {0.4, 0.4, 0.2})</f>
        <v>2403.6</v>
      </c>
      <c r="C85" s="2">
        <f t="shared" si="1"/>
        <v>82</v>
      </c>
    </row>
    <row r="86" ht="15.75" customHeight="1">
      <c r="A86" s="2" t="str">
        <f>Data!B84</f>
        <v>Ruka</v>
      </c>
      <c r="B86" s="2">
        <f t="array" ref="B86">SUMPRODUCT({Data!E86, Data!AJ86, Data!O86}, {0.4, 0.4, 0.2})</f>
        <v>2201.8</v>
      </c>
      <c r="C86" s="2">
        <f t="shared" si="1"/>
        <v>84</v>
      </c>
    </row>
    <row r="87" ht="15.75" customHeight="1">
      <c r="A87" s="2" t="str">
        <f>Data!B85</f>
        <v>Kranjska Gora</v>
      </c>
      <c r="B87" s="2">
        <f t="array" ref="B87">SUMPRODUCT({Data!E87, Data!AJ87, Data!O87}, {0.4, 0.4, 0.2})</f>
        <v>2404.6</v>
      </c>
      <c r="C87" s="2">
        <f t="shared" si="1"/>
        <v>78</v>
      </c>
    </row>
    <row r="88" ht="15.75" customHeight="1">
      <c r="A88" s="2" t="str">
        <f>Data!B86</f>
        <v>Myrkdalen</v>
      </c>
      <c r="B88" s="2">
        <f t="array" ref="B88">SUMPRODUCT({Data!E88, Data!AJ88, Data!O88}, {0.4, 0.4, 0.2})</f>
        <v>401.6</v>
      </c>
      <c r="C88" s="2">
        <f t="shared" si="1"/>
        <v>97</v>
      </c>
    </row>
    <row r="89" ht="15.75" customHeight="1">
      <c r="A89" s="2" t="str">
        <f>Data!B87</f>
        <v>Kopaonik</v>
      </c>
      <c r="B89" s="2">
        <f t="array" ref="B89">SUMPRODUCT({Data!E89, Data!AJ89, Data!O89}, {0.4, 0.4, 0.2})</f>
        <v>2602.8</v>
      </c>
      <c r="C89" s="2">
        <f t="shared" si="1"/>
        <v>75</v>
      </c>
    </row>
    <row r="90" ht="15.75" customHeight="1">
      <c r="A90" s="2" t="str">
        <f>Data!B88</f>
        <v>Glencoe Mountain</v>
      </c>
      <c r="B90" s="2">
        <f t="array" ref="B90">SUMPRODUCT({Data!E90, Data!AJ90, Data!O90}, {0.4, 0.4, 0.2})</f>
        <v>2802.4</v>
      </c>
      <c r="C90" s="2">
        <f t="shared" si="1"/>
        <v>68</v>
      </c>
    </row>
    <row r="91" ht="15.75" customHeight="1">
      <c r="A91" s="2" t="str">
        <f>Data!B89</f>
        <v>Bansko</v>
      </c>
      <c r="B91" s="2">
        <f t="array" ref="B91">SUMPRODUCT({Data!E91, Data!AJ91, Data!O91}, {0.4, 0.4, 0.2})</f>
        <v>801</v>
      </c>
      <c r="C91" s="2">
        <f t="shared" si="1"/>
        <v>95</v>
      </c>
    </row>
    <row r="92" ht="15.75" customHeight="1">
      <c r="A92" s="2" t="str">
        <f>Data!B90</f>
        <v>Borovets</v>
      </c>
      <c r="B92" s="2">
        <f t="array" ref="B92">SUMPRODUCT({Data!E92, Data!AJ92, Data!O92}, {0.4, 0.4, 0.2})</f>
        <v>2602.8</v>
      </c>
      <c r="C92" s="2">
        <f t="shared" si="1"/>
        <v>75</v>
      </c>
    </row>
    <row r="93" ht="15.75" customHeight="1">
      <c r="A93" s="2" t="str">
        <f>Data!B91</f>
        <v>Vasilitsa</v>
      </c>
      <c r="B93" s="2">
        <f t="array" ref="B93">SUMPRODUCT({Data!E93, Data!AJ93, Data!O93}, {0.4, 0.4, 0.2})</f>
        <v>1602.6</v>
      </c>
      <c r="C93" s="2">
        <f t="shared" si="1"/>
        <v>88</v>
      </c>
    </row>
    <row r="94" ht="15.75" customHeight="1">
      <c r="A94" s="2" t="str">
        <f>Data!B92</f>
        <v>Bansko</v>
      </c>
      <c r="B94" s="2">
        <f t="array" ref="B94">SUMPRODUCT({Data!E94, Data!AJ94, Data!O94}, {0.4, 0.4, 0.2})</f>
        <v>2605.8</v>
      </c>
      <c r="C94" s="2">
        <f t="shared" si="1"/>
        <v>69</v>
      </c>
    </row>
    <row r="95" ht="15.75" customHeight="1">
      <c r="A95" s="2" t="str">
        <f>Data!B93</f>
        <v>Vrátna</v>
      </c>
      <c r="B95" s="2">
        <f t="array" ref="B95">SUMPRODUCT({Data!E95, Data!AJ95, Data!O95}, {0.4, 0.4, 0.2})</f>
        <v>2402.6</v>
      </c>
      <c r="C95" s="2">
        <f t="shared" si="1"/>
        <v>83</v>
      </c>
    </row>
    <row r="96" ht="15.75" customHeight="1">
      <c r="A96" s="2" t="str">
        <f>Data!B94</f>
        <v>Ylläs</v>
      </c>
      <c r="B96" s="2">
        <f t="array" ref="B96">SUMPRODUCT({Data!E96, Data!AJ96, Data!O96}, {0.4, 0.4, 0.2})</f>
        <v>2605.8</v>
      </c>
      <c r="C96" s="2">
        <f t="shared" si="1"/>
        <v>69</v>
      </c>
    </row>
    <row r="97" ht="15.75" customHeight="1">
      <c r="A97" s="2" t="str">
        <f>Data!B95</f>
        <v>Pamporovo</v>
      </c>
      <c r="B97" s="2">
        <f t="array" ref="B97">SUMPRODUCT({Data!E97, Data!AJ97, Data!O97}, {0.4, 0.4, 0.2})</f>
        <v>2002.8</v>
      </c>
      <c r="C97" s="2">
        <f t="shared" si="1"/>
        <v>85</v>
      </c>
    </row>
    <row r="98" ht="15.75" customHeight="1">
      <c r="A98" s="2" t="str">
        <f>Data!B96</f>
        <v>Ylläs</v>
      </c>
      <c r="B98" s="2">
        <f t="array" ref="B98">SUMPRODUCT({Data!E98, Data!AJ98, Data!O98}, {0.4, 0.4, 0.2})</f>
        <v>2002</v>
      </c>
      <c r="C98" s="2">
        <f t="shared" si="1"/>
        <v>86</v>
      </c>
    </row>
    <row r="99" ht="15.75" customHeight="1">
      <c r="A99" s="2" t="str">
        <f>Data!B97</f>
        <v>Gudauri</v>
      </c>
      <c r="B99" s="2">
        <f t="array" ref="B99">SUMPRODUCT({Data!E99, Data!AJ99, Data!O99}, {0.4, 0.4, 0.2})</f>
        <v>3204</v>
      </c>
      <c r="C99" s="2">
        <f t="shared" si="1"/>
        <v>53</v>
      </c>
    </row>
    <row r="100" ht="15.75" customHeight="1">
      <c r="A100" s="2" t="str">
        <f>Data!B98</f>
        <v>Jahorina</v>
      </c>
      <c r="B100" s="2">
        <f t="array" ref="B100">SUMPRODUCT({Data!E100, Data!AJ100, Data!O100}, {0.4, 0.4, 0.2})</f>
        <v>400.8</v>
      </c>
      <c r="C100" s="2">
        <f t="shared" si="1"/>
        <v>98</v>
      </c>
    </row>
    <row r="101" ht="15.75" customHeight="1">
      <c r="A101" s="2" t="str">
        <f>Data!B99</f>
        <v>Zakopane</v>
      </c>
      <c r="B101" s="2">
        <f t="array" ref="B101">SUMPRODUCT({Data!E101, Data!AJ101, Data!O101}, {0.4, 0.4, 0.2})</f>
        <v>601</v>
      </c>
      <c r="C101" s="2">
        <f t="shared" si="1"/>
        <v>96</v>
      </c>
    </row>
    <row r="102" ht="15.75" customHeight="1">
      <c r="A102" s="2" t="str">
        <f>Data!B100</f>
        <v>Troodos</v>
      </c>
      <c r="B102" s="2">
        <f t="array" ref="B102">SUMPRODUCT({Data!E102, Data!AJ102, Data!O102}, {0.4, 0.4, 0.2})</f>
        <v>0</v>
      </c>
      <c r="C102" s="2">
        <f t="shared" si="1"/>
        <v>99</v>
      </c>
    </row>
    <row r="103" ht="15.75" customHeight="1">
      <c r="A103" s="2" t="str">
        <f>Data!B101</f>
        <v>Brezovica</v>
      </c>
      <c r="B103" s="2">
        <f t="array" ref="B103">SUMPRODUCT({Data!E103, Data!AJ103, Data!O103}, {0.4, 0.4, 0.2})</f>
        <v>0</v>
      </c>
      <c r="C103" s="2">
        <f t="shared" si="1"/>
        <v>99</v>
      </c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0.75"/>
    <col customWidth="1" min="5" max="5" width="13.38"/>
  </cols>
  <sheetData>
    <row r="1" ht="15.75" customHeight="1">
      <c r="A1" s="14" t="s">
        <v>816</v>
      </c>
    </row>
    <row r="2" ht="15.75" customHeight="1"/>
    <row r="3" ht="15.75" customHeight="1">
      <c r="A3" s="14" t="s">
        <v>813</v>
      </c>
      <c r="B3" s="14" t="s">
        <v>817</v>
      </c>
      <c r="C3" s="14" t="s">
        <v>818</v>
      </c>
      <c r="D3" s="14" t="s">
        <v>819</v>
      </c>
      <c r="E3" s="14" t="s">
        <v>820</v>
      </c>
    </row>
    <row r="4" ht="15.75" customHeight="1">
      <c r="A4" s="2" t="str">
        <f>Data!B2</f>
        <v>Zugspitze</v>
      </c>
      <c r="B4" s="38">
        <f>Data!L2/Data!K2</f>
        <v>0.35</v>
      </c>
      <c r="C4" s="38">
        <f>Data!M2/Data!K2</f>
        <v>0.5</v>
      </c>
      <c r="D4" s="38">
        <f>Data!N2/Data!K2</f>
        <v>0.15</v>
      </c>
      <c r="E4" s="2">
        <f t="shared" ref="E4:E103" si="1">SUMPRODUCT(B4:D4, {1, 2, 3})</f>
        <v>1.8</v>
      </c>
    </row>
    <row r="5" ht="15.75" customHeight="1">
      <c r="A5" s="2" t="str">
        <f>Data!B3</f>
        <v>Zermatt</v>
      </c>
      <c r="B5" s="38">
        <f>Data!L3/Data!K3</f>
        <v>0.2083333333</v>
      </c>
      <c r="C5" s="38">
        <f>Data!M3/Data!K3</f>
        <v>0.6111111111</v>
      </c>
      <c r="D5" s="38">
        <f>Data!N3/Data!K3</f>
        <v>0.1805555556</v>
      </c>
      <c r="E5" s="2">
        <f t="shared" si="1"/>
        <v>1.972222222</v>
      </c>
    </row>
    <row r="6" ht="15.75" customHeight="1">
      <c r="A6" s="2" t="str">
        <f>Data!B4</f>
        <v>Courchevel</v>
      </c>
      <c r="B6" s="38">
        <f>Data!L4/Data!K4</f>
        <v>0.2333333333</v>
      </c>
      <c r="C6" s="38">
        <f>Data!M4/Data!K4</f>
        <v>0.5</v>
      </c>
      <c r="D6" s="38">
        <f>Data!N4/Data!K4</f>
        <v>0.2666666667</v>
      </c>
      <c r="E6" s="2">
        <f t="shared" si="1"/>
        <v>2.033333333</v>
      </c>
    </row>
    <row r="7" ht="15.75" customHeight="1">
      <c r="A7" s="2" t="str">
        <f>Data!B5</f>
        <v>St. Moritz</v>
      </c>
      <c r="B7" s="38">
        <f>Data!L5/Data!K5</f>
        <v>0.2</v>
      </c>
      <c r="C7" s="38">
        <f>Data!M5/Data!K5</f>
        <v>0.5142857143</v>
      </c>
      <c r="D7" s="38">
        <f>Data!N5/Data!K5</f>
        <v>0.2857142857</v>
      </c>
      <c r="E7" s="2">
        <f t="shared" si="1"/>
        <v>2.085714286</v>
      </c>
    </row>
    <row r="8" ht="15.75" customHeight="1">
      <c r="A8" s="2" t="str">
        <f>Data!B6</f>
        <v>Lech-Zürs</v>
      </c>
      <c r="B8" s="38">
        <f>Data!L6/Data!K6</f>
        <v>0.1803278689</v>
      </c>
      <c r="C8" s="38">
        <f>Data!M6/Data!K6</f>
        <v>0.5409836066</v>
      </c>
      <c r="D8" s="38">
        <f>Data!N6/Data!K6</f>
        <v>0.2786885246</v>
      </c>
      <c r="E8" s="2">
        <f t="shared" si="1"/>
        <v>2.098360656</v>
      </c>
    </row>
    <row r="9" ht="15.75" customHeight="1">
      <c r="A9" s="2" t="str">
        <f>Data!B7</f>
        <v>Saas-Fee</v>
      </c>
      <c r="B9" s="38">
        <f>Data!L7/Data!K7</f>
        <v>0.3</v>
      </c>
      <c r="C9" s="38">
        <f>Data!M7/Data!K7</f>
        <v>0.45</v>
      </c>
      <c r="D9" s="38">
        <f>Data!N7/Data!K7</f>
        <v>0.25</v>
      </c>
      <c r="E9" s="2">
        <f t="shared" si="1"/>
        <v>1.95</v>
      </c>
    </row>
    <row r="10" ht="15.75" customHeight="1">
      <c r="A10" s="2" t="str">
        <f>Data!B8</f>
        <v>Grindelwald-Wengen</v>
      </c>
      <c r="B10" s="38">
        <f>Data!L8/Data!K8</f>
        <v>0.234741784</v>
      </c>
      <c r="C10" s="38">
        <f>Data!M8/Data!K8</f>
        <v>0.5070422535</v>
      </c>
      <c r="D10" s="38">
        <f>Data!N8/Data!K8</f>
        <v>0.2582159624</v>
      </c>
      <c r="E10" s="2">
        <f t="shared" si="1"/>
        <v>2.023474178</v>
      </c>
    </row>
    <row r="11" ht="15.75" customHeight="1">
      <c r="A11" s="2" t="str">
        <f>Data!B9</f>
        <v>Saas-Fee</v>
      </c>
      <c r="B11" s="38">
        <f>Data!L9/Data!K9</f>
        <v>0.3</v>
      </c>
      <c r="C11" s="38">
        <f>Data!M9/Data!K9</f>
        <v>0.45</v>
      </c>
      <c r="D11" s="38">
        <f>Data!N9/Data!K9</f>
        <v>0.25</v>
      </c>
      <c r="E11" s="2">
        <f t="shared" si="1"/>
        <v>1.95</v>
      </c>
    </row>
    <row r="12" ht="15.75" customHeight="1">
      <c r="A12" s="2" t="str">
        <f>Data!B10</f>
        <v>St. Anton am Arlberg</v>
      </c>
      <c r="B12" s="38">
        <f>Data!L10/Data!K10</f>
        <v>0.1803278689</v>
      </c>
      <c r="C12" s="38">
        <f>Data!M10/Data!K10</f>
        <v>0.5245901639</v>
      </c>
      <c r="D12" s="38">
        <f>Data!N10/Data!K10</f>
        <v>0.2950819672</v>
      </c>
      <c r="E12" s="2">
        <f t="shared" si="1"/>
        <v>2.114754098</v>
      </c>
    </row>
    <row r="13" ht="15.75" customHeight="1">
      <c r="A13" s="2" t="str">
        <f>Data!B11</f>
        <v>Livigno</v>
      </c>
      <c r="B13" s="38">
        <f>Data!L11/Data!K11</f>
        <v>0.2608695652</v>
      </c>
      <c r="C13" s="38">
        <f>Data!M11/Data!K11</f>
        <v>0.5217391304</v>
      </c>
      <c r="D13" s="38">
        <f>Data!N11/Data!K11</f>
        <v>0.2173913043</v>
      </c>
      <c r="E13" s="2">
        <f t="shared" si="1"/>
        <v>1.956521739</v>
      </c>
    </row>
    <row r="14" ht="15.75" customHeight="1">
      <c r="A14" s="2" t="str">
        <f>Data!B12</f>
        <v>Tignes</v>
      </c>
      <c r="B14" s="38">
        <f>Data!L12/Data!K12</f>
        <v>0.2</v>
      </c>
      <c r="C14" s="38">
        <f>Data!M12/Data!K12</f>
        <v>0.5</v>
      </c>
      <c r="D14" s="38">
        <f>Data!N12/Data!K12</f>
        <v>0.3</v>
      </c>
      <c r="E14" s="2">
        <f t="shared" si="1"/>
        <v>2.1</v>
      </c>
    </row>
    <row r="15" ht="15.75" customHeight="1">
      <c r="A15" s="2" t="str">
        <f>Data!B13</f>
        <v>Val Thorens</v>
      </c>
      <c r="B15" s="38">
        <f>Data!L13/Data!K13</f>
        <v>0.2</v>
      </c>
      <c r="C15" s="38">
        <f>Data!M13/Data!K13</f>
        <v>0.5</v>
      </c>
      <c r="D15" s="38">
        <f>Data!N13/Data!K13</f>
        <v>0.3</v>
      </c>
      <c r="E15" s="2">
        <f t="shared" si="1"/>
        <v>2.1</v>
      </c>
    </row>
    <row r="16" ht="15.75" customHeight="1">
      <c r="A16" s="2" t="str">
        <f>Data!B14</f>
        <v>Obergurgl-Hochgurgl</v>
      </c>
      <c r="B16" s="38">
        <f>Data!L14/Data!K14</f>
        <v>0.3181818182</v>
      </c>
      <c r="C16" s="38">
        <f>Data!M14/Data!K14</f>
        <v>0.5</v>
      </c>
      <c r="D16" s="38">
        <f>Data!N14/Data!K14</f>
        <v>0.1818181818</v>
      </c>
      <c r="E16" s="2">
        <f t="shared" si="1"/>
        <v>1.863636364</v>
      </c>
    </row>
    <row r="17" ht="15.75" customHeight="1">
      <c r="A17" s="2" t="str">
        <f>Data!B15</f>
        <v>Laax</v>
      </c>
      <c r="B17" s="38">
        <f>Data!L15/Data!K15</f>
        <v>0.2008928571</v>
      </c>
      <c r="C17" s="38">
        <f>Data!M15/Data!K15</f>
        <v>0.53125</v>
      </c>
      <c r="D17" s="38">
        <f>Data!N15/Data!K15</f>
        <v>0.2678571429</v>
      </c>
      <c r="E17" s="2">
        <f t="shared" si="1"/>
        <v>2.066964286</v>
      </c>
    </row>
    <row r="18" ht="15.75" customHeight="1">
      <c r="A18" s="2" t="str">
        <f>Data!B16</f>
        <v>Riksgränsen</v>
      </c>
      <c r="B18" s="38">
        <f>Data!L16/Data!K16</f>
        <v>0.2857142857</v>
      </c>
      <c r="C18" s="38">
        <f>Data!M16/Data!K16</f>
        <v>0.5238095238</v>
      </c>
      <c r="D18" s="38">
        <f>Data!N16/Data!K16</f>
        <v>0.1904761905</v>
      </c>
      <c r="E18" s="2">
        <f t="shared" si="1"/>
        <v>1.904761905</v>
      </c>
    </row>
    <row r="19" ht="15.75" customHeight="1">
      <c r="A19" s="2" t="str">
        <f>Data!B17</f>
        <v>Pitztal Glacier</v>
      </c>
      <c r="B19" s="38">
        <f>Data!L17/Data!K17</f>
        <v>0.2195121951</v>
      </c>
      <c r="C19" s="38">
        <f>Data!M17/Data!K17</f>
        <v>0.5853658537</v>
      </c>
      <c r="D19" s="38">
        <f>Data!N17/Data!K17</f>
        <v>0.1951219512</v>
      </c>
      <c r="E19" s="2">
        <f t="shared" si="1"/>
        <v>1.975609756</v>
      </c>
    </row>
    <row r="20" ht="15.75" customHeight="1">
      <c r="A20" s="2" t="str">
        <f>Data!B18</f>
        <v>Hintertux</v>
      </c>
      <c r="B20" s="38">
        <f>Data!L18/Data!K18</f>
        <v>0.2</v>
      </c>
      <c r="C20" s="38">
        <f>Data!M18/Data!K18</f>
        <v>0.55</v>
      </c>
      <c r="D20" s="38">
        <f>Data!N18/Data!K18</f>
        <v>0.25</v>
      </c>
      <c r="E20" s="2">
        <f t="shared" si="1"/>
        <v>2.05</v>
      </c>
    </row>
    <row r="21" ht="15.75" customHeight="1">
      <c r="A21" s="2" t="str">
        <f>Data!B19</f>
        <v>Verbier</v>
      </c>
      <c r="B21" s="38">
        <f>Data!L19/Data!K19</f>
        <v>0.1951219512</v>
      </c>
      <c r="C21" s="38">
        <f>Data!M19/Data!K19</f>
        <v>0.5365853659</v>
      </c>
      <c r="D21" s="38">
        <f>Data!N19/Data!K19</f>
        <v>0.2682926829</v>
      </c>
      <c r="E21" s="2">
        <f t="shared" si="1"/>
        <v>2.073170732</v>
      </c>
    </row>
    <row r="22" ht="15.75" customHeight="1">
      <c r="A22" s="2" t="str">
        <f>Data!B20</f>
        <v>Ischgl</v>
      </c>
      <c r="B22" s="38">
        <f>Data!L20/Data!K20</f>
        <v>0.1882845188</v>
      </c>
      <c r="C22" s="38">
        <f>Data!M20/Data!K20</f>
        <v>0.539748954</v>
      </c>
      <c r="D22" s="38">
        <f>Data!N20/Data!K20</f>
        <v>0.2719665272</v>
      </c>
      <c r="E22" s="2">
        <f t="shared" si="1"/>
        <v>2.083682008</v>
      </c>
    </row>
    <row r="23" ht="15.75" customHeight="1">
      <c r="A23" s="2" t="str">
        <f>Data!B21</f>
        <v>Davos Klosters</v>
      </c>
      <c r="B23" s="38">
        <f>Data!L21/Data!K21</f>
        <v>0.25</v>
      </c>
      <c r="C23" s="38">
        <f>Data!M21/Data!K21</f>
        <v>0.4666666667</v>
      </c>
      <c r="D23" s="38">
        <f>Data!N21/Data!K21</f>
        <v>0.2833333333</v>
      </c>
      <c r="E23" s="2">
        <f t="shared" si="1"/>
        <v>2.033333333</v>
      </c>
    </row>
    <row r="24" ht="15.75" customHeight="1">
      <c r="A24" s="2" t="str">
        <f>Data!B22</f>
        <v>Cervinia</v>
      </c>
      <c r="B24" s="38">
        <f>Data!L22/Data!K22</f>
        <v>0.2</v>
      </c>
      <c r="C24" s="38">
        <f>Data!M22/Data!K22</f>
        <v>0.5333333333</v>
      </c>
      <c r="D24" s="38">
        <f>Data!N22/Data!K22</f>
        <v>0.2666666667</v>
      </c>
      <c r="E24" s="2">
        <f t="shared" si="1"/>
        <v>2.066666667</v>
      </c>
    </row>
    <row r="25" ht="15.75" customHeight="1">
      <c r="A25" s="2" t="str">
        <f>Data!B23</f>
        <v>Andermatt</v>
      </c>
      <c r="B25" s="38">
        <f>Data!L23/Data!K23</f>
        <v>0.2083333333</v>
      </c>
      <c r="C25" s="38">
        <f>Data!M23/Data!K23</f>
        <v>0.5416666667</v>
      </c>
      <c r="D25" s="38">
        <f>Data!N23/Data!K23</f>
        <v>0.25</v>
      </c>
      <c r="E25" s="2">
        <f t="shared" si="1"/>
        <v>2.041666667</v>
      </c>
    </row>
    <row r="26" ht="15.75" customHeight="1">
      <c r="A26" s="2" t="str">
        <f>Data!B24</f>
        <v>Mürren</v>
      </c>
      <c r="B26" s="38">
        <f>Data!L24/Data!K24</f>
        <v>0.2641509434</v>
      </c>
      <c r="C26" s="38">
        <f>Data!M24/Data!K24</f>
        <v>0.5283018868</v>
      </c>
      <c r="D26" s="38">
        <f>Data!N24/Data!K24</f>
        <v>0.2075471698</v>
      </c>
      <c r="E26" s="2">
        <f t="shared" si="1"/>
        <v>1.943396226</v>
      </c>
    </row>
    <row r="27" ht="15.75" customHeight="1">
      <c r="A27" s="2" t="str">
        <f>Data!B25</f>
        <v>Chamonix</v>
      </c>
      <c r="B27" s="38">
        <f>Data!L25/Data!K25</f>
        <v>0.1935483871</v>
      </c>
      <c r="C27" s="38">
        <f>Data!M25/Data!K25</f>
        <v>0.5161290323</v>
      </c>
      <c r="D27" s="38">
        <f>Data!N25/Data!K25</f>
        <v>0.2903225806</v>
      </c>
      <c r="E27" s="2">
        <f t="shared" si="1"/>
        <v>2.096774194</v>
      </c>
    </row>
    <row r="28" ht="15.75" customHeight="1">
      <c r="A28" s="2" t="str">
        <f>Data!B26</f>
        <v>Méribel</v>
      </c>
      <c r="B28" s="38">
        <f>Data!L26/Data!K26</f>
        <v>0.2666666667</v>
      </c>
      <c r="C28" s="38">
        <f>Data!M26/Data!K26</f>
        <v>0.5</v>
      </c>
      <c r="D28" s="38">
        <f>Data!N26/Data!K26</f>
        <v>0.2333333333</v>
      </c>
      <c r="E28" s="2">
        <f t="shared" si="1"/>
        <v>1.966666667</v>
      </c>
    </row>
    <row r="29" ht="15.75" customHeight="1">
      <c r="A29" s="2" t="str">
        <f>Data!B27</f>
        <v>Saalbach-Hinterglemm</v>
      </c>
      <c r="B29" s="38">
        <f>Data!L27/Data!K27</f>
        <v>0.2222222222</v>
      </c>
      <c r="C29" s="38">
        <f>Data!M27/Data!K27</f>
        <v>0.5185185185</v>
      </c>
      <c r="D29" s="38">
        <f>Data!N27/Data!K27</f>
        <v>0.2592592593</v>
      </c>
      <c r="E29" s="2">
        <f t="shared" si="1"/>
        <v>2.037037037</v>
      </c>
    </row>
    <row r="30" ht="15.75" customHeight="1">
      <c r="A30" s="2" t="str">
        <f>Data!B28</f>
        <v>Alpe d'Huez</v>
      </c>
      <c r="B30" s="38">
        <f>Data!L28/Data!K28</f>
        <v>0.2</v>
      </c>
      <c r="C30" s="38">
        <f>Data!M28/Data!K28</f>
        <v>0.5</v>
      </c>
      <c r="D30" s="38">
        <f>Data!N28/Data!K28</f>
        <v>0.3</v>
      </c>
      <c r="E30" s="2">
        <f t="shared" si="1"/>
        <v>2.1</v>
      </c>
    </row>
    <row r="31" ht="15.75" customHeight="1">
      <c r="A31" s="2" t="str">
        <f>Data!B29</f>
        <v>La Plagne</v>
      </c>
      <c r="B31" s="38">
        <f>Data!L29/Data!K29</f>
        <v>0.2666666667</v>
      </c>
      <c r="C31" s="38">
        <f>Data!M29/Data!K29</f>
        <v>0.5111111111</v>
      </c>
      <c r="D31" s="38">
        <f>Data!N29/Data!K29</f>
        <v>0.2222222222</v>
      </c>
      <c r="E31" s="2">
        <f t="shared" si="1"/>
        <v>1.955555556</v>
      </c>
    </row>
    <row r="32" ht="15.75" customHeight="1">
      <c r="A32" s="2" t="str">
        <f>Data!B30</f>
        <v>Avoriaz</v>
      </c>
      <c r="B32" s="38">
        <f>Data!L30/Data!K30</f>
        <v>0.1923076923</v>
      </c>
      <c r="C32" s="38">
        <f>Data!M30/Data!K30</f>
        <v>0.5769230769</v>
      </c>
      <c r="D32" s="38">
        <f>Data!N30/Data!K30</f>
        <v>0.2307692308</v>
      </c>
      <c r="E32" s="2">
        <f t="shared" si="1"/>
        <v>2.038461538</v>
      </c>
    </row>
    <row r="33" ht="15.75" customHeight="1">
      <c r="A33" s="2" t="str">
        <f>Data!B31</f>
        <v>Kronplatz</v>
      </c>
      <c r="B33" s="38">
        <f>Data!L31/Data!K31</f>
        <v>0.268907563</v>
      </c>
      <c r="C33" s="38">
        <f>Data!M31/Data!K31</f>
        <v>0.512605042</v>
      </c>
      <c r="D33" s="38">
        <f>Data!N31/Data!K31</f>
        <v>0.218487395</v>
      </c>
      <c r="E33" s="2">
        <f t="shared" si="1"/>
        <v>1.949579832</v>
      </c>
    </row>
    <row r="34" ht="15.75" customHeight="1">
      <c r="A34" s="2" t="str">
        <f>Data!B32</f>
        <v>Baqueira-Beret</v>
      </c>
      <c r="B34" s="38">
        <f>Data!L32/Data!K32</f>
        <v>0.251497006</v>
      </c>
      <c r="C34" s="38">
        <f>Data!M32/Data!K32</f>
        <v>0.502994012</v>
      </c>
      <c r="D34" s="38">
        <f>Data!N32/Data!K32</f>
        <v>0.245508982</v>
      </c>
      <c r="E34" s="2">
        <f t="shared" si="1"/>
        <v>1.994011976</v>
      </c>
    </row>
    <row r="35" ht="15.75" customHeight="1">
      <c r="A35" s="2" t="str">
        <f>Data!B33</f>
        <v>Gstaad</v>
      </c>
      <c r="B35" s="38">
        <f>Data!L33/Data!K33</f>
        <v>0.29</v>
      </c>
      <c r="C35" s="38">
        <f>Data!M33/Data!K33</f>
        <v>0.55</v>
      </c>
      <c r="D35" s="38">
        <f>Data!N33/Data!K33</f>
        <v>0.16</v>
      </c>
      <c r="E35" s="2">
        <f t="shared" si="1"/>
        <v>1.87</v>
      </c>
    </row>
    <row r="36" ht="15.75" customHeight="1">
      <c r="A36" s="2" t="str">
        <f>Data!B34</f>
        <v>Gastein</v>
      </c>
      <c r="B36" s="38">
        <f>Data!L34/Data!K34</f>
        <v>0.2682926829</v>
      </c>
      <c r="C36" s="38">
        <f>Data!M34/Data!K34</f>
        <v>0.5365853659</v>
      </c>
      <c r="D36" s="38">
        <f>Data!N34/Data!K34</f>
        <v>0.1951219512</v>
      </c>
      <c r="E36" s="2">
        <f t="shared" si="1"/>
        <v>1.926829268</v>
      </c>
    </row>
    <row r="37" ht="15.75" customHeight="1">
      <c r="A37" s="2" t="str">
        <f>Data!B35</f>
        <v>Baqueira-Beret</v>
      </c>
      <c r="B37" s="38">
        <f>Data!L35/Data!K35</f>
        <v>0.251497006</v>
      </c>
      <c r="C37" s="38">
        <f>Data!M35/Data!K35</f>
        <v>0.502994012</v>
      </c>
      <c r="D37" s="38">
        <f>Data!N35/Data!K35</f>
        <v>0.245508982</v>
      </c>
      <c r="E37" s="2">
        <f t="shared" si="1"/>
        <v>1.994011976</v>
      </c>
    </row>
    <row r="38" ht="15.75" customHeight="1">
      <c r="A38" s="2" t="str">
        <f>Data!B36</f>
        <v>Val d'Isère</v>
      </c>
      <c r="B38" s="38">
        <f>Data!L36/Data!K36</f>
        <v>0.2</v>
      </c>
      <c r="C38" s="38">
        <f>Data!M36/Data!K36</f>
        <v>0.5</v>
      </c>
      <c r="D38" s="38">
        <f>Data!N36/Data!K36</f>
        <v>0.3</v>
      </c>
      <c r="E38" s="2">
        <f t="shared" si="1"/>
        <v>2.1</v>
      </c>
    </row>
    <row r="39" ht="15.75" customHeight="1">
      <c r="A39" s="2" t="str">
        <f>Data!B37</f>
        <v>Les Arcs</v>
      </c>
      <c r="B39" s="38">
        <f>Data!L37/Data!K37</f>
        <v>0.25</v>
      </c>
      <c r="C39" s="38">
        <f>Data!M37/Data!K37</f>
        <v>0.5</v>
      </c>
      <c r="D39" s="38">
        <f>Data!N37/Data!K37</f>
        <v>0.25</v>
      </c>
      <c r="E39" s="2">
        <f t="shared" si="1"/>
        <v>2</v>
      </c>
    </row>
    <row r="40" ht="15.75" customHeight="1">
      <c r="A40" s="2" t="str">
        <f>Data!B38</f>
        <v>Sölden</v>
      </c>
      <c r="B40" s="38">
        <f>Data!L38/Data!K38</f>
        <v>0.2430555556</v>
      </c>
      <c r="C40" s="38">
        <f>Data!M38/Data!K38</f>
        <v>0.5138888889</v>
      </c>
      <c r="D40" s="38">
        <f>Data!N38/Data!K38</f>
        <v>0.2430555556</v>
      </c>
      <c r="E40" s="2">
        <f t="shared" si="1"/>
        <v>2</v>
      </c>
    </row>
    <row r="41" ht="15.75" customHeight="1">
      <c r="A41" s="2" t="str">
        <f>Data!B39</f>
        <v>Galtür</v>
      </c>
      <c r="B41" s="38">
        <f>Data!L39/Data!K39</f>
        <v>0.275</v>
      </c>
      <c r="C41" s="38">
        <f>Data!M39/Data!K39</f>
        <v>0.55</v>
      </c>
      <c r="D41" s="38">
        <f>Data!N39/Data!K39</f>
        <v>0.175</v>
      </c>
      <c r="E41" s="2">
        <f t="shared" si="1"/>
        <v>1.9</v>
      </c>
    </row>
    <row r="42" ht="15.75" customHeight="1">
      <c r="A42" s="2" t="str">
        <f>Data!B40</f>
        <v>Cortina d'Ampezzo</v>
      </c>
      <c r="B42" s="38">
        <f>Data!L40/Data!K40</f>
        <v>0.2916666667</v>
      </c>
      <c r="C42" s="38">
        <f>Data!M40/Data!K40</f>
        <v>0.4166666667</v>
      </c>
      <c r="D42" s="38">
        <f>Data!N40/Data!K40</f>
        <v>0.2916666667</v>
      </c>
      <c r="E42" s="2">
        <f t="shared" si="1"/>
        <v>2</v>
      </c>
    </row>
    <row r="43" ht="15.75" customHeight="1">
      <c r="A43" s="2" t="str">
        <f>Data!B41</f>
        <v>Flaine</v>
      </c>
      <c r="B43" s="38">
        <f>Data!L41/Data!K41</f>
        <v>0.2142857143</v>
      </c>
      <c r="C43" s="38">
        <f>Data!M41/Data!K41</f>
        <v>0.5357142857</v>
      </c>
      <c r="D43" s="38">
        <f>Data!N41/Data!K41</f>
        <v>0.25</v>
      </c>
      <c r="E43" s="2">
        <f t="shared" si="1"/>
        <v>2.035714286</v>
      </c>
    </row>
    <row r="44" ht="15.75" customHeight="1">
      <c r="A44" s="2" t="str">
        <f>Data!B42</f>
        <v>Les Menuires</v>
      </c>
      <c r="B44" s="38">
        <f>Data!L42/Data!K42</f>
        <v>0.25</v>
      </c>
      <c r="C44" s="38">
        <f>Data!M42/Data!K42</f>
        <v>0.5</v>
      </c>
      <c r="D44" s="38">
        <f>Data!N42/Data!K42</f>
        <v>0.25</v>
      </c>
      <c r="E44" s="2">
        <f t="shared" si="1"/>
        <v>2</v>
      </c>
    </row>
    <row r="45" ht="15.75" customHeight="1">
      <c r="A45" s="2" t="str">
        <f>Data!B43</f>
        <v>Les Deux Alpes</v>
      </c>
      <c r="B45" s="38">
        <f>Data!L43/Data!K43</f>
        <v>0.2222222222</v>
      </c>
      <c r="C45" s="38">
        <f>Data!M43/Data!K43</f>
        <v>0.5111111111</v>
      </c>
      <c r="D45" s="38">
        <f>Data!N43/Data!K43</f>
        <v>0.2666666667</v>
      </c>
      <c r="E45" s="2">
        <f t="shared" si="1"/>
        <v>2.044444444</v>
      </c>
    </row>
    <row r="46" ht="15.75" customHeight="1">
      <c r="A46" s="2" t="str">
        <f>Data!B44</f>
        <v>La Clusaz</v>
      </c>
      <c r="B46" s="38">
        <f>Data!L44/Data!K44</f>
        <v>0.24</v>
      </c>
      <c r="C46" s="38">
        <f>Data!M44/Data!K44</f>
        <v>0.52</v>
      </c>
      <c r="D46" s="38">
        <f>Data!N44/Data!K44</f>
        <v>0.24</v>
      </c>
      <c r="E46" s="2">
        <f t="shared" si="1"/>
        <v>2</v>
      </c>
    </row>
    <row r="47" ht="15.75" customHeight="1">
      <c r="A47" s="2" t="str">
        <f>Data!B45</f>
        <v>Courmayeur</v>
      </c>
      <c r="B47" s="38">
        <f>Data!L45/Data!K45</f>
        <v>0.2</v>
      </c>
      <c r="C47" s="38">
        <f>Data!M45/Data!K45</f>
        <v>0.6</v>
      </c>
      <c r="D47" s="38">
        <f>Data!N45/Data!K45</f>
        <v>0.2</v>
      </c>
      <c r="E47" s="2">
        <f t="shared" si="1"/>
        <v>2</v>
      </c>
    </row>
    <row r="48" ht="15.75" customHeight="1">
      <c r="A48" s="2" t="str">
        <f>Data!B46</f>
        <v>Samoëns</v>
      </c>
      <c r="B48" s="38">
        <f>Data!L46/Data!K46</f>
        <v>0.2333333333</v>
      </c>
      <c r="C48" s="38">
        <f>Data!M46/Data!K46</f>
        <v>0.5333333333</v>
      </c>
      <c r="D48" s="38">
        <f>Data!N46/Data!K46</f>
        <v>0.2333333333</v>
      </c>
      <c r="E48" s="2">
        <f t="shared" si="1"/>
        <v>2</v>
      </c>
    </row>
    <row r="49" ht="15.75" customHeight="1">
      <c r="A49" s="2" t="str">
        <f>Data!B47</f>
        <v>Leogang</v>
      </c>
      <c r="B49" s="38">
        <f>Data!L47/Data!K47</f>
        <v>0.25</v>
      </c>
      <c r="C49" s="38">
        <f>Data!M47/Data!K47</f>
        <v>0.55</v>
      </c>
      <c r="D49" s="38">
        <f>Data!N47/Data!K47</f>
        <v>0.2</v>
      </c>
      <c r="E49" s="2">
        <f t="shared" si="1"/>
        <v>1.95</v>
      </c>
    </row>
    <row r="50" ht="15.75" customHeight="1">
      <c r="A50" s="2" t="str">
        <f>Data!B48</f>
        <v>Silvretta Montafon</v>
      </c>
      <c r="B50" s="38">
        <f>Data!L48/Data!K48</f>
        <v>0.25</v>
      </c>
      <c r="C50" s="38">
        <f>Data!M48/Data!K48</f>
        <v>0.6071428571</v>
      </c>
      <c r="D50" s="38">
        <f>Data!N48/Data!K48</f>
        <v>0.1428571429</v>
      </c>
      <c r="E50" s="2">
        <f t="shared" si="1"/>
        <v>1.892857143</v>
      </c>
    </row>
    <row r="51" ht="15.75" customHeight="1">
      <c r="A51" s="2" t="str">
        <f>Data!B49</f>
        <v>Monterosa Ski</v>
      </c>
      <c r="B51" s="38">
        <f>Data!L49/Data!K49</f>
        <v>0.2777777778</v>
      </c>
      <c r="C51" s="38">
        <f>Data!M49/Data!K49</f>
        <v>0.5555555556</v>
      </c>
      <c r="D51" s="38">
        <f>Data!N49/Data!K49</f>
        <v>0.1666666667</v>
      </c>
      <c r="E51" s="2">
        <f t="shared" si="1"/>
        <v>1.888888889</v>
      </c>
    </row>
    <row r="52" ht="15.75" customHeight="1">
      <c r="A52" s="2" t="str">
        <f>Data!B50</f>
        <v>Krvavec</v>
      </c>
      <c r="B52" s="38">
        <f>Data!L50/Data!K50</f>
        <v>0.2666666667</v>
      </c>
      <c r="C52" s="38">
        <f>Data!M50/Data!K50</f>
        <v>0.5333333333</v>
      </c>
      <c r="D52" s="38">
        <f>Data!N50/Data!K50</f>
        <v>0.2</v>
      </c>
      <c r="E52" s="2">
        <f t="shared" si="1"/>
        <v>1.933333333</v>
      </c>
    </row>
    <row r="53" ht="15.75" customHeight="1">
      <c r="A53" s="2" t="str">
        <f>Data!B51</f>
        <v>Mayrhofen</v>
      </c>
      <c r="B53" s="38">
        <f>Data!L51/Data!K51</f>
        <v>0.2941176471</v>
      </c>
      <c r="C53" s="38">
        <f>Data!M51/Data!K51</f>
        <v>0.4779411765</v>
      </c>
      <c r="D53" s="38">
        <f>Data!N51/Data!K51</f>
        <v>0.2279411765</v>
      </c>
      <c r="E53" s="2">
        <f t="shared" si="1"/>
        <v>1.933823529</v>
      </c>
    </row>
    <row r="54" ht="15.75" customHeight="1">
      <c r="A54" s="2" t="str">
        <f>Data!B52</f>
        <v>Grandvalira</v>
      </c>
      <c r="B54" s="38">
        <f>Data!L52/Data!K52</f>
        <v>0.2142857143</v>
      </c>
      <c r="C54" s="38">
        <f>Data!M52/Data!K52</f>
        <v>0.5238095238</v>
      </c>
      <c r="D54" s="38">
        <f>Data!N52/Data!K52</f>
        <v>0.2619047619</v>
      </c>
      <c r="E54" s="2">
        <f t="shared" si="1"/>
        <v>2.047619048</v>
      </c>
    </row>
    <row r="55" ht="15.75" customHeight="1">
      <c r="A55" s="2" t="str">
        <f>Data!B53</f>
        <v>Madonna di Campiglio</v>
      </c>
      <c r="B55" s="38">
        <f>Data!L53/Data!K53</f>
        <v>0.3</v>
      </c>
      <c r="C55" s="38">
        <f>Data!M53/Data!K53</f>
        <v>0.5</v>
      </c>
      <c r="D55" s="38">
        <f>Data!N53/Data!K53</f>
        <v>0.2</v>
      </c>
      <c r="E55" s="2">
        <f t="shared" si="1"/>
        <v>1.9</v>
      </c>
    </row>
    <row r="56" ht="15.75" customHeight="1">
      <c r="A56" s="2" t="str">
        <f>Data!B54</f>
        <v>La Rosière</v>
      </c>
      <c r="B56" s="38">
        <f>Data!L54/Data!K54</f>
        <v>0.2763157895</v>
      </c>
      <c r="C56" s="38">
        <f>Data!M54/Data!K54</f>
        <v>0.4934210526</v>
      </c>
      <c r="D56" s="38">
        <f>Data!N54/Data!K54</f>
        <v>0.2302631579</v>
      </c>
      <c r="E56" s="2">
        <f t="shared" si="1"/>
        <v>1.953947368</v>
      </c>
    </row>
    <row r="57" ht="15.75" customHeight="1">
      <c r="A57" s="2" t="str">
        <f>Data!B55</f>
        <v>Passo Tonale</v>
      </c>
      <c r="B57" s="38">
        <f>Data!L55/Data!K55</f>
        <v>0.3</v>
      </c>
      <c r="C57" s="38">
        <f>Data!M55/Data!K55</f>
        <v>0.5</v>
      </c>
      <c r="D57" s="38">
        <f>Data!N55/Data!K55</f>
        <v>0.2</v>
      </c>
      <c r="E57" s="2">
        <f t="shared" si="1"/>
        <v>1.9</v>
      </c>
    </row>
    <row r="58" ht="15.75" customHeight="1">
      <c r="A58" s="2" t="str">
        <f>Data!B56</f>
        <v>Ponte di Legno-Tonale</v>
      </c>
      <c r="B58" s="38">
        <f>Data!L56/Data!K56</f>
        <v>0.28</v>
      </c>
      <c r="C58" s="38">
        <f>Data!M56/Data!K56</f>
        <v>0.57</v>
      </c>
      <c r="D58" s="38">
        <f>Data!N56/Data!K56</f>
        <v>0.15</v>
      </c>
      <c r="E58" s="2">
        <f t="shared" si="1"/>
        <v>1.87</v>
      </c>
    </row>
    <row r="59" ht="15.75" customHeight="1">
      <c r="A59" s="2" t="str">
        <f>Data!B57</f>
        <v>Grandvalira</v>
      </c>
      <c r="B59" s="38">
        <f>Data!L57/Data!K57</f>
        <v>0.2142857143</v>
      </c>
      <c r="C59" s="38">
        <f>Data!M57/Data!K57</f>
        <v>0.5238095238</v>
      </c>
      <c r="D59" s="38">
        <f>Data!N57/Data!K57</f>
        <v>0.2619047619</v>
      </c>
      <c r="E59" s="2">
        <f t="shared" si="1"/>
        <v>2.047619048</v>
      </c>
    </row>
    <row r="60" ht="15.75" customHeight="1">
      <c r="A60" s="2" t="str">
        <f>Data!B58</f>
        <v>Bláfjöll</v>
      </c>
      <c r="B60" s="38">
        <f>Data!L58/Data!K58</f>
        <v>0.3571428571</v>
      </c>
      <c r="C60" s="38">
        <f>Data!M58/Data!K58</f>
        <v>0.5</v>
      </c>
      <c r="D60" s="38">
        <f>Data!N58/Data!K58</f>
        <v>0.1428571429</v>
      </c>
      <c r="E60" s="2">
        <f t="shared" si="1"/>
        <v>1.785714286</v>
      </c>
    </row>
    <row r="61" ht="15.75" customHeight="1">
      <c r="A61" s="2" t="str">
        <f>Data!B59</f>
        <v>Kitzbühel</v>
      </c>
      <c r="B61" s="38">
        <f>Data!L59/Data!K59</f>
        <v>0.251396648</v>
      </c>
      <c r="C61" s="38">
        <f>Data!M59/Data!K59</f>
        <v>0.5027932961</v>
      </c>
      <c r="D61" s="38">
        <f>Data!N59/Data!K59</f>
        <v>0.2458100559</v>
      </c>
      <c r="E61" s="2">
        <f t="shared" si="1"/>
        <v>1.994413408</v>
      </c>
    </row>
    <row r="62" ht="15.75" customHeight="1">
      <c r="A62" s="2" t="str">
        <f>Data!B60</f>
        <v>Sestriere</v>
      </c>
      <c r="B62" s="38">
        <f>Data!L60/Data!K60</f>
        <v>0.2054794521</v>
      </c>
      <c r="C62" s="38">
        <f>Data!M60/Data!K60</f>
        <v>0.5479452055</v>
      </c>
      <c r="D62" s="38">
        <f>Data!N60/Data!K60</f>
        <v>0.2465753425</v>
      </c>
      <c r="E62" s="2">
        <f t="shared" si="1"/>
        <v>2.04109589</v>
      </c>
    </row>
    <row r="63" ht="15.75" customHeight="1">
      <c r="A63" s="2" t="str">
        <f>Data!B61</f>
        <v>Bormio</v>
      </c>
      <c r="B63" s="38">
        <f>Data!L61/Data!K61</f>
        <v>0.3</v>
      </c>
      <c r="C63" s="38">
        <f>Data!M61/Data!K61</f>
        <v>0.5</v>
      </c>
      <c r="D63" s="38">
        <f>Data!N61/Data!K61</f>
        <v>0.2</v>
      </c>
      <c r="E63" s="2">
        <f t="shared" si="1"/>
        <v>1.9</v>
      </c>
    </row>
    <row r="64" ht="15.75" customHeight="1">
      <c r="A64" s="2" t="str">
        <f>Data!B62</f>
        <v>Les Contamines</v>
      </c>
      <c r="B64" s="38">
        <f>Data!L62/Data!K62</f>
        <v>0.2083333333</v>
      </c>
      <c r="C64" s="38">
        <f>Data!M62/Data!K62</f>
        <v>0.5416666667</v>
      </c>
      <c r="D64" s="38">
        <f>Data!N62/Data!K62</f>
        <v>0.25</v>
      </c>
      <c r="E64" s="2">
        <f t="shared" si="1"/>
        <v>2.041666667</v>
      </c>
    </row>
    <row r="65" ht="15.75" customHeight="1">
      <c r="A65" s="2" t="str">
        <f>Data!B63</f>
        <v>Vogel</v>
      </c>
      <c r="B65" s="38">
        <f>Data!L63/Data!K63</f>
        <v>0.2727272727</v>
      </c>
      <c r="C65" s="38">
        <f>Data!M63/Data!K63</f>
        <v>0.5454545455</v>
      </c>
      <c r="D65" s="38">
        <f>Data!N63/Data!K63</f>
        <v>0.1818181818</v>
      </c>
      <c r="E65" s="2">
        <f t="shared" si="1"/>
        <v>1.909090909</v>
      </c>
    </row>
    <row r="66" ht="15.75" customHeight="1">
      <c r="A66" s="2" t="str">
        <f>Data!B64</f>
        <v>Pal-Arinsal</v>
      </c>
      <c r="B66" s="38">
        <f>Data!L64/Data!K64</f>
        <v>0.2380952381</v>
      </c>
      <c r="C66" s="38">
        <f>Data!M64/Data!K64</f>
        <v>0.5238095238</v>
      </c>
      <c r="D66" s="38">
        <f>Data!N64/Data!K64</f>
        <v>0.2380952381</v>
      </c>
      <c r="E66" s="2">
        <f t="shared" si="1"/>
        <v>2</v>
      </c>
    </row>
    <row r="67" ht="15.75" customHeight="1">
      <c r="A67" s="2" t="str">
        <f>Data!B65</f>
        <v>Garmisch-Partenkirchen</v>
      </c>
      <c r="B67" s="38">
        <f>Data!L65/Data!K65</f>
        <v>0.2307692308</v>
      </c>
      <c r="C67" s="38">
        <f>Data!M65/Data!K65</f>
        <v>0.5384615385</v>
      </c>
      <c r="D67" s="38">
        <f>Data!N65/Data!K65</f>
        <v>0.2307692308</v>
      </c>
      <c r="E67" s="2">
        <f t="shared" si="1"/>
        <v>2</v>
      </c>
    </row>
    <row r="68" ht="15.75" customHeight="1">
      <c r="A68" s="2" t="str">
        <f>Data!B66</f>
        <v>Hemsedal</v>
      </c>
      <c r="B68" s="38">
        <f>Data!L66/Data!K66</f>
        <v>0.3846153846</v>
      </c>
      <c r="C68" s="38">
        <f>Data!M66/Data!K66</f>
        <v>0.4615384615</v>
      </c>
      <c r="D68" s="38">
        <f>Data!N66/Data!K66</f>
        <v>0.1538461538</v>
      </c>
      <c r="E68" s="2">
        <f t="shared" si="1"/>
        <v>1.769230769</v>
      </c>
    </row>
    <row r="69" ht="15.75" customHeight="1">
      <c r="A69" s="2" t="str">
        <f>Data!B67</f>
        <v>Formigal</v>
      </c>
      <c r="B69" s="38">
        <f>Data!L67/Data!K67</f>
        <v>0.2700729927</v>
      </c>
      <c r="C69" s="38">
        <f>Data!M67/Data!K67</f>
        <v>0.5109489051</v>
      </c>
      <c r="D69" s="38">
        <f>Data!N67/Data!K67</f>
        <v>0.2189781022</v>
      </c>
      <c r="E69" s="2">
        <f t="shared" si="1"/>
        <v>1.948905109</v>
      </c>
    </row>
    <row r="70" ht="15.75" customHeight="1">
      <c r="A70" s="2" t="str">
        <f>Data!B68</f>
        <v>Sierra Nevada</v>
      </c>
      <c r="B70" s="38">
        <f>Data!L68/Data!K68</f>
        <v>0.179245283</v>
      </c>
      <c r="C70" s="38">
        <f>Data!M68/Data!K68</f>
        <v>0.5094339623</v>
      </c>
      <c r="D70" s="38">
        <f>Data!N68/Data!K68</f>
        <v>0.3113207547</v>
      </c>
      <c r="E70" s="2">
        <f t="shared" si="1"/>
        <v>2.132075472</v>
      </c>
    </row>
    <row r="71" ht="15.75" customHeight="1">
      <c r="A71" s="2" t="str">
        <f>Data!B69</f>
        <v>Romme Alpin</v>
      </c>
      <c r="B71" s="38">
        <f>Data!L69/Data!K69</f>
        <v>0.4333333333</v>
      </c>
      <c r="C71" s="38">
        <f>Data!M69/Data!K69</f>
        <v>0.4333333333</v>
      </c>
      <c r="D71" s="38">
        <f>Data!N69/Data!K69</f>
        <v>0.1333333333</v>
      </c>
      <c r="E71" s="2">
        <f t="shared" si="1"/>
        <v>1.7</v>
      </c>
    </row>
    <row r="72" ht="15.75" customHeight="1">
      <c r="A72" s="2" t="str">
        <f>Data!B70</f>
        <v>Garmisch-Classic</v>
      </c>
      <c r="B72" s="38">
        <f>Data!L70/Data!K70</f>
        <v>0.25</v>
      </c>
      <c r="C72" s="38">
        <f>Data!M70/Data!K70</f>
        <v>0.55</v>
      </c>
      <c r="D72" s="38">
        <f>Data!N70/Data!K70</f>
        <v>0.2</v>
      </c>
      <c r="E72" s="2">
        <f t="shared" si="1"/>
        <v>1.95</v>
      </c>
    </row>
    <row r="73" ht="15.75" customHeight="1">
      <c r="A73" s="2" t="str">
        <f>Data!B71</f>
        <v>Hemsedal</v>
      </c>
      <c r="B73" s="38">
        <f>Data!L71/Data!K71</f>
        <v>0.3846153846</v>
      </c>
      <c r="C73" s="38">
        <f>Data!M71/Data!K71</f>
        <v>0.4615384615</v>
      </c>
      <c r="D73" s="38">
        <f>Data!N71/Data!K71</f>
        <v>0.1538461538</v>
      </c>
      <c r="E73" s="2">
        <f t="shared" si="1"/>
        <v>1.769230769</v>
      </c>
    </row>
    <row r="74" ht="15.75" customHeight="1">
      <c r="A74" s="2" t="str">
        <f>Data!B72</f>
        <v>Åre</v>
      </c>
      <c r="B74" s="38">
        <f>Data!L72/Data!K72</f>
        <v>0.1868131868</v>
      </c>
      <c r="C74" s="38">
        <f>Data!M72/Data!K72</f>
        <v>0.5054945055</v>
      </c>
      <c r="D74" s="38">
        <f>Data!N72/Data!K72</f>
        <v>0.3076923077</v>
      </c>
      <c r="E74" s="2">
        <f t="shared" si="1"/>
        <v>2.120879121</v>
      </c>
    </row>
    <row r="75" ht="15.75" customHeight="1">
      <c r="A75" s="2" t="str">
        <f>Data!B73</f>
        <v>Pas de la Casa</v>
      </c>
      <c r="B75" s="38">
        <f>Data!L73/Data!K73</f>
        <v>0.2</v>
      </c>
      <c r="C75" s="38">
        <f>Data!M73/Data!K73</f>
        <v>0.6</v>
      </c>
      <c r="D75" s="38">
        <f>Data!N73/Data!K73</f>
        <v>0.2</v>
      </c>
      <c r="E75" s="2">
        <f t="shared" si="1"/>
        <v>2</v>
      </c>
    </row>
    <row r="76" ht="15.75" customHeight="1">
      <c r="A76" s="2" t="str">
        <f>Data!B74</f>
        <v>Trysil</v>
      </c>
      <c r="B76" s="38">
        <f>Data!L74/Data!K74</f>
        <v>0.4411764706</v>
      </c>
      <c r="C76" s="38">
        <f>Data!M74/Data!K74</f>
        <v>0.4117647059</v>
      </c>
      <c r="D76" s="38">
        <f>Data!N74/Data!K74</f>
        <v>0.1470588235</v>
      </c>
      <c r="E76" s="2">
        <f t="shared" si="1"/>
        <v>1.705882353</v>
      </c>
    </row>
    <row r="77" ht="15.75" customHeight="1">
      <c r="A77" s="2" t="str">
        <f>Data!B75</f>
        <v>Levi</v>
      </c>
      <c r="B77" s="38">
        <f>Data!L75/Data!K75</f>
        <v>0.3953488372</v>
      </c>
      <c r="C77" s="38">
        <f>Data!M75/Data!K75</f>
        <v>0.488372093</v>
      </c>
      <c r="D77" s="38">
        <f>Data!N75/Data!K75</f>
        <v>0.1162790698</v>
      </c>
      <c r="E77" s="2">
        <f t="shared" si="1"/>
        <v>1.720930233</v>
      </c>
    </row>
    <row r="78" ht="15.75" customHeight="1">
      <c r="A78" s="2" t="str">
        <f>Data!B76</f>
        <v>Jasná</v>
      </c>
      <c r="B78" s="38">
        <f>Data!L76/Data!K76</f>
        <v>0.306122449</v>
      </c>
      <c r="C78" s="38">
        <f>Data!M76/Data!K76</f>
        <v>0.4897959184</v>
      </c>
      <c r="D78" s="38">
        <f>Data!N76/Data!K76</f>
        <v>0.2040816327</v>
      </c>
      <c r="E78" s="2">
        <f t="shared" si="1"/>
        <v>1.897959184</v>
      </c>
    </row>
    <row r="79" ht="15.75" customHeight="1">
      <c r="A79" s="2" t="str">
        <f>Data!B77</f>
        <v>Åre</v>
      </c>
      <c r="B79" s="38">
        <f>Data!L77/Data!K77</f>
        <v>0.1868131868</v>
      </c>
      <c r="C79" s="38">
        <f>Data!M77/Data!K77</f>
        <v>0.5054945055</v>
      </c>
      <c r="D79" s="38">
        <f>Data!N77/Data!K77</f>
        <v>0.3076923077</v>
      </c>
      <c r="E79" s="2">
        <f t="shared" si="1"/>
        <v>2.120879121</v>
      </c>
    </row>
    <row r="80" ht="15.75" customHeight="1">
      <c r="A80" s="2" t="str">
        <f>Data!B78</f>
        <v>Jasná Nízke Tatry</v>
      </c>
      <c r="B80" s="38">
        <f>Data!L78/Data!K78</f>
        <v>0.3</v>
      </c>
      <c r="C80" s="38">
        <f>Data!M78/Data!K78</f>
        <v>0.48</v>
      </c>
      <c r="D80" s="38">
        <f>Data!N78/Data!K78</f>
        <v>0.22</v>
      </c>
      <c r="E80" s="2">
        <f t="shared" si="1"/>
        <v>1.92</v>
      </c>
    </row>
    <row r="81" ht="15.75" customHeight="1">
      <c r="A81" s="2" t="str">
        <f>Data!B79</f>
        <v>Levi</v>
      </c>
      <c r="B81" s="38">
        <f>Data!L79/Data!K79</f>
        <v>0.3953488372</v>
      </c>
      <c r="C81" s="38">
        <f>Data!M79/Data!K79</f>
        <v>0.488372093</v>
      </c>
      <c r="D81" s="38">
        <f>Data!N79/Data!K79</f>
        <v>0.1162790698</v>
      </c>
      <c r="E81" s="2">
        <f t="shared" si="1"/>
        <v>1.720930233</v>
      </c>
    </row>
    <row r="82" ht="15.75" customHeight="1">
      <c r="A82" s="2" t="str">
        <f>Data!B80</f>
        <v>Krkonoše</v>
      </c>
      <c r="B82" s="38">
        <f>Data!L80/Data!K80</f>
        <v>0.2926829268</v>
      </c>
      <c r="C82" s="38">
        <f>Data!M80/Data!K80</f>
        <v>0.5365853659</v>
      </c>
      <c r="D82" s="38">
        <f>Data!N80/Data!K80</f>
        <v>0.1707317073</v>
      </c>
      <c r="E82" s="2">
        <f t="shared" si="1"/>
        <v>1.87804878</v>
      </c>
    </row>
    <row r="83" ht="15.75" customHeight="1">
      <c r="A83" s="2" t="str">
        <f>Data!B81</f>
        <v>Jasná Nízke Tatry</v>
      </c>
      <c r="B83" s="38">
        <f>Data!L81/Data!K81</f>
        <v>0.3</v>
      </c>
      <c r="C83" s="38">
        <f>Data!M81/Data!K81</f>
        <v>0.48</v>
      </c>
      <c r="D83" s="38">
        <f>Data!N81/Data!K81</f>
        <v>0.22</v>
      </c>
      <c r="E83" s="2">
        <f t="shared" si="1"/>
        <v>1.92</v>
      </c>
    </row>
    <row r="84" ht="15.75" customHeight="1">
      <c r="A84" s="2" t="str">
        <f>Data!B82</f>
        <v>Sälen</v>
      </c>
      <c r="B84" s="38">
        <f>Data!L82/Data!K82</f>
        <v>0.3</v>
      </c>
      <c r="C84" s="38">
        <f>Data!M82/Data!K82</f>
        <v>0.5</v>
      </c>
      <c r="D84" s="38">
        <f>Data!N82/Data!K82</f>
        <v>0.2</v>
      </c>
      <c r="E84" s="2">
        <f t="shared" si="1"/>
        <v>1.9</v>
      </c>
    </row>
    <row r="85" ht="15.75" customHeight="1">
      <c r="A85" s="2" t="str">
        <f>Data!B83</f>
        <v>Geilo</v>
      </c>
      <c r="B85" s="38">
        <f>Data!L83/Data!K83</f>
        <v>0.3846153846</v>
      </c>
      <c r="C85" s="38">
        <f>Data!M83/Data!K83</f>
        <v>0.4871794872</v>
      </c>
      <c r="D85" s="38">
        <f>Data!N83/Data!K83</f>
        <v>0.1282051282</v>
      </c>
      <c r="E85" s="2">
        <f t="shared" si="1"/>
        <v>1.743589744</v>
      </c>
    </row>
    <row r="86" ht="15.75" customHeight="1">
      <c r="A86" s="2" t="str">
        <f>Data!B84</f>
        <v>Ruka</v>
      </c>
      <c r="B86" s="38">
        <f>Data!L84/Data!K84</f>
        <v>0.4</v>
      </c>
      <c r="C86" s="38">
        <f>Data!M84/Data!K84</f>
        <v>0.4857142857</v>
      </c>
      <c r="D86" s="38">
        <f>Data!N84/Data!K84</f>
        <v>0.1142857143</v>
      </c>
      <c r="E86" s="2">
        <f t="shared" si="1"/>
        <v>1.714285714</v>
      </c>
    </row>
    <row r="87" ht="15.75" customHeight="1">
      <c r="A87" s="2" t="str">
        <f>Data!B85</f>
        <v>Kranjska Gora</v>
      </c>
      <c r="B87" s="38">
        <f>Data!L85/Data!K85</f>
        <v>0.4</v>
      </c>
      <c r="C87" s="38">
        <f>Data!M85/Data!K85</f>
        <v>0.4666666667</v>
      </c>
      <c r="D87" s="38">
        <f>Data!N85/Data!K85</f>
        <v>0.1333333333</v>
      </c>
      <c r="E87" s="2">
        <f t="shared" si="1"/>
        <v>1.733333333</v>
      </c>
    </row>
    <row r="88" ht="15.75" customHeight="1">
      <c r="A88" s="2" t="str">
        <f>Data!B86</f>
        <v>Myrkdalen</v>
      </c>
      <c r="B88" s="38">
        <f>Data!L86/Data!K86</f>
        <v>0.4285714286</v>
      </c>
      <c r="C88" s="38">
        <f>Data!M86/Data!K86</f>
        <v>0.4285714286</v>
      </c>
      <c r="D88" s="38">
        <f>Data!N86/Data!K86</f>
        <v>0.1428571429</v>
      </c>
      <c r="E88" s="2">
        <f t="shared" si="1"/>
        <v>1.714285714</v>
      </c>
    </row>
    <row r="89" ht="15.75" customHeight="1">
      <c r="A89" s="2" t="str">
        <f>Data!B87</f>
        <v>Kopaonik</v>
      </c>
      <c r="B89" s="38">
        <f>Data!L87/Data!K87</f>
        <v>0.2727272727</v>
      </c>
      <c r="C89" s="38">
        <f>Data!M87/Data!K87</f>
        <v>0.5454545455</v>
      </c>
      <c r="D89" s="38">
        <f>Data!N87/Data!K87</f>
        <v>0.1818181818</v>
      </c>
      <c r="E89" s="2">
        <f t="shared" si="1"/>
        <v>1.909090909</v>
      </c>
    </row>
    <row r="90" ht="15.75" customHeight="1">
      <c r="A90" s="2" t="str">
        <f>Data!B88</f>
        <v>Glencoe Mountain</v>
      </c>
      <c r="B90" s="38">
        <f>Data!L88/Data!K88</f>
        <v>0.25</v>
      </c>
      <c r="C90" s="38">
        <f>Data!M88/Data!K88</f>
        <v>0.55</v>
      </c>
      <c r="D90" s="38">
        <f>Data!N88/Data!K88</f>
        <v>0.2</v>
      </c>
      <c r="E90" s="2">
        <f t="shared" si="1"/>
        <v>1.95</v>
      </c>
    </row>
    <row r="91" ht="15.75" customHeight="1">
      <c r="A91" s="2" t="str">
        <f>Data!B89</f>
        <v>Bansko</v>
      </c>
      <c r="B91" s="38">
        <f>Data!L89/Data!K89</f>
        <v>0.24</v>
      </c>
      <c r="C91" s="38">
        <f>Data!M89/Data!K89</f>
        <v>0.5066666667</v>
      </c>
      <c r="D91" s="38">
        <f>Data!N89/Data!K89</f>
        <v>0.2533333333</v>
      </c>
      <c r="E91" s="2">
        <f t="shared" si="1"/>
        <v>2.013333333</v>
      </c>
    </row>
    <row r="92" ht="15.75" customHeight="1">
      <c r="A92" s="2" t="str">
        <f>Data!B90</f>
        <v>Borovets</v>
      </c>
      <c r="B92" s="38">
        <f>Data!L90/Data!K90</f>
        <v>0.3103448276</v>
      </c>
      <c r="C92" s="38">
        <f>Data!M90/Data!K90</f>
        <v>0.5172413793</v>
      </c>
      <c r="D92" s="38">
        <f>Data!N90/Data!K90</f>
        <v>0.1724137931</v>
      </c>
      <c r="E92" s="2">
        <f t="shared" si="1"/>
        <v>1.862068966</v>
      </c>
    </row>
    <row r="93" ht="15.75" customHeight="1">
      <c r="A93" s="2" t="str">
        <f>Data!B91</f>
        <v>Vasilitsa</v>
      </c>
      <c r="B93" s="38">
        <f>Data!L91/Data!K91</f>
        <v>0.3125</v>
      </c>
      <c r="C93" s="38">
        <f>Data!M91/Data!K91</f>
        <v>0.5</v>
      </c>
      <c r="D93" s="38">
        <f>Data!N91/Data!K91</f>
        <v>0.1875</v>
      </c>
      <c r="E93" s="2">
        <f t="shared" si="1"/>
        <v>1.875</v>
      </c>
    </row>
    <row r="94" ht="15.75" customHeight="1">
      <c r="A94" s="2" t="str">
        <f>Data!B92</f>
        <v>Bansko</v>
      </c>
      <c r="B94" s="38">
        <f>Data!L92/Data!K92</f>
        <v>0.24</v>
      </c>
      <c r="C94" s="38">
        <f>Data!M92/Data!K92</f>
        <v>0.5066666667</v>
      </c>
      <c r="D94" s="38">
        <f>Data!N92/Data!K92</f>
        <v>0.2533333333</v>
      </c>
      <c r="E94" s="2">
        <f t="shared" si="1"/>
        <v>2.013333333</v>
      </c>
    </row>
    <row r="95" ht="15.75" customHeight="1">
      <c r="A95" s="2" t="str">
        <f>Data!B93</f>
        <v>Vrátna</v>
      </c>
      <c r="B95" s="38">
        <f>Data!L93/Data!K93</f>
        <v>0.2857142857</v>
      </c>
      <c r="C95" s="38">
        <f>Data!M93/Data!K93</f>
        <v>0.5</v>
      </c>
      <c r="D95" s="38">
        <f>Data!N93/Data!K93</f>
        <v>0.2142857143</v>
      </c>
      <c r="E95" s="2">
        <f t="shared" si="1"/>
        <v>1.928571429</v>
      </c>
    </row>
    <row r="96" ht="15.75" customHeight="1">
      <c r="A96" s="2" t="str">
        <f>Data!B94</f>
        <v>Ylläs</v>
      </c>
      <c r="B96" s="38">
        <f>Data!L94/Data!K94</f>
        <v>0.3968253968</v>
      </c>
      <c r="C96" s="38">
        <f>Data!M94/Data!K94</f>
        <v>0.4444444444</v>
      </c>
      <c r="D96" s="38">
        <f>Data!N94/Data!K94</f>
        <v>0.1587301587</v>
      </c>
      <c r="E96" s="2">
        <f t="shared" si="1"/>
        <v>1.761904762</v>
      </c>
    </row>
    <row r="97" ht="15.75" customHeight="1">
      <c r="A97" s="2" t="str">
        <f>Data!B95</f>
        <v>Pamporovo</v>
      </c>
      <c r="B97" s="38">
        <f>Data!L95/Data!K95</f>
        <v>0.3783783784</v>
      </c>
      <c r="C97" s="38">
        <f>Data!M95/Data!K95</f>
        <v>0.4594594595</v>
      </c>
      <c r="D97" s="38">
        <f>Data!N95/Data!K95</f>
        <v>0.1621621622</v>
      </c>
      <c r="E97" s="2">
        <f t="shared" si="1"/>
        <v>1.783783784</v>
      </c>
    </row>
    <row r="98" ht="15.75" customHeight="1">
      <c r="A98" s="2" t="str">
        <f>Data!B96</f>
        <v>Ylläs</v>
      </c>
      <c r="B98" s="38">
        <f>Data!L96/Data!K96</f>
        <v>0.3968253968</v>
      </c>
      <c r="C98" s="38">
        <f>Data!M96/Data!K96</f>
        <v>0.4444444444</v>
      </c>
      <c r="D98" s="38">
        <f>Data!N96/Data!K96</f>
        <v>0.1587301587</v>
      </c>
      <c r="E98" s="2">
        <f t="shared" si="1"/>
        <v>1.761904762</v>
      </c>
    </row>
    <row r="99" ht="15.75" customHeight="1">
      <c r="A99" s="2" t="str">
        <f>Data!B97</f>
        <v>Gudauri</v>
      </c>
      <c r="B99" s="38">
        <f>Data!L97/Data!K97</f>
        <v>0.1754385965</v>
      </c>
      <c r="C99" s="38">
        <f>Data!M97/Data!K97</f>
        <v>0.6140350877</v>
      </c>
      <c r="D99" s="38">
        <f>Data!N97/Data!K97</f>
        <v>0.2105263158</v>
      </c>
      <c r="E99" s="2">
        <f t="shared" si="1"/>
        <v>2.035087719</v>
      </c>
    </row>
    <row r="100" ht="15.75" customHeight="1">
      <c r="A100" s="2" t="str">
        <f>Data!B98</f>
        <v>Jahorina</v>
      </c>
      <c r="B100" s="38">
        <f>Data!L98/Data!K98</f>
        <v>0.3111111111</v>
      </c>
      <c r="C100" s="38">
        <f>Data!M98/Data!K98</f>
        <v>0.4888888889</v>
      </c>
      <c r="D100" s="38">
        <f>Data!N98/Data!K98</f>
        <v>0.2</v>
      </c>
      <c r="E100" s="2">
        <f t="shared" si="1"/>
        <v>1.888888889</v>
      </c>
    </row>
    <row r="101" ht="15.75" customHeight="1">
      <c r="A101" s="2" t="str">
        <f>Data!B99</f>
        <v>Zakopane</v>
      </c>
      <c r="B101" s="38">
        <f>Data!L99/Data!K99</f>
        <v>0.4</v>
      </c>
      <c r="C101" s="38">
        <f>Data!M99/Data!K99</f>
        <v>0.44</v>
      </c>
      <c r="D101" s="38">
        <f>Data!N99/Data!K99</f>
        <v>0.16</v>
      </c>
      <c r="E101" s="2">
        <f t="shared" si="1"/>
        <v>1.76</v>
      </c>
    </row>
    <row r="102" ht="15.75" customHeight="1">
      <c r="A102" s="2" t="str">
        <f>Data!B100</f>
        <v>Troodos</v>
      </c>
      <c r="B102" s="38">
        <f>Data!L100/Data!K100</f>
        <v>0.25</v>
      </c>
      <c r="C102" s="38">
        <f>Data!M100/Data!K100</f>
        <v>0.5</v>
      </c>
      <c r="D102" s="38">
        <f>Data!N100/Data!K100</f>
        <v>0.25</v>
      </c>
      <c r="E102" s="2">
        <f t="shared" si="1"/>
        <v>2</v>
      </c>
    </row>
    <row r="103" ht="15.75" customHeight="1">
      <c r="A103" s="2" t="str">
        <f>Data!B101</f>
        <v>Brezovica</v>
      </c>
      <c r="B103" s="38">
        <f>Data!L101/Data!K101</f>
        <v>0.3</v>
      </c>
      <c r="C103" s="38">
        <f>Data!M101/Data!K101</f>
        <v>0.5</v>
      </c>
      <c r="D103" s="38">
        <f>Data!N101/Data!K101</f>
        <v>0.2</v>
      </c>
      <c r="E103" s="2">
        <f t="shared" si="1"/>
        <v>1.9</v>
      </c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E3:E103">
    <cfRule type="colorScale" priority="1">
      <colorScale>
        <cfvo type="min"/>
        <cfvo type="percentile" val="50"/>
        <cfvo type="max"/>
        <color rgb="FF57BB8A"/>
        <color rgb="FFFFFFFF"/>
        <color rgb="FFE67C73"/>
      </colorScale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0.0"/>
    <col customWidth="1" min="4" max="4" width="18.75"/>
  </cols>
  <sheetData>
    <row r="1" ht="15.75" customHeight="1">
      <c r="A1" s="14" t="s">
        <v>821</v>
      </c>
    </row>
    <row r="2" ht="15.75" customHeight="1"/>
    <row r="3" ht="15.75" customHeight="1">
      <c r="A3" s="14" t="s">
        <v>813</v>
      </c>
      <c r="B3" s="14" t="s">
        <v>822</v>
      </c>
      <c r="C3" s="14" t="s">
        <v>823</v>
      </c>
      <c r="D3" s="14" t="s">
        <v>824</v>
      </c>
      <c r="E3" s="14" t="s">
        <v>825</v>
      </c>
    </row>
    <row r="4" ht="15.75" customHeight="1">
      <c r="A4" s="2" t="str">
        <f>Data!B2</f>
        <v>Zugspitze</v>
      </c>
      <c r="B4" s="39">
        <f>Data!S2</f>
        <v>45247</v>
      </c>
      <c r="C4" s="39">
        <f>Data!T2</f>
        <v>45413</v>
      </c>
      <c r="D4" s="2">
        <f t="shared" ref="D4:D103" si="1">DATEDIF(B4, C4, "D")</f>
        <v>166</v>
      </c>
      <c r="E4" s="2" t="str">
        <f t="shared" ref="E4:E103" si="2">IF(OR(
    AND(MONTH(B4)&lt;=2, MONTH(C4)&gt;=2),
    AND(MONTH(B4)&lt;=12, MONTH(C4)&gt;=12),
    AND(MONTH(B4)&gt;=12, MONTH(C4)&lt;=2)
), "Yes", "No")</f>
        <v>No</v>
      </c>
    </row>
    <row r="5" ht="15.75" customHeight="1">
      <c r="A5" s="2" t="str">
        <f>Data!B3</f>
        <v>Zermatt</v>
      </c>
      <c r="B5" s="39">
        <f>Data!S3</f>
        <v>45255</v>
      </c>
      <c r="C5" s="39">
        <f>Data!T3</f>
        <v>45412</v>
      </c>
      <c r="D5" s="2">
        <f t="shared" si="1"/>
        <v>157</v>
      </c>
      <c r="E5" s="2" t="str">
        <f t="shared" si="2"/>
        <v>No</v>
      </c>
    </row>
    <row r="6" ht="15.75" customHeight="1">
      <c r="A6" s="2" t="str">
        <f>Data!B4</f>
        <v>Courchevel</v>
      </c>
      <c r="B6" s="39">
        <f>Data!S4</f>
        <v>45269</v>
      </c>
      <c r="C6" s="39">
        <f>Data!T4</f>
        <v>45403</v>
      </c>
      <c r="D6" s="2">
        <f t="shared" si="1"/>
        <v>134</v>
      </c>
      <c r="E6" s="2" t="str">
        <f t="shared" si="2"/>
        <v>No</v>
      </c>
    </row>
    <row r="7" ht="15.75" customHeight="1">
      <c r="A7" s="2" t="str">
        <f>Data!B5</f>
        <v>St. Moritz</v>
      </c>
      <c r="B7" s="39">
        <f>Data!S5</f>
        <v>45255</v>
      </c>
      <c r="C7" s="39">
        <f>Data!T5</f>
        <v>45389</v>
      </c>
      <c r="D7" s="2">
        <f t="shared" si="1"/>
        <v>134</v>
      </c>
      <c r="E7" s="2" t="str">
        <f t="shared" si="2"/>
        <v>No</v>
      </c>
    </row>
    <row r="8" ht="15.75" customHeight="1">
      <c r="A8" s="2" t="str">
        <f>Data!B6</f>
        <v>Lech-Zürs</v>
      </c>
      <c r="B8" s="39">
        <f>Data!S6</f>
        <v>45261</v>
      </c>
      <c r="C8" s="39">
        <f>Data!T6</f>
        <v>45403</v>
      </c>
      <c r="D8" s="2">
        <f t="shared" si="1"/>
        <v>142</v>
      </c>
      <c r="E8" s="2" t="str">
        <f t="shared" si="2"/>
        <v>No</v>
      </c>
    </row>
    <row r="9" ht="15.75" customHeight="1">
      <c r="A9" s="2" t="str">
        <f>Data!B7</f>
        <v>Saas-Fee</v>
      </c>
      <c r="B9" s="39">
        <f>Data!S7</f>
        <v>45122</v>
      </c>
      <c r="C9" s="39">
        <f>Data!T7</f>
        <v>45410</v>
      </c>
      <c r="D9" s="2">
        <f t="shared" si="1"/>
        <v>288</v>
      </c>
      <c r="E9" s="2" t="str">
        <f t="shared" si="2"/>
        <v>No</v>
      </c>
    </row>
    <row r="10" ht="15.75" customHeight="1">
      <c r="A10" s="2" t="str">
        <f>Data!B8</f>
        <v>Grindelwald-Wengen</v>
      </c>
      <c r="B10" s="39">
        <f>Data!S8</f>
        <v>45269</v>
      </c>
      <c r="C10" s="39">
        <f>Data!T8</f>
        <v>45403</v>
      </c>
      <c r="D10" s="2">
        <f t="shared" si="1"/>
        <v>134</v>
      </c>
      <c r="E10" s="2" t="str">
        <f t="shared" si="2"/>
        <v>No</v>
      </c>
    </row>
    <row r="11" ht="15.75" customHeight="1">
      <c r="A11" s="2" t="str">
        <f>Data!B9</f>
        <v>Saas-Fee</v>
      </c>
      <c r="B11" s="39">
        <f>Data!S9</f>
        <v>45122</v>
      </c>
      <c r="C11" s="39">
        <f>Data!T9</f>
        <v>45410</v>
      </c>
      <c r="D11" s="2">
        <f t="shared" si="1"/>
        <v>288</v>
      </c>
      <c r="E11" s="2" t="str">
        <f t="shared" si="2"/>
        <v>No</v>
      </c>
    </row>
    <row r="12" ht="15.75" customHeight="1">
      <c r="A12" s="2" t="str">
        <f>Data!B10</f>
        <v>St. Anton am Arlberg</v>
      </c>
      <c r="B12" s="39">
        <f>Data!S10</f>
        <v>45260</v>
      </c>
      <c r="C12" s="39">
        <f>Data!T10</f>
        <v>45408</v>
      </c>
      <c r="D12" s="2">
        <f t="shared" si="1"/>
        <v>148</v>
      </c>
      <c r="E12" s="2" t="str">
        <f t="shared" si="2"/>
        <v>No</v>
      </c>
    </row>
    <row r="13" ht="15.75" customHeight="1">
      <c r="A13" s="2" t="str">
        <f>Data!B11</f>
        <v>Livigno</v>
      </c>
      <c r="B13" s="39">
        <f>Data!S11</f>
        <v>45255</v>
      </c>
      <c r="C13" s="39">
        <f>Data!T11</f>
        <v>45417</v>
      </c>
      <c r="D13" s="2">
        <f t="shared" si="1"/>
        <v>162</v>
      </c>
      <c r="E13" s="2" t="str">
        <f t="shared" si="2"/>
        <v>No</v>
      </c>
    </row>
    <row r="14" ht="15.75" customHeight="1">
      <c r="A14" s="2" t="str">
        <f>Data!B12</f>
        <v>Tignes</v>
      </c>
      <c r="B14" s="39">
        <f>Data!S12</f>
        <v>45206</v>
      </c>
      <c r="C14" s="39">
        <f>Data!T12</f>
        <v>45417</v>
      </c>
      <c r="D14" s="2">
        <f t="shared" si="1"/>
        <v>211</v>
      </c>
      <c r="E14" s="2" t="str">
        <f t="shared" si="2"/>
        <v>No</v>
      </c>
    </row>
    <row r="15" ht="15.75" customHeight="1">
      <c r="A15" s="2" t="str">
        <f>Data!B13</f>
        <v>Val Thorens</v>
      </c>
      <c r="B15" s="39">
        <f>Data!S13</f>
        <v>45248</v>
      </c>
      <c r="C15" s="39">
        <f>Data!T13</f>
        <v>45424</v>
      </c>
      <c r="D15" s="2">
        <f t="shared" si="1"/>
        <v>176</v>
      </c>
      <c r="E15" s="2" t="str">
        <f t="shared" si="2"/>
        <v>No</v>
      </c>
    </row>
    <row r="16" ht="15.75" customHeight="1">
      <c r="A16" s="2" t="str">
        <f>Data!B14</f>
        <v>Obergurgl-Hochgurgl</v>
      </c>
      <c r="B16" s="39">
        <f>Data!S14</f>
        <v>45246</v>
      </c>
      <c r="C16" s="39">
        <f>Data!T14</f>
        <v>45413</v>
      </c>
      <c r="D16" s="2">
        <f t="shared" si="1"/>
        <v>167</v>
      </c>
      <c r="E16" s="2" t="str">
        <f t="shared" si="2"/>
        <v>No</v>
      </c>
    </row>
    <row r="17" ht="15.75" customHeight="1">
      <c r="A17" s="2" t="str">
        <f>Data!B15</f>
        <v>Laax</v>
      </c>
      <c r="B17" s="39">
        <f>Data!S15</f>
        <v>45254</v>
      </c>
      <c r="C17" s="39">
        <f>Data!T15</f>
        <v>45403</v>
      </c>
      <c r="D17" s="2">
        <f t="shared" si="1"/>
        <v>149</v>
      </c>
      <c r="E17" s="2" t="str">
        <f t="shared" si="2"/>
        <v>No</v>
      </c>
    </row>
    <row r="18" ht="15.75" customHeight="1">
      <c r="A18" s="2" t="str">
        <f>Data!B16</f>
        <v>Riksgränsen</v>
      </c>
      <c r="B18" s="39">
        <f>Data!S16</f>
        <v>45344</v>
      </c>
      <c r="C18" s="39">
        <f>Data!T16</f>
        <v>45466</v>
      </c>
      <c r="D18" s="2">
        <f t="shared" si="1"/>
        <v>122</v>
      </c>
      <c r="E18" s="2" t="str">
        <f t="shared" si="2"/>
        <v>Yes</v>
      </c>
    </row>
    <row r="19" ht="15.75" customHeight="1">
      <c r="A19" s="2" t="str">
        <f>Data!B17</f>
        <v>Pitztal Glacier</v>
      </c>
      <c r="B19" s="39">
        <f>Data!S17</f>
        <v>45185</v>
      </c>
      <c r="C19" s="39">
        <f>Data!T17</f>
        <v>45431</v>
      </c>
      <c r="D19" s="2">
        <f t="shared" si="1"/>
        <v>246</v>
      </c>
      <c r="E19" s="2" t="str">
        <f t="shared" si="2"/>
        <v>No</v>
      </c>
    </row>
    <row r="20" ht="15.75" customHeight="1">
      <c r="A20" s="2" t="str">
        <f>Data!B18</f>
        <v>Hintertux</v>
      </c>
      <c r="B20" s="39">
        <f>Data!S18</f>
        <v>44927</v>
      </c>
      <c r="C20" s="39">
        <f>Data!T18</f>
        <v>45291</v>
      </c>
      <c r="D20" s="2">
        <f t="shared" si="1"/>
        <v>364</v>
      </c>
      <c r="E20" s="2" t="str">
        <f t="shared" si="2"/>
        <v>Yes</v>
      </c>
    </row>
    <row r="21" ht="15.75" customHeight="1">
      <c r="A21" s="2" t="str">
        <f>Data!B19</f>
        <v>Verbier</v>
      </c>
      <c r="B21" s="39">
        <f>Data!S19</f>
        <v>45260</v>
      </c>
      <c r="C21" s="39">
        <f>Data!T19</f>
        <v>45410</v>
      </c>
      <c r="D21" s="2">
        <f t="shared" si="1"/>
        <v>150</v>
      </c>
      <c r="E21" s="2" t="str">
        <f t="shared" si="2"/>
        <v>No</v>
      </c>
    </row>
    <row r="22" ht="15.75" customHeight="1">
      <c r="A22" s="2" t="str">
        <f>Data!B20</f>
        <v>Ischgl</v>
      </c>
      <c r="B22" s="39">
        <f>Data!S20</f>
        <v>45253</v>
      </c>
      <c r="C22" s="39">
        <f>Data!T20</f>
        <v>45413</v>
      </c>
      <c r="D22" s="2">
        <f t="shared" si="1"/>
        <v>160</v>
      </c>
      <c r="E22" s="2" t="str">
        <f t="shared" si="2"/>
        <v>No</v>
      </c>
    </row>
    <row r="23" ht="15.75" customHeight="1">
      <c r="A23" s="2" t="str">
        <f>Data!B21</f>
        <v>Davos Klosters</v>
      </c>
      <c r="B23" s="39">
        <f>Data!S21</f>
        <v>45254</v>
      </c>
      <c r="C23" s="39">
        <f>Data!T21</f>
        <v>45403</v>
      </c>
      <c r="D23" s="2">
        <f t="shared" si="1"/>
        <v>149</v>
      </c>
      <c r="E23" s="2" t="str">
        <f t="shared" si="2"/>
        <v>No</v>
      </c>
    </row>
    <row r="24" ht="15.75" customHeight="1">
      <c r="A24" s="2" t="str">
        <f>Data!B22</f>
        <v>Cervinia</v>
      </c>
      <c r="B24" s="39">
        <f>Data!S22</f>
        <v>45225</v>
      </c>
      <c r="C24" s="39">
        <f>Data!T22</f>
        <v>45417</v>
      </c>
      <c r="D24" s="2">
        <f t="shared" si="1"/>
        <v>192</v>
      </c>
      <c r="E24" s="2" t="str">
        <f t="shared" si="2"/>
        <v>No</v>
      </c>
    </row>
    <row r="25" ht="15.75" customHeight="1">
      <c r="A25" s="2" t="str">
        <f>Data!B23</f>
        <v>Andermatt</v>
      </c>
      <c r="B25" s="39">
        <f>Data!S23</f>
        <v>45248</v>
      </c>
      <c r="C25" s="39">
        <f>Data!T23</f>
        <v>45413</v>
      </c>
      <c r="D25" s="2">
        <f t="shared" si="1"/>
        <v>165</v>
      </c>
      <c r="E25" s="2" t="str">
        <f t="shared" si="2"/>
        <v>No</v>
      </c>
    </row>
    <row r="26" ht="15.75" customHeight="1">
      <c r="A26" s="2" t="str">
        <f>Data!B24</f>
        <v>Mürren</v>
      </c>
      <c r="B26" s="39">
        <f>Data!S24</f>
        <v>45276</v>
      </c>
      <c r="C26" s="39">
        <f>Data!T24</f>
        <v>45396</v>
      </c>
      <c r="D26" s="2">
        <f t="shared" si="1"/>
        <v>120</v>
      </c>
      <c r="E26" s="2" t="str">
        <f t="shared" si="2"/>
        <v>No</v>
      </c>
    </row>
    <row r="27" ht="15.75" customHeight="1">
      <c r="A27" s="2" t="str">
        <f>Data!B25</f>
        <v>Chamonix</v>
      </c>
      <c r="B27" s="39">
        <f>Data!S25</f>
        <v>45269</v>
      </c>
      <c r="C27" s="39">
        <f>Data!T25</f>
        <v>45417</v>
      </c>
      <c r="D27" s="2">
        <f t="shared" si="1"/>
        <v>148</v>
      </c>
      <c r="E27" s="2" t="str">
        <f t="shared" si="2"/>
        <v>No</v>
      </c>
    </row>
    <row r="28" ht="15.75" customHeight="1">
      <c r="A28" s="2" t="str">
        <f>Data!B26</f>
        <v>Méribel</v>
      </c>
      <c r="B28" s="39">
        <f>Data!S26</f>
        <v>45269</v>
      </c>
      <c r="C28" s="39">
        <f>Data!T26</f>
        <v>45403</v>
      </c>
      <c r="D28" s="2">
        <f t="shared" si="1"/>
        <v>134</v>
      </c>
      <c r="E28" s="2" t="str">
        <f t="shared" si="2"/>
        <v>No</v>
      </c>
    </row>
    <row r="29" ht="15.75" customHeight="1">
      <c r="A29" s="2" t="str">
        <f>Data!B27</f>
        <v>Saalbach-Hinterglemm</v>
      </c>
      <c r="B29" s="39">
        <f>Data!S27</f>
        <v>45260</v>
      </c>
      <c r="C29" s="39">
        <f>Data!T27</f>
        <v>45396</v>
      </c>
      <c r="D29" s="2">
        <f t="shared" si="1"/>
        <v>136</v>
      </c>
      <c r="E29" s="2" t="str">
        <f t="shared" si="2"/>
        <v>No</v>
      </c>
    </row>
    <row r="30" ht="15.75" customHeight="1">
      <c r="A30" s="2" t="str">
        <f>Data!B28</f>
        <v>Alpe d'Huez</v>
      </c>
      <c r="B30" s="39">
        <f>Data!S28</f>
        <v>45262</v>
      </c>
      <c r="C30" s="39">
        <f>Data!T28</f>
        <v>45409</v>
      </c>
      <c r="D30" s="2">
        <f t="shared" si="1"/>
        <v>147</v>
      </c>
      <c r="E30" s="2" t="str">
        <f t="shared" si="2"/>
        <v>No</v>
      </c>
    </row>
    <row r="31" ht="15.75" customHeight="1">
      <c r="A31" s="2" t="str">
        <f>Data!B29</f>
        <v>La Plagne</v>
      </c>
      <c r="B31" s="39">
        <f>Data!S29</f>
        <v>45276</v>
      </c>
      <c r="C31" s="39">
        <f>Data!T29</f>
        <v>45409</v>
      </c>
      <c r="D31" s="2">
        <f t="shared" si="1"/>
        <v>133</v>
      </c>
      <c r="E31" s="2" t="str">
        <f t="shared" si="2"/>
        <v>No</v>
      </c>
    </row>
    <row r="32" ht="15.75" customHeight="1">
      <c r="A32" s="2" t="str">
        <f>Data!B30</f>
        <v>Avoriaz</v>
      </c>
      <c r="B32" s="39">
        <f>Data!S30</f>
        <v>45275</v>
      </c>
      <c r="C32" s="39">
        <f>Data!T30</f>
        <v>45403</v>
      </c>
      <c r="D32" s="2">
        <f t="shared" si="1"/>
        <v>128</v>
      </c>
      <c r="E32" s="2" t="str">
        <f t="shared" si="2"/>
        <v>No</v>
      </c>
    </row>
    <row r="33" ht="15.75" customHeight="1">
      <c r="A33" s="2" t="str">
        <f>Data!B31</f>
        <v>Kronplatz</v>
      </c>
      <c r="B33" s="39">
        <f>Data!S31</f>
        <v>45255</v>
      </c>
      <c r="C33" s="39">
        <f>Data!T31</f>
        <v>45396</v>
      </c>
      <c r="D33" s="2">
        <f t="shared" si="1"/>
        <v>141</v>
      </c>
      <c r="E33" s="2" t="str">
        <f t="shared" si="2"/>
        <v>No</v>
      </c>
    </row>
    <row r="34" ht="15.75" customHeight="1">
      <c r="A34" s="2" t="str">
        <f>Data!B32</f>
        <v>Baqueira-Beret</v>
      </c>
      <c r="B34" s="39">
        <f>Data!S32</f>
        <v>45260</v>
      </c>
      <c r="C34" s="39">
        <f>Data!T32</f>
        <v>45396</v>
      </c>
      <c r="D34" s="2">
        <f t="shared" si="1"/>
        <v>136</v>
      </c>
      <c r="E34" s="2" t="str">
        <f t="shared" si="2"/>
        <v>No</v>
      </c>
    </row>
    <row r="35" ht="15.75" customHeight="1">
      <c r="A35" s="2" t="str">
        <f>Data!B33</f>
        <v>Gstaad</v>
      </c>
      <c r="B35" s="39">
        <f>Data!S33</f>
        <v>45225</v>
      </c>
      <c r="C35" s="39">
        <f>Data!T33</f>
        <v>45417</v>
      </c>
      <c r="D35" s="2">
        <f t="shared" si="1"/>
        <v>192</v>
      </c>
      <c r="E35" s="2" t="str">
        <f t="shared" si="2"/>
        <v>No</v>
      </c>
    </row>
    <row r="36" ht="15.75" customHeight="1">
      <c r="A36" s="2" t="str">
        <f>Data!B34</f>
        <v>Gastein</v>
      </c>
      <c r="B36" s="39">
        <f>Data!S34</f>
        <v>45260</v>
      </c>
      <c r="C36" s="39">
        <f>Data!T34</f>
        <v>45396</v>
      </c>
      <c r="D36" s="2">
        <f t="shared" si="1"/>
        <v>136</v>
      </c>
      <c r="E36" s="2" t="str">
        <f t="shared" si="2"/>
        <v>No</v>
      </c>
    </row>
    <row r="37" ht="15.75" customHeight="1">
      <c r="A37" s="2" t="str">
        <f>Data!B35</f>
        <v>Baqueira-Beret</v>
      </c>
      <c r="B37" s="39">
        <f>Data!S35</f>
        <v>45260</v>
      </c>
      <c r="C37" s="39">
        <f>Data!T35</f>
        <v>45396</v>
      </c>
      <c r="D37" s="2">
        <f t="shared" si="1"/>
        <v>136</v>
      </c>
      <c r="E37" s="2" t="str">
        <f t="shared" si="2"/>
        <v>No</v>
      </c>
    </row>
    <row r="38" ht="15.75" customHeight="1">
      <c r="A38" s="2" t="str">
        <f>Data!B36</f>
        <v>Val d'Isère</v>
      </c>
      <c r="B38" s="39">
        <f>Data!S36</f>
        <v>45262</v>
      </c>
      <c r="C38" s="39">
        <f>Data!T36</f>
        <v>45413</v>
      </c>
      <c r="D38" s="2">
        <f t="shared" si="1"/>
        <v>151</v>
      </c>
      <c r="E38" s="2" t="str">
        <f t="shared" si="2"/>
        <v>No</v>
      </c>
    </row>
    <row r="39" ht="15.75" customHeight="1">
      <c r="A39" s="2" t="str">
        <f>Data!B37</f>
        <v>Les Arcs</v>
      </c>
      <c r="B39" s="39">
        <f>Data!S37</f>
        <v>45276</v>
      </c>
      <c r="C39" s="39">
        <f>Data!T37</f>
        <v>45409</v>
      </c>
      <c r="D39" s="2">
        <f t="shared" si="1"/>
        <v>133</v>
      </c>
      <c r="E39" s="2" t="str">
        <f t="shared" si="2"/>
        <v>No</v>
      </c>
    </row>
    <row r="40" ht="15.75" customHeight="1">
      <c r="A40" s="2" t="str">
        <f>Data!B38</f>
        <v>Sölden</v>
      </c>
      <c r="B40" s="39">
        <f>Data!S38</f>
        <v>45185</v>
      </c>
      <c r="C40" s="39">
        <f>Data!T38</f>
        <v>45417</v>
      </c>
      <c r="D40" s="2">
        <f t="shared" si="1"/>
        <v>232</v>
      </c>
      <c r="E40" s="2" t="str">
        <f t="shared" si="2"/>
        <v>No</v>
      </c>
    </row>
    <row r="41" ht="15.75" customHeight="1">
      <c r="A41" s="2" t="str">
        <f>Data!B39</f>
        <v>Galtür</v>
      </c>
      <c r="B41" s="39">
        <f>Data!S39</f>
        <v>45275</v>
      </c>
      <c r="C41" s="39">
        <f>Data!T39</f>
        <v>45396</v>
      </c>
      <c r="D41" s="2">
        <f t="shared" si="1"/>
        <v>121</v>
      </c>
      <c r="E41" s="2" t="str">
        <f t="shared" si="2"/>
        <v>No</v>
      </c>
    </row>
    <row r="42" ht="15.75" customHeight="1">
      <c r="A42" s="2" t="str">
        <f>Data!B40</f>
        <v>Cortina d'Ampezzo</v>
      </c>
      <c r="B42" s="39">
        <f>Data!S40</f>
        <v>45257</v>
      </c>
      <c r="C42" s="39">
        <f>Data!T40</f>
        <v>45396</v>
      </c>
      <c r="D42" s="2">
        <f t="shared" si="1"/>
        <v>139</v>
      </c>
      <c r="E42" s="2" t="str">
        <f t="shared" si="2"/>
        <v>No</v>
      </c>
    </row>
    <row r="43" ht="15.75" customHeight="1">
      <c r="A43" s="2" t="str">
        <f>Data!B41</f>
        <v>Flaine</v>
      </c>
      <c r="B43" s="39">
        <f>Data!S41</f>
        <v>45276</v>
      </c>
      <c r="C43" s="39">
        <f>Data!T41</f>
        <v>45403</v>
      </c>
      <c r="D43" s="2">
        <f t="shared" si="1"/>
        <v>127</v>
      </c>
      <c r="E43" s="2" t="str">
        <f t="shared" si="2"/>
        <v>No</v>
      </c>
    </row>
    <row r="44" ht="15.75" customHeight="1">
      <c r="A44" s="2" t="str">
        <f>Data!B42</f>
        <v>Les Menuires</v>
      </c>
      <c r="B44" s="39">
        <f>Data!S42</f>
        <v>45269</v>
      </c>
      <c r="C44" s="39">
        <f>Data!T42</f>
        <v>45410</v>
      </c>
      <c r="D44" s="2">
        <f t="shared" si="1"/>
        <v>141</v>
      </c>
      <c r="E44" s="2" t="str">
        <f t="shared" si="2"/>
        <v>No</v>
      </c>
    </row>
    <row r="45" ht="15.75" customHeight="1">
      <c r="A45" s="2" t="str">
        <f>Data!B43</f>
        <v>Les Deux Alpes</v>
      </c>
      <c r="B45" s="39">
        <f>Data!S43</f>
        <v>45262</v>
      </c>
      <c r="C45" s="39">
        <f>Data!T43</f>
        <v>45410</v>
      </c>
      <c r="D45" s="2">
        <f t="shared" si="1"/>
        <v>148</v>
      </c>
      <c r="E45" s="2" t="str">
        <f t="shared" si="2"/>
        <v>No</v>
      </c>
    </row>
    <row r="46" ht="15.75" customHeight="1">
      <c r="A46" s="2" t="str">
        <f>Data!B44</f>
        <v>La Clusaz</v>
      </c>
      <c r="B46" s="39">
        <f>Data!S44</f>
        <v>45269</v>
      </c>
      <c r="C46" s="39">
        <f>Data!T44</f>
        <v>45403</v>
      </c>
      <c r="D46" s="2">
        <f t="shared" si="1"/>
        <v>134</v>
      </c>
      <c r="E46" s="2" t="str">
        <f t="shared" si="2"/>
        <v>No</v>
      </c>
    </row>
    <row r="47" ht="15.75" customHeight="1">
      <c r="A47" s="2" t="str">
        <f>Data!B45</f>
        <v>Courmayeur</v>
      </c>
      <c r="B47" s="39">
        <f>Data!S45</f>
        <v>45255</v>
      </c>
      <c r="C47" s="39">
        <f>Data!T45</f>
        <v>45396</v>
      </c>
      <c r="D47" s="2">
        <f t="shared" si="1"/>
        <v>141</v>
      </c>
      <c r="E47" s="2" t="str">
        <f t="shared" si="2"/>
        <v>No</v>
      </c>
    </row>
    <row r="48" ht="15.75" customHeight="1">
      <c r="A48" s="2" t="str">
        <f>Data!B46</f>
        <v>Samoëns</v>
      </c>
      <c r="B48" s="39">
        <f>Data!S46</f>
        <v>45276</v>
      </c>
      <c r="C48" s="39">
        <f>Data!T46</f>
        <v>45403</v>
      </c>
      <c r="D48" s="2">
        <f t="shared" si="1"/>
        <v>127</v>
      </c>
      <c r="E48" s="2" t="str">
        <f t="shared" si="2"/>
        <v>No</v>
      </c>
    </row>
    <row r="49" ht="15.75" customHeight="1">
      <c r="A49" s="2" t="str">
        <f>Data!B47</f>
        <v>Leogang</v>
      </c>
      <c r="B49" s="39">
        <f>Data!S47</f>
        <v>45261</v>
      </c>
      <c r="C49" s="39">
        <f>Data!T47</f>
        <v>45396</v>
      </c>
      <c r="D49" s="2">
        <f t="shared" si="1"/>
        <v>135</v>
      </c>
      <c r="E49" s="2" t="str">
        <f t="shared" si="2"/>
        <v>No</v>
      </c>
    </row>
    <row r="50" ht="15.75" customHeight="1">
      <c r="A50" s="2" t="str">
        <f>Data!B48</f>
        <v>Silvretta Montafon</v>
      </c>
      <c r="B50" s="39">
        <f>Data!S48</f>
        <v>45268</v>
      </c>
      <c r="C50" s="39">
        <f>Data!T48</f>
        <v>45396</v>
      </c>
      <c r="D50" s="2">
        <f t="shared" si="1"/>
        <v>128</v>
      </c>
      <c r="E50" s="2" t="str">
        <f t="shared" si="2"/>
        <v>No</v>
      </c>
    </row>
    <row r="51" ht="15.75" customHeight="1">
      <c r="A51" s="2" t="str">
        <f>Data!B49</f>
        <v>Monterosa Ski</v>
      </c>
      <c r="B51" s="39">
        <f>Data!S49</f>
        <v>45260</v>
      </c>
      <c r="C51" s="39">
        <f>Data!T49</f>
        <v>45396</v>
      </c>
      <c r="D51" s="2">
        <f t="shared" si="1"/>
        <v>136</v>
      </c>
      <c r="E51" s="2" t="str">
        <f t="shared" si="2"/>
        <v>No</v>
      </c>
    </row>
    <row r="52" ht="15.75" customHeight="1">
      <c r="A52" s="2" t="str">
        <f>Data!B50</f>
        <v>Krvavec</v>
      </c>
      <c r="B52" s="39">
        <f>Data!S50</f>
        <v>45268</v>
      </c>
      <c r="C52" s="39">
        <f>Data!T50</f>
        <v>45389</v>
      </c>
      <c r="D52" s="2">
        <f t="shared" si="1"/>
        <v>121</v>
      </c>
      <c r="E52" s="2" t="str">
        <f t="shared" si="2"/>
        <v>No</v>
      </c>
    </row>
    <row r="53" ht="15.75" customHeight="1">
      <c r="A53" s="2" t="str">
        <f>Data!B51</f>
        <v>Mayrhofen</v>
      </c>
      <c r="B53" s="39">
        <f>Data!S51</f>
        <v>45262</v>
      </c>
      <c r="C53" s="39">
        <f>Data!T51</f>
        <v>45396</v>
      </c>
      <c r="D53" s="2">
        <f t="shared" si="1"/>
        <v>134</v>
      </c>
      <c r="E53" s="2" t="str">
        <f t="shared" si="2"/>
        <v>No</v>
      </c>
    </row>
    <row r="54" ht="15.75" customHeight="1">
      <c r="A54" s="2" t="str">
        <f>Data!B52</f>
        <v>Grandvalira</v>
      </c>
      <c r="B54" s="39">
        <f>Data!S52</f>
        <v>45261</v>
      </c>
      <c r="C54" s="39">
        <f>Data!T52</f>
        <v>45396</v>
      </c>
      <c r="D54" s="2">
        <f t="shared" si="1"/>
        <v>135</v>
      </c>
      <c r="E54" s="2" t="str">
        <f t="shared" si="2"/>
        <v>No</v>
      </c>
    </row>
    <row r="55" ht="15.75" customHeight="1">
      <c r="A55" s="2" t="str">
        <f>Data!B53</f>
        <v>Madonna di Campiglio</v>
      </c>
      <c r="B55" s="39">
        <f>Data!S53</f>
        <v>45255</v>
      </c>
      <c r="C55" s="39">
        <f>Data!T53</f>
        <v>45396</v>
      </c>
      <c r="D55" s="2">
        <f t="shared" si="1"/>
        <v>141</v>
      </c>
      <c r="E55" s="2" t="str">
        <f t="shared" si="2"/>
        <v>No</v>
      </c>
    </row>
    <row r="56" ht="15.75" customHeight="1">
      <c r="A56" s="2" t="str">
        <f>Data!B54</f>
        <v>La Rosière</v>
      </c>
      <c r="B56" s="39">
        <f>Data!S54</f>
        <v>45276</v>
      </c>
      <c r="C56" s="39">
        <f>Data!T54</f>
        <v>45403</v>
      </c>
      <c r="D56" s="2">
        <f t="shared" si="1"/>
        <v>127</v>
      </c>
      <c r="E56" s="2" t="str">
        <f t="shared" si="2"/>
        <v>No</v>
      </c>
    </row>
    <row r="57" ht="15.75" customHeight="1">
      <c r="A57" s="2" t="str">
        <f>Data!B55</f>
        <v>Passo Tonale</v>
      </c>
      <c r="B57" s="39">
        <f>Data!S55</f>
        <v>45213</v>
      </c>
      <c r="C57" s="39">
        <f>Data!T55</f>
        <v>45417</v>
      </c>
      <c r="D57" s="2">
        <f t="shared" si="1"/>
        <v>204</v>
      </c>
      <c r="E57" s="2" t="str">
        <f t="shared" si="2"/>
        <v>No</v>
      </c>
    </row>
    <row r="58" ht="15.75" customHeight="1">
      <c r="A58" s="2" t="str">
        <f>Data!B56</f>
        <v>Ponte di Legno-Tonale</v>
      </c>
      <c r="B58" s="39">
        <f>Data!S56</f>
        <v>45248</v>
      </c>
      <c r="C58" s="39">
        <f>Data!T56</f>
        <v>45413</v>
      </c>
      <c r="D58" s="2">
        <f t="shared" si="1"/>
        <v>165</v>
      </c>
      <c r="E58" s="2" t="str">
        <f t="shared" si="2"/>
        <v>No</v>
      </c>
    </row>
    <row r="59" ht="15.75" customHeight="1">
      <c r="A59" s="2" t="str">
        <f>Data!B57</f>
        <v>Grandvalira</v>
      </c>
      <c r="B59" s="39">
        <f>Data!S57</f>
        <v>45261</v>
      </c>
      <c r="C59" s="39">
        <f>Data!T57</f>
        <v>45396</v>
      </c>
      <c r="D59" s="2">
        <f t="shared" si="1"/>
        <v>135</v>
      </c>
      <c r="E59" s="2" t="str">
        <f t="shared" si="2"/>
        <v>No</v>
      </c>
    </row>
    <row r="60" ht="15.75" customHeight="1">
      <c r="A60" s="2" t="str">
        <f>Data!B58</f>
        <v>Bláfjöll</v>
      </c>
      <c r="B60" s="39">
        <f>Data!S58</f>
        <v>45245</v>
      </c>
      <c r="C60" s="39">
        <f>Data!T58</f>
        <v>45412</v>
      </c>
      <c r="D60" s="2">
        <f t="shared" si="1"/>
        <v>167</v>
      </c>
      <c r="E60" s="2" t="str">
        <f t="shared" si="2"/>
        <v>No</v>
      </c>
    </row>
    <row r="61" ht="15.75" customHeight="1">
      <c r="A61" s="2" t="str">
        <f>Data!B59</f>
        <v>Kitzbühel</v>
      </c>
      <c r="B61" s="39">
        <f>Data!S59</f>
        <v>45227</v>
      </c>
      <c r="C61" s="39">
        <f>Data!T59</f>
        <v>45413</v>
      </c>
      <c r="D61" s="2">
        <f t="shared" si="1"/>
        <v>186</v>
      </c>
      <c r="E61" s="2" t="str">
        <f t="shared" si="2"/>
        <v>No</v>
      </c>
    </row>
    <row r="62" ht="15.75" customHeight="1">
      <c r="A62" s="2" t="str">
        <f>Data!B60</f>
        <v>Sestriere</v>
      </c>
      <c r="B62" s="39">
        <f>Data!S60</f>
        <v>45260</v>
      </c>
      <c r="C62" s="39">
        <f>Data!T60</f>
        <v>45396</v>
      </c>
      <c r="D62" s="2">
        <f t="shared" si="1"/>
        <v>136</v>
      </c>
      <c r="E62" s="2" t="str">
        <f t="shared" si="2"/>
        <v>No</v>
      </c>
    </row>
    <row r="63" ht="15.75" customHeight="1">
      <c r="A63" s="2" t="str">
        <f>Data!B61</f>
        <v>Bormio</v>
      </c>
      <c r="B63" s="39">
        <f>Data!S61</f>
        <v>45255</v>
      </c>
      <c r="C63" s="39">
        <f>Data!T61</f>
        <v>45396</v>
      </c>
      <c r="D63" s="2">
        <f t="shared" si="1"/>
        <v>141</v>
      </c>
      <c r="E63" s="2" t="str">
        <f t="shared" si="2"/>
        <v>No</v>
      </c>
    </row>
    <row r="64" ht="15.75" customHeight="1">
      <c r="A64" s="2" t="str">
        <f>Data!B62</f>
        <v>Les Contamines</v>
      </c>
      <c r="B64" s="39">
        <f>Data!S62</f>
        <v>45283</v>
      </c>
      <c r="C64" s="39">
        <f>Data!T62</f>
        <v>45403</v>
      </c>
      <c r="D64" s="2">
        <f t="shared" si="1"/>
        <v>120</v>
      </c>
      <c r="E64" s="2" t="str">
        <f t="shared" si="2"/>
        <v>No</v>
      </c>
    </row>
    <row r="65" ht="15.75" customHeight="1">
      <c r="A65" s="2" t="str">
        <f>Data!B63</f>
        <v>Vogel</v>
      </c>
      <c r="B65" s="39">
        <f>Data!S63</f>
        <v>45275</v>
      </c>
      <c r="C65" s="39">
        <f>Data!T63</f>
        <v>45382</v>
      </c>
      <c r="D65" s="2">
        <f t="shared" si="1"/>
        <v>107</v>
      </c>
      <c r="E65" s="2" t="str">
        <f t="shared" si="2"/>
        <v>No</v>
      </c>
    </row>
    <row r="66" ht="15.75" customHeight="1">
      <c r="A66" s="2" t="str">
        <f>Data!B64</f>
        <v>Pal-Arinsal</v>
      </c>
      <c r="B66" s="39">
        <f>Data!S64</f>
        <v>45261</v>
      </c>
      <c r="C66" s="39">
        <f>Data!T64</f>
        <v>45396</v>
      </c>
      <c r="D66" s="2">
        <f t="shared" si="1"/>
        <v>135</v>
      </c>
      <c r="E66" s="2" t="str">
        <f t="shared" si="2"/>
        <v>No</v>
      </c>
    </row>
    <row r="67" ht="15.75" customHeight="1">
      <c r="A67" s="2" t="str">
        <f>Data!B65</f>
        <v>Garmisch-Partenkirchen</v>
      </c>
      <c r="B67" s="39">
        <f>Data!S65</f>
        <v>45268</v>
      </c>
      <c r="C67" s="39">
        <f>Data!T65</f>
        <v>45389</v>
      </c>
      <c r="D67" s="2">
        <f t="shared" si="1"/>
        <v>121</v>
      </c>
      <c r="E67" s="2" t="str">
        <f t="shared" si="2"/>
        <v>No</v>
      </c>
    </row>
    <row r="68" ht="15.75" customHeight="1">
      <c r="A68" s="2" t="str">
        <f>Data!B66</f>
        <v>Hemsedal</v>
      </c>
      <c r="B68" s="39">
        <f>Data!S66</f>
        <v>45260</v>
      </c>
      <c r="C68" s="39">
        <f>Data!T66</f>
        <v>45413</v>
      </c>
      <c r="D68" s="2">
        <f t="shared" si="1"/>
        <v>153</v>
      </c>
      <c r="E68" s="2" t="str">
        <f t="shared" si="2"/>
        <v>No</v>
      </c>
    </row>
    <row r="69" ht="15.75" customHeight="1">
      <c r="A69" s="2" t="str">
        <f>Data!B67</f>
        <v>Formigal</v>
      </c>
      <c r="B69" s="39">
        <f>Data!S67</f>
        <v>45261</v>
      </c>
      <c r="C69" s="39">
        <f>Data!T67</f>
        <v>45396</v>
      </c>
      <c r="D69" s="2">
        <f t="shared" si="1"/>
        <v>135</v>
      </c>
      <c r="E69" s="2" t="str">
        <f t="shared" si="2"/>
        <v>No</v>
      </c>
    </row>
    <row r="70" ht="15.75" customHeight="1">
      <c r="A70" s="2" t="str">
        <f>Data!B68</f>
        <v>Sierra Nevada</v>
      </c>
      <c r="B70" s="39">
        <f>Data!S68</f>
        <v>45260</v>
      </c>
      <c r="C70" s="39">
        <f>Data!T68</f>
        <v>45412</v>
      </c>
      <c r="D70" s="2">
        <f t="shared" si="1"/>
        <v>152</v>
      </c>
      <c r="E70" s="2" t="str">
        <f t="shared" si="2"/>
        <v>No</v>
      </c>
    </row>
    <row r="71" ht="15.75" customHeight="1">
      <c r="A71" s="2" t="str">
        <f>Data!B69</f>
        <v>Romme Alpin</v>
      </c>
      <c r="B71" s="39">
        <f>Data!S69</f>
        <v>45275</v>
      </c>
      <c r="C71" s="39">
        <f>Data!T69</f>
        <v>45396</v>
      </c>
      <c r="D71" s="2">
        <f t="shared" si="1"/>
        <v>121</v>
      </c>
      <c r="E71" s="2" t="str">
        <f t="shared" si="2"/>
        <v>No</v>
      </c>
    </row>
    <row r="72" ht="15.75" customHeight="1">
      <c r="A72" s="2" t="str">
        <f>Data!B70</f>
        <v>Garmisch-Classic</v>
      </c>
      <c r="B72" s="39">
        <f>Data!S70</f>
        <v>45268</v>
      </c>
      <c r="C72" s="39">
        <f>Data!T70</f>
        <v>45389</v>
      </c>
      <c r="D72" s="2">
        <f t="shared" si="1"/>
        <v>121</v>
      </c>
      <c r="E72" s="2" t="str">
        <f t="shared" si="2"/>
        <v>No</v>
      </c>
    </row>
    <row r="73" ht="15.75" customHeight="1">
      <c r="A73" s="2" t="str">
        <f>Data!B71</f>
        <v>Hemsedal</v>
      </c>
      <c r="B73" s="39">
        <f>Data!S71</f>
        <v>45260</v>
      </c>
      <c r="C73" s="39">
        <f>Data!T71</f>
        <v>45413</v>
      </c>
      <c r="D73" s="2">
        <f t="shared" si="1"/>
        <v>153</v>
      </c>
      <c r="E73" s="2" t="str">
        <f t="shared" si="2"/>
        <v>No</v>
      </c>
    </row>
    <row r="74" ht="15.75" customHeight="1">
      <c r="A74" s="2" t="str">
        <f>Data!B72</f>
        <v>Åre</v>
      </c>
      <c r="B74" s="39">
        <f>Data!S72</f>
        <v>45262</v>
      </c>
      <c r="C74" s="39">
        <f>Data!T72</f>
        <v>45410</v>
      </c>
      <c r="D74" s="2">
        <f t="shared" si="1"/>
        <v>148</v>
      </c>
      <c r="E74" s="2" t="str">
        <f t="shared" si="2"/>
        <v>No</v>
      </c>
    </row>
    <row r="75" ht="15.75" customHeight="1">
      <c r="A75" s="2" t="str">
        <f>Data!B73</f>
        <v>Pas de la Casa</v>
      </c>
      <c r="B75" s="39">
        <f>Data!S73</f>
        <v>45260</v>
      </c>
      <c r="C75" s="39">
        <f>Data!T73</f>
        <v>45403</v>
      </c>
      <c r="D75" s="2">
        <f t="shared" si="1"/>
        <v>143</v>
      </c>
      <c r="E75" s="2" t="str">
        <f t="shared" si="2"/>
        <v>No</v>
      </c>
    </row>
    <row r="76" ht="15.75" customHeight="1">
      <c r="A76" s="2" t="str">
        <f>Data!B74</f>
        <v>Trysil</v>
      </c>
      <c r="B76" s="39">
        <f>Data!S74</f>
        <v>45260</v>
      </c>
      <c r="C76" s="39">
        <f>Data!T74</f>
        <v>45403</v>
      </c>
      <c r="D76" s="2">
        <f t="shared" si="1"/>
        <v>143</v>
      </c>
      <c r="E76" s="2" t="str">
        <f t="shared" si="2"/>
        <v>No</v>
      </c>
    </row>
    <row r="77" ht="15.75" customHeight="1">
      <c r="A77" s="2" t="str">
        <f>Data!B75</f>
        <v>Levi</v>
      </c>
      <c r="B77" s="39">
        <f>Data!S75</f>
        <v>45206</v>
      </c>
      <c r="C77" s="39">
        <f>Data!T75</f>
        <v>45422</v>
      </c>
      <c r="D77" s="2">
        <f t="shared" si="1"/>
        <v>216</v>
      </c>
      <c r="E77" s="2" t="str">
        <f t="shared" si="2"/>
        <v>No</v>
      </c>
    </row>
    <row r="78" ht="15.75" customHeight="1">
      <c r="A78" s="2" t="str">
        <f>Data!B76</f>
        <v>Jasná</v>
      </c>
      <c r="B78" s="39">
        <f>Data!S76</f>
        <v>45261</v>
      </c>
      <c r="C78" s="39">
        <f>Data!T76</f>
        <v>45396</v>
      </c>
      <c r="D78" s="2">
        <f t="shared" si="1"/>
        <v>135</v>
      </c>
      <c r="E78" s="2" t="str">
        <f t="shared" si="2"/>
        <v>No</v>
      </c>
    </row>
    <row r="79" ht="15.75" customHeight="1">
      <c r="A79" s="2" t="str">
        <f>Data!B77</f>
        <v>Åre</v>
      </c>
      <c r="B79" s="39">
        <f>Data!S77</f>
        <v>45262</v>
      </c>
      <c r="C79" s="39">
        <f>Data!T77</f>
        <v>45410</v>
      </c>
      <c r="D79" s="2">
        <f t="shared" si="1"/>
        <v>148</v>
      </c>
      <c r="E79" s="2" t="str">
        <f t="shared" si="2"/>
        <v>No</v>
      </c>
    </row>
    <row r="80" ht="15.75" customHeight="1">
      <c r="A80" s="2" t="str">
        <f>Data!B78</f>
        <v>Jasná Nízke Tatry</v>
      </c>
      <c r="B80" s="39">
        <f>Data!S78</f>
        <v>45261</v>
      </c>
      <c r="C80" s="39">
        <f>Data!T78</f>
        <v>45396</v>
      </c>
      <c r="D80" s="2">
        <f t="shared" si="1"/>
        <v>135</v>
      </c>
      <c r="E80" s="2" t="str">
        <f t="shared" si="2"/>
        <v>No</v>
      </c>
    </row>
    <row r="81" ht="15.75" customHeight="1">
      <c r="A81" s="2" t="str">
        <f>Data!B79</f>
        <v>Levi</v>
      </c>
      <c r="B81" s="39">
        <f>Data!S79</f>
        <v>45206</v>
      </c>
      <c r="C81" s="39">
        <f>Data!T79</f>
        <v>45422</v>
      </c>
      <c r="D81" s="2">
        <f t="shared" si="1"/>
        <v>216</v>
      </c>
      <c r="E81" s="2" t="str">
        <f t="shared" si="2"/>
        <v>No</v>
      </c>
    </row>
    <row r="82" ht="15.75" customHeight="1">
      <c r="A82" s="2" t="str">
        <f>Data!B80</f>
        <v>Krkonoše</v>
      </c>
      <c r="B82" s="39">
        <f>Data!S80</f>
        <v>45275</v>
      </c>
      <c r="C82" s="39">
        <f>Data!T80</f>
        <v>45382</v>
      </c>
      <c r="D82" s="2">
        <f t="shared" si="1"/>
        <v>107</v>
      </c>
      <c r="E82" s="2" t="str">
        <f t="shared" si="2"/>
        <v>No</v>
      </c>
    </row>
    <row r="83" ht="15.75" customHeight="1">
      <c r="A83" s="2" t="str">
        <f>Data!B81</f>
        <v>Jasná Nízke Tatry</v>
      </c>
      <c r="B83" s="39">
        <f>Data!S81</f>
        <v>45261</v>
      </c>
      <c r="C83" s="39">
        <f>Data!T81</f>
        <v>45396</v>
      </c>
      <c r="D83" s="2">
        <f t="shared" si="1"/>
        <v>135</v>
      </c>
      <c r="E83" s="2" t="str">
        <f t="shared" si="2"/>
        <v>No</v>
      </c>
    </row>
    <row r="84" ht="15.75" customHeight="1">
      <c r="A84" s="2" t="str">
        <f>Data!B82</f>
        <v>Sälen</v>
      </c>
      <c r="B84" s="39">
        <f>Data!S82</f>
        <v>45274</v>
      </c>
      <c r="C84" s="39">
        <f>Data!T82</f>
        <v>45403</v>
      </c>
      <c r="D84" s="2">
        <f t="shared" si="1"/>
        <v>129</v>
      </c>
      <c r="E84" s="2" t="str">
        <f t="shared" si="2"/>
        <v>No</v>
      </c>
    </row>
    <row r="85" ht="15.75" customHeight="1">
      <c r="A85" s="2" t="str">
        <f>Data!B83</f>
        <v>Geilo</v>
      </c>
      <c r="B85" s="39">
        <f>Data!S83</f>
        <v>45260</v>
      </c>
      <c r="C85" s="39">
        <f>Data!T83</f>
        <v>45410</v>
      </c>
      <c r="D85" s="2">
        <f t="shared" si="1"/>
        <v>150</v>
      </c>
      <c r="E85" s="2" t="str">
        <f t="shared" si="2"/>
        <v>No</v>
      </c>
    </row>
    <row r="86" ht="15.75" customHeight="1">
      <c r="A86" s="2" t="str">
        <f>Data!B84</f>
        <v>Ruka</v>
      </c>
      <c r="B86" s="39">
        <f>Data!S84</f>
        <v>45206</v>
      </c>
      <c r="C86" s="39">
        <f>Data!T84</f>
        <v>45424</v>
      </c>
      <c r="D86" s="2">
        <f t="shared" si="1"/>
        <v>218</v>
      </c>
      <c r="E86" s="2" t="str">
        <f t="shared" si="2"/>
        <v>No</v>
      </c>
    </row>
    <row r="87" ht="15.75" customHeight="1">
      <c r="A87" s="2" t="str">
        <f>Data!B85</f>
        <v>Kranjska Gora</v>
      </c>
      <c r="B87" s="39">
        <f>Data!S85</f>
        <v>45268</v>
      </c>
      <c r="C87" s="39">
        <f>Data!T85</f>
        <v>45382</v>
      </c>
      <c r="D87" s="2">
        <f t="shared" si="1"/>
        <v>114</v>
      </c>
      <c r="E87" s="2" t="str">
        <f t="shared" si="2"/>
        <v>No</v>
      </c>
    </row>
    <row r="88" ht="15.75" customHeight="1">
      <c r="A88" s="2" t="str">
        <f>Data!B86</f>
        <v>Myrkdalen</v>
      </c>
      <c r="B88" s="39">
        <f>Data!S86</f>
        <v>45260</v>
      </c>
      <c r="C88" s="39">
        <f>Data!T86</f>
        <v>45413</v>
      </c>
      <c r="D88" s="2">
        <f t="shared" si="1"/>
        <v>153</v>
      </c>
      <c r="E88" s="2" t="str">
        <f t="shared" si="2"/>
        <v>No</v>
      </c>
    </row>
    <row r="89" ht="15.75" customHeight="1">
      <c r="A89" s="2" t="str">
        <f>Data!B87</f>
        <v>Kopaonik</v>
      </c>
      <c r="B89" s="39">
        <f>Data!S87</f>
        <v>45261</v>
      </c>
      <c r="C89" s="39">
        <f>Data!T87</f>
        <v>45389</v>
      </c>
      <c r="D89" s="2">
        <f t="shared" si="1"/>
        <v>128</v>
      </c>
      <c r="E89" s="2" t="str">
        <f t="shared" si="2"/>
        <v>No</v>
      </c>
    </row>
    <row r="90" ht="15.75" customHeight="1">
      <c r="A90" s="2" t="str">
        <f>Data!B88</f>
        <v>Glencoe Mountain</v>
      </c>
      <c r="B90" s="39">
        <f>Data!S88</f>
        <v>45275</v>
      </c>
      <c r="C90" s="39">
        <f>Data!T88</f>
        <v>45397</v>
      </c>
      <c r="D90" s="2">
        <f t="shared" si="1"/>
        <v>122</v>
      </c>
      <c r="E90" s="2" t="str">
        <f t="shared" si="2"/>
        <v>No</v>
      </c>
    </row>
    <row r="91" ht="15.75" customHeight="1">
      <c r="A91" s="2" t="str">
        <f>Data!B89</f>
        <v>Bansko</v>
      </c>
      <c r="B91" s="39">
        <f>Data!S89</f>
        <v>45275</v>
      </c>
      <c r="C91" s="39">
        <f>Data!T89</f>
        <v>45397</v>
      </c>
      <c r="D91" s="2">
        <f t="shared" si="1"/>
        <v>122</v>
      </c>
      <c r="E91" s="2" t="str">
        <f t="shared" si="2"/>
        <v>No</v>
      </c>
    </row>
    <row r="92" ht="15.75" customHeight="1">
      <c r="A92" s="2" t="str">
        <f>Data!B90</f>
        <v>Borovets</v>
      </c>
      <c r="B92" s="39">
        <f>Data!S90</f>
        <v>45275</v>
      </c>
      <c r="C92" s="39">
        <f>Data!T90</f>
        <v>45392</v>
      </c>
      <c r="D92" s="2">
        <f t="shared" si="1"/>
        <v>117</v>
      </c>
      <c r="E92" s="2" t="str">
        <f t="shared" si="2"/>
        <v>No</v>
      </c>
    </row>
    <row r="93" ht="15.75" customHeight="1">
      <c r="A93" s="2" t="str">
        <f>Data!B91</f>
        <v>Vasilitsa</v>
      </c>
      <c r="B93" s="39">
        <f>Data!S91</f>
        <v>45282</v>
      </c>
      <c r="C93" s="39">
        <f>Data!T91</f>
        <v>45375</v>
      </c>
      <c r="D93" s="2">
        <f t="shared" si="1"/>
        <v>93</v>
      </c>
      <c r="E93" s="2" t="str">
        <f t="shared" si="2"/>
        <v>No</v>
      </c>
    </row>
    <row r="94" ht="15.75" customHeight="1">
      <c r="A94" s="2" t="str">
        <f>Data!B92</f>
        <v>Bansko</v>
      </c>
      <c r="B94" s="39">
        <f>Data!S92</f>
        <v>45275</v>
      </c>
      <c r="C94" s="39">
        <f>Data!T92</f>
        <v>45397</v>
      </c>
      <c r="D94" s="2">
        <f t="shared" si="1"/>
        <v>122</v>
      </c>
      <c r="E94" s="2" t="str">
        <f t="shared" si="2"/>
        <v>No</v>
      </c>
    </row>
    <row r="95" ht="15.75" customHeight="1">
      <c r="A95" s="2" t="str">
        <f>Data!B93</f>
        <v>Vrátna</v>
      </c>
      <c r="B95" s="39">
        <f>Data!S93</f>
        <v>45268</v>
      </c>
      <c r="C95" s="39">
        <f>Data!T93</f>
        <v>45382</v>
      </c>
      <c r="D95" s="2">
        <f t="shared" si="1"/>
        <v>114</v>
      </c>
      <c r="E95" s="2" t="str">
        <f t="shared" si="2"/>
        <v>No</v>
      </c>
    </row>
    <row r="96" ht="15.75" customHeight="1">
      <c r="A96" s="2" t="str">
        <f>Data!B94</f>
        <v>Ylläs</v>
      </c>
      <c r="B96" s="39">
        <f>Data!S94</f>
        <v>45241</v>
      </c>
      <c r="C96" s="39">
        <f>Data!T94</f>
        <v>45424</v>
      </c>
      <c r="D96" s="2">
        <f t="shared" si="1"/>
        <v>183</v>
      </c>
      <c r="E96" s="2" t="str">
        <f t="shared" si="2"/>
        <v>No</v>
      </c>
    </row>
    <row r="97" ht="15.75" customHeight="1">
      <c r="A97" s="2" t="str">
        <f>Data!B95</f>
        <v>Pamporovo</v>
      </c>
      <c r="B97" s="39">
        <f>Data!S95</f>
        <v>45275</v>
      </c>
      <c r="C97" s="39">
        <f>Data!T95</f>
        <v>45389</v>
      </c>
      <c r="D97" s="2">
        <f t="shared" si="1"/>
        <v>114</v>
      </c>
      <c r="E97" s="2" t="str">
        <f t="shared" si="2"/>
        <v>No</v>
      </c>
    </row>
    <row r="98" ht="15.75" customHeight="1">
      <c r="A98" s="2" t="str">
        <f>Data!B96</f>
        <v>Ylläs</v>
      </c>
      <c r="B98" s="39">
        <f>Data!S96</f>
        <v>45241</v>
      </c>
      <c r="C98" s="39">
        <f>Data!T96</f>
        <v>45424</v>
      </c>
      <c r="D98" s="2">
        <f t="shared" si="1"/>
        <v>183</v>
      </c>
      <c r="E98" s="2" t="str">
        <f t="shared" si="2"/>
        <v>No</v>
      </c>
    </row>
    <row r="99" ht="15.75" customHeight="1">
      <c r="A99" s="2" t="str">
        <f>Data!B97</f>
        <v>Gudauri</v>
      </c>
      <c r="B99" s="39">
        <f>Data!S97</f>
        <v>45270</v>
      </c>
      <c r="C99" s="39">
        <f>Data!T97</f>
        <v>45397</v>
      </c>
      <c r="D99" s="2">
        <f t="shared" si="1"/>
        <v>127</v>
      </c>
      <c r="E99" s="2" t="str">
        <f t="shared" si="2"/>
        <v>No</v>
      </c>
    </row>
    <row r="100" ht="15.75" customHeight="1">
      <c r="A100" s="2" t="str">
        <f>Data!B98</f>
        <v>Jahorina</v>
      </c>
      <c r="B100" s="39">
        <f>Data!S98</f>
        <v>45261</v>
      </c>
      <c r="C100" s="39">
        <f>Data!T98</f>
        <v>45382</v>
      </c>
      <c r="D100" s="2">
        <f t="shared" si="1"/>
        <v>121</v>
      </c>
      <c r="E100" s="2" t="str">
        <f t="shared" si="2"/>
        <v>No</v>
      </c>
    </row>
    <row r="101" ht="15.75" customHeight="1">
      <c r="A101" s="2" t="str">
        <f>Data!B99</f>
        <v>Zakopane</v>
      </c>
      <c r="B101" s="39">
        <f>Data!S99</f>
        <v>45275</v>
      </c>
      <c r="C101" s="39">
        <f>Data!T99</f>
        <v>45382</v>
      </c>
      <c r="D101" s="2">
        <f t="shared" si="1"/>
        <v>107</v>
      </c>
      <c r="E101" s="2" t="str">
        <f t="shared" si="2"/>
        <v>No</v>
      </c>
    </row>
    <row r="102" ht="15.75" customHeight="1">
      <c r="A102" s="2" t="str">
        <f>Data!B100</f>
        <v>Troodos</v>
      </c>
      <c r="B102" s="39">
        <f>Data!S100</f>
        <v>45296</v>
      </c>
      <c r="C102" s="39">
        <f>Data!T100</f>
        <v>45366</v>
      </c>
      <c r="D102" s="2">
        <f t="shared" si="1"/>
        <v>70</v>
      </c>
      <c r="E102" s="2" t="str">
        <f t="shared" si="2"/>
        <v>Yes</v>
      </c>
    </row>
    <row r="103" ht="15.75" customHeight="1">
      <c r="A103" s="2" t="str">
        <f>Data!B101</f>
        <v>Brezovica</v>
      </c>
      <c r="B103" s="39">
        <f>Data!S101</f>
        <v>45275</v>
      </c>
      <c r="C103" s="39">
        <f>Data!T101</f>
        <v>45382</v>
      </c>
      <c r="D103" s="2">
        <f t="shared" si="1"/>
        <v>107</v>
      </c>
      <c r="E103" s="2" t="str">
        <f t="shared" si="2"/>
        <v>No</v>
      </c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7.63"/>
  </cols>
  <sheetData>
    <row r="1" ht="15.75" customHeight="1">
      <c r="A1" s="2" t="s">
        <v>826</v>
      </c>
    </row>
    <row r="2" ht="15.75" customHeight="1"/>
    <row r="3" ht="15.75" customHeight="1">
      <c r="A3" s="40" t="s">
        <v>813</v>
      </c>
      <c r="B3" s="40" t="s">
        <v>827</v>
      </c>
      <c r="C3" s="40" t="s">
        <v>828</v>
      </c>
      <c r="D3" s="40" t="s">
        <v>829</v>
      </c>
      <c r="E3" s="40" t="s">
        <v>830</v>
      </c>
    </row>
    <row r="4" ht="15.75" customHeight="1">
      <c r="A4" s="2" t="str">
        <f>Data!B2</f>
        <v>Zugspitze</v>
      </c>
      <c r="B4" s="2">
        <f>Data!V2</f>
        <v>166</v>
      </c>
      <c r="C4" s="2">
        <f>Data!K2</f>
        <v>20</v>
      </c>
      <c r="D4" s="2">
        <f>Data!AE2</f>
        <v>0</v>
      </c>
      <c r="E4" s="2">
        <f t="shared" ref="E4:E103" si="1">(D4 * SQRT(C4)) / B4</f>
        <v>0</v>
      </c>
    </row>
    <row r="5" ht="15.75" customHeight="1">
      <c r="A5" s="2" t="str">
        <f>Data!B3</f>
        <v>Zermatt</v>
      </c>
      <c r="B5" s="2">
        <f>Data!V3</f>
        <v>157</v>
      </c>
      <c r="C5" s="2">
        <f>Data!K3</f>
        <v>360</v>
      </c>
      <c r="D5" s="2">
        <f>Data!AE3</f>
        <v>40</v>
      </c>
      <c r="E5" s="2">
        <f t="shared" si="1"/>
        <v>4.834055022</v>
      </c>
    </row>
    <row r="6" ht="15.75" customHeight="1">
      <c r="A6" s="2" t="str">
        <f>Data!B4</f>
        <v>Courchevel</v>
      </c>
      <c r="B6" s="2">
        <f>Data!V4</f>
        <v>134</v>
      </c>
      <c r="C6" s="2">
        <f>Data!K4</f>
        <v>150</v>
      </c>
      <c r="D6" s="2">
        <f>Data!AE4</f>
        <v>30</v>
      </c>
      <c r="E6" s="2">
        <f t="shared" si="1"/>
        <v>2.74196613</v>
      </c>
    </row>
    <row r="7" ht="15.75" customHeight="1">
      <c r="A7" s="2" t="str">
        <f>Data!B5</f>
        <v>St. Moritz</v>
      </c>
      <c r="B7" s="2">
        <f>Data!V5</f>
        <v>134</v>
      </c>
      <c r="C7" s="2">
        <f>Data!K5</f>
        <v>350</v>
      </c>
      <c r="D7" s="2">
        <f>Data!AE5</f>
        <v>42</v>
      </c>
      <c r="E7" s="2">
        <f t="shared" si="1"/>
        <v>5.863791427</v>
      </c>
    </row>
    <row r="8" ht="15.75" customHeight="1">
      <c r="A8" s="2" t="str">
        <f>Data!B6</f>
        <v>Lech-Zürs</v>
      </c>
      <c r="B8" s="2">
        <f>Data!V6</f>
        <v>142</v>
      </c>
      <c r="C8" s="2">
        <f>Data!K6</f>
        <v>305</v>
      </c>
      <c r="D8" s="2">
        <f>Data!AE6</f>
        <v>27</v>
      </c>
      <c r="E8" s="2">
        <f t="shared" si="1"/>
        <v>3.320667101</v>
      </c>
    </row>
    <row r="9" ht="15.75" customHeight="1">
      <c r="A9" s="2" t="str">
        <f>Data!B7</f>
        <v>Saas-Fee</v>
      </c>
      <c r="B9" s="2">
        <f>Data!V7</f>
        <v>287</v>
      </c>
      <c r="C9" s="2">
        <f>Data!K7</f>
        <v>100</v>
      </c>
      <c r="D9" s="2">
        <f>Data!AE7</f>
        <v>6</v>
      </c>
      <c r="E9" s="2">
        <f t="shared" si="1"/>
        <v>0.2090592334</v>
      </c>
    </row>
    <row r="10" ht="15.75" customHeight="1">
      <c r="A10" s="2" t="str">
        <f>Data!B8</f>
        <v>Grindelwald-Wengen</v>
      </c>
      <c r="B10" s="2">
        <f>Data!V8</f>
        <v>134</v>
      </c>
      <c r="C10" s="2">
        <f>Data!K8</f>
        <v>213</v>
      </c>
      <c r="D10" s="2">
        <f>Data!AE8</f>
        <v>20</v>
      </c>
      <c r="E10" s="2">
        <f t="shared" si="1"/>
        <v>2.178286495</v>
      </c>
    </row>
    <row r="11" ht="15.75" customHeight="1">
      <c r="A11" s="2" t="str">
        <f>Data!B9</f>
        <v>Saas-Fee</v>
      </c>
      <c r="B11" s="2">
        <f>Data!V9</f>
        <v>288</v>
      </c>
      <c r="C11" s="2">
        <f>Data!K9</f>
        <v>100</v>
      </c>
      <c r="D11" s="2">
        <f>Data!AE9</f>
        <v>6</v>
      </c>
      <c r="E11" s="2">
        <f t="shared" si="1"/>
        <v>0.2083333333</v>
      </c>
    </row>
    <row r="12" ht="15.75" customHeight="1">
      <c r="A12" s="2" t="str">
        <f>Data!B10</f>
        <v>St. Anton am Arlberg</v>
      </c>
      <c r="B12" s="2">
        <f>Data!V10</f>
        <v>147</v>
      </c>
      <c r="C12" s="2">
        <f>Data!K10</f>
        <v>305</v>
      </c>
      <c r="D12" s="2">
        <f>Data!AE10</f>
        <v>40</v>
      </c>
      <c r="E12" s="2">
        <f t="shared" si="1"/>
        <v>4.752176652</v>
      </c>
    </row>
    <row r="13" ht="15.75" customHeight="1">
      <c r="A13" s="2" t="str">
        <f>Data!B11</f>
        <v>Livigno</v>
      </c>
      <c r="B13" s="2">
        <f>Data!V11</f>
        <v>162</v>
      </c>
      <c r="C13" s="2">
        <f>Data!K11</f>
        <v>115</v>
      </c>
      <c r="D13" s="2">
        <f>Data!AE11</f>
        <v>40</v>
      </c>
      <c r="E13" s="2">
        <f t="shared" si="1"/>
        <v>2.647853159</v>
      </c>
    </row>
    <row r="14" ht="15.75" customHeight="1">
      <c r="A14" s="2" t="str">
        <f>Data!B12</f>
        <v>Tignes</v>
      </c>
      <c r="B14" s="2">
        <f>Data!V12</f>
        <v>211</v>
      </c>
      <c r="C14" s="2">
        <f>Data!K12</f>
        <v>300</v>
      </c>
      <c r="D14" s="2">
        <f>Data!AE12</f>
        <v>40</v>
      </c>
      <c r="E14" s="2">
        <f t="shared" si="1"/>
        <v>3.28350864</v>
      </c>
    </row>
    <row r="15" ht="15.75" customHeight="1">
      <c r="A15" s="2" t="str">
        <f>Data!B13</f>
        <v>Val Thorens</v>
      </c>
      <c r="B15" s="2">
        <f>Data!V13</f>
        <v>176</v>
      </c>
      <c r="C15" s="2">
        <f>Data!K13</f>
        <v>150</v>
      </c>
      <c r="D15" s="2">
        <f>Data!AE13</f>
        <v>0</v>
      </c>
      <c r="E15" s="2">
        <f t="shared" si="1"/>
        <v>0</v>
      </c>
    </row>
    <row r="16" ht="15.75" customHeight="1">
      <c r="A16" s="2" t="str">
        <f>Data!B14</f>
        <v>Obergurgl-Hochgurgl</v>
      </c>
      <c r="B16" s="2">
        <f>Data!V14</f>
        <v>167</v>
      </c>
      <c r="C16" s="2">
        <f>Data!K14</f>
        <v>110</v>
      </c>
      <c r="D16" s="2">
        <f>Data!AE14</f>
        <v>12</v>
      </c>
      <c r="E16" s="2">
        <f t="shared" si="1"/>
        <v>0.7536351005</v>
      </c>
    </row>
    <row r="17" ht="15.75" customHeight="1">
      <c r="A17" s="2" t="str">
        <f>Data!B15</f>
        <v>Laax</v>
      </c>
      <c r="B17" s="2">
        <f>Data!V15</f>
        <v>149</v>
      </c>
      <c r="C17" s="2">
        <f>Data!K15</f>
        <v>224</v>
      </c>
      <c r="D17" s="2">
        <f>Data!AE15</f>
        <v>56</v>
      </c>
      <c r="E17" s="2">
        <f t="shared" si="1"/>
        <v>5.625041977</v>
      </c>
    </row>
    <row r="18" ht="15.75" customHeight="1">
      <c r="A18" s="2" t="str">
        <f>Data!B16</f>
        <v>Riksgränsen</v>
      </c>
      <c r="B18" s="2">
        <f>Data!V16</f>
        <v>122</v>
      </c>
      <c r="C18" s="2">
        <f>Data!K16</f>
        <v>21</v>
      </c>
      <c r="D18" s="2">
        <f>Data!AE16</f>
        <v>0</v>
      </c>
      <c r="E18" s="2">
        <f t="shared" si="1"/>
        <v>0</v>
      </c>
    </row>
    <row r="19" ht="15.75" customHeight="1">
      <c r="A19" s="2" t="str">
        <f>Data!B17</f>
        <v>Pitztal Glacier</v>
      </c>
      <c r="B19" s="2">
        <f>Data!V17</f>
        <v>246</v>
      </c>
      <c r="C19" s="2">
        <f>Data!K17</f>
        <v>41</v>
      </c>
      <c r="D19" s="2">
        <f>Data!AE17</f>
        <v>0</v>
      </c>
      <c r="E19" s="2">
        <f t="shared" si="1"/>
        <v>0</v>
      </c>
    </row>
    <row r="20" ht="15.75" customHeight="1">
      <c r="A20" s="2" t="str">
        <f>Data!B18</f>
        <v>Hintertux</v>
      </c>
      <c r="B20" s="2">
        <f>Data!V18</f>
        <v>365</v>
      </c>
      <c r="C20" s="2">
        <f>Data!K18</f>
        <v>60</v>
      </c>
      <c r="D20" s="2">
        <f>Data!AE18</f>
        <v>0</v>
      </c>
      <c r="E20" s="2">
        <f t="shared" si="1"/>
        <v>0</v>
      </c>
    </row>
    <row r="21" ht="15.75" customHeight="1">
      <c r="A21" s="2" t="str">
        <f>Data!B19</f>
        <v>Verbier</v>
      </c>
      <c r="B21" s="2">
        <f>Data!V19</f>
        <v>150</v>
      </c>
      <c r="C21" s="2">
        <f>Data!K19</f>
        <v>410</v>
      </c>
      <c r="D21" s="2">
        <f>Data!AE19</f>
        <v>45</v>
      </c>
      <c r="E21" s="2">
        <f t="shared" si="1"/>
        <v>6.074537019</v>
      </c>
    </row>
    <row r="22" ht="15.75" customHeight="1">
      <c r="A22" s="2" t="str">
        <f>Data!B20</f>
        <v>Ischgl</v>
      </c>
      <c r="B22" s="2">
        <f>Data!V20</f>
        <v>159</v>
      </c>
      <c r="C22" s="2">
        <f>Data!K20</f>
        <v>239</v>
      </c>
      <c r="D22" s="2">
        <f>Data!AE20</f>
        <v>40</v>
      </c>
      <c r="E22" s="2">
        <f t="shared" si="1"/>
        <v>3.889213795</v>
      </c>
    </row>
    <row r="23" ht="15.75" customHeight="1">
      <c r="A23" s="2" t="str">
        <f>Data!B21</f>
        <v>Davos Klosters</v>
      </c>
      <c r="B23" s="2">
        <f>Data!V21</f>
        <v>149</v>
      </c>
      <c r="C23" s="2">
        <f>Data!K21</f>
        <v>300</v>
      </c>
      <c r="D23" s="2">
        <f>Data!AE21</f>
        <v>78</v>
      </c>
      <c r="E23" s="2">
        <f t="shared" si="1"/>
        <v>9.06711161</v>
      </c>
    </row>
    <row r="24" ht="15.75" customHeight="1">
      <c r="A24" s="2" t="str">
        <f>Data!B22</f>
        <v>Cervinia</v>
      </c>
      <c r="B24" s="2">
        <f>Data!V22</f>
        <v>192</v>
      </c>
      <c r="C24" s="2">
        <f>Data!K22</f>
        <v>150</v>
      </c>
      <c r="D24" s="2">
        <f>Data!AE22</f>
        <v>8</v>
      </c>
      <c r="E24" s="2">
        <f t="shared" si="1"/>
        <v>0.5103103631</v>
      </c>
    </row>
    <row r="25" ht="15.75" customHeight="1">
      <c r="A25" s="2" t="str">
        <f>Data!B23</f>
        <v>Andermatt</v>
      </c>
      <c r="B25" s="2">
        <f>Data!V23</f>
        <v>165</v>
      </c>
      <c r="C25" s="2">
        <f>Data!K23</f>
        <v>120</v>
      </c>
      <c r="D25" s="2">
        <f>Data!AE23</f>
        <v>28</v>
      </c>
      <c r="E25" s="2">
        <f t="shared" si="1"/>
        <v>1.858937165</v>
      </c>
    </row>
    <row r="26" ht="15.75" customHeight="1">
      <c r="A26" s="2" t="str">
        <f>Data!B24</f>
        <v>Mürren</v>
      </c>
      <c r="B26" s="2">
        <f>Data!V24</f>
        <v>120</v>
      </c>
      <c r="C26" s="2">
        <f>Data!K24</f>
        <v>53</v>
      </c>
      <c r="D26" s="2">
        <f>Data!AE24</f>
        <v>15</v>
      </c>
      <c r="E26" s="2">
        <f t="shared" si="1"/>
        <v>0.9100137362</v>
      </c>
    </row>
    <row r="27" ht="15.75" customHeight="1">
      <c r="A27" s="2" t="str">
        <f>Data!B25</f>
        <v>Chamonix</v>
      </c>
      <c r="B27" s="2">
        <f>Data!V25</f>
        <v>148</v>
      </c>
      <c r="C27" s="2">
        <f>Data!K25</f>
        <v>155</v>
      </c>
      <c r="D27" s="2">
        <f>Data!AE25</f>
        <v>50</v>
      </c>
      <c r="E27" s="2">
        <f t="shared" si="1"/>
        <v>4.206047161</v>
      </c>
    </row>
    <row r="28" ht="15.75" customHeight="1">
      <c r="A28" s="2" t="str">
        <f>Data!B26</f>
        <v>Méribel</v>
      </c>
      <c r="B28" s="2">
        <f>Data!V26</f>
        <v>134</v>
      </c>
      <c r="C28" s="2">
        <f>Data!K26</f>
        <v>150</v>
      </c>
      <c r="D28" s="2">
        <f>Data!AE26</f>
        <v>33</v>
      </c>
      <c r="E28" s="2">
        <f t="shared" si="1"/>
        <v>3.016162743</v>
      </c>
    </row>
    <row r="29" ht="15.75" customHeight="1">
      <c r="A29" s="2" t="str">
        <f>Data!B27</f>
        <v>Saalbach-Hinterglemm</v>
      </c>
      <c r="B29" s="2">
        <f>Data!V27</f>
        <v>136</v>
      </c>
      <c r="C29" s="2">
        <f>Data!K27</f>
        <v>270</v>
      </c>
      <c r="D29" s="2">
        <f>Data!AE27</f>
        <v>35</v>
      </c>
      <c r="E29" s="2">
        <f t="shared" si="1"/>
        <v>4.228740334</v>
      </c>
    </row>
    <row r="30" ht="15.75" customHeight="1">
      <c r="A30" s="2" t="str">
        <f>Data!B28</f>
        <v>Alpe d'Huez</v>
      </c>
      <c r="B30" s="2">
        <f>Data!V28</f>
        <v>147</v>
      </c>
      <c r="C30" s="2">
        <f>Data!K28</f>
        <v>250</v>
      </c>
      <c r="D30" s="2">
        <f>Data!AE28</f>
        <v>50</v>
      </c>
      <c r="E30" s="2">
        <f t="shared" si="1"/>
        <v>5.378023232</v>
      </c>
    </row>
    <row r="31" ht="15.75" customHeight="1">
      <c r="A31" s="2" t="str">
        <f>Data!B29</f>
        <v>La Plagne</v>
      </c>
      <c r="B31" s="2">
        <f>Data!V29</f>
        <v>133</v>
      </c>
      <c r="C31" s="2">
        <f>Data!K29</f>
        <v>225</v>
      </c>
      <c r="D31" s="2">
        <f>Data!AE29</f>
        <v>80</v>
      </c>
      <c r="E31" s="2">
        <f t="shared" si="1"/>
        <v>9.022556391</v>
      </c>
    </row>
    <row r="32" ht="15.75" customHeight="1">
      <c r="A32" s="2" t="str">
        <f>Data!B30</f>
        <v>Avoriaz</v>
      </c>
      <c r="B32" s="2">
        <f>Data!V30</f>
        <v>128</v>
      </c>
      <c r="C32" s="2">
        <f>Data!K30</f>
        <v>130</v>
      </c>
      <c r="D32" s="2">
        <f>Data!AE30</f>
        <v>45</v>
      </c>
      <c r="E32" s="2">
        <f t="shared" si="1"/>
        <v>4.008429229</v>
      </c>
    </row>
    <row r="33" ht="15.75" customHeight="1">
      <c r="A33" s="2" t="str">
        <f>Data!B31</f>
        <v>Kronplatz</v>
      </c>
      <c r="B33" s="2">
        <f>Data!V31</f>
        <v>141</v>
      </c>
      <c r="C33" s="2">
        <f>Data!K31</f>
        <v>119</v>
      </c>
      <c r="D33" s="2">
        <f>Data!AE31</f>
        <v>23</v>
      </c>
      <c r="E33" s="2">
        <f t="shared" si="1"/>
        <v>1.779435309</v>
      </c>
    </row>
    <row r="34" ht="15.75" customHeight="1">
      <c r="A34" s="2" t="str">
        <f>Data!B32</f>
        <v>Baqueira-Beret</v>
      </c>
      <c r="B34" s="2">
        <f>Data!V32</f>
        <v>136</v>
      </c>
      <c r="C34" s="2">
        <f>Data!K32</f>
        <v>167</v>
      </c>
      <c r="D34" s="2">
        <f>Data!AE32</f>
        <v>7</v>
      </c>
      <c r="E34" s="2">
        <f t="shared" si="1"/>
        <v>0.6651465874</v>
      </c>
    </row>
    <row r="35" ht="15.75" customHeight="1">
      <c r="A35" s="2" t="str">
        <f>Data!B33</f>
        <v>Gstaad</v>
      </c>
      <c r="B35" s="2">
        <f>Data!V33</f>
        <v>192</v>
      </c>
      <c r="C35" s="2">
        <f>Data!K33</f>
        <v>200</v>
      </c>
      <c r="D35" s="2">
        <f>Data!AE33</f>
        <v>180</v>
      </c>
      <c r="E35" s="2">
        <f t="shared" si="1"/>
        <v>13.25825215</v>
      </c>
    </row>
    <row r="36" ht="15.75" customHeight="1">
      <c r="A36" s="2" t="str">
        <f>Data!B34</f>
        <v>Gastein</v>
      </c>
      <c r="B36" s="2">
        <f>Data!V34</f>
        <v>136</v>
      </c>
      <c r="C36" s="2">
        <f>Data!K34</f>
        <v>205</v>
      </c>
      <c r="D36" s="2">
        <f>Data!AE34</f>
        <v>90</v>
      </c>
      <c r="E36" s="2">
        <f t="shared" si="1"/>
        <v>9.475028645</v>
      </c>
    </row>
    <row r="37" ht="15.75" customHeight="1">
      <c r="A37" s="2" t="str">
        <f>Data!B35</f>
        <v>Baqueira-Beret</v>
      </c>
      <c r="B37" s="2">
        <f>Data!V35</f>
        <v>136</v>
      </c>
      <c r="C37" s="2">
        <f>Data!K35</f>
        <v>167</v>
      </c>
      <c r="D37" s="2">
        <f>Data!AE35</f>
        <v>7</v>
      </c>
      <c r="E37" s="2">
        <f t="shared" si="1"/>
        <v>0.6651465874</v>
      </c>
    </row>
    <row r="38" ht="15.75" customHeight="1">
      <c r="A38" s="2" t="str">
        <f>Data!B36</f>
        <v>Val d'Isère</v>
      </c>
      <c r="B38" s="2">
        <f>Data!V36</f>
        <v>150</v>
      </c>
      <c r="C38" s="2">
        <f>Data!K36</f>
        <v>300</v>
      </c>
      <c r="D38" s="2">
        <f>Data!AE36</f>
        <v>25</v>
      </c>
      <c r="E38" s="2">
        <f t="shared" si="1"/>
        <v>2.886751346</v>
      </c>
    </row>
    <row r="39" ht="15.75" customHeight="1">
      <c r="A39" s="2" t="str">
        <f>Data!B37</f>
        <v>Les Arcs</v>
      </c>
      <c r="B39" s="2">
        <f>Data!V37</f>
        <v>133</v>
      </c>
      <c r="C39" s="2">
        <f>Data!K37</f>
        <v>200</v>
      </c>
      <c r="D39" s="2">
        <f>Data!AE37</f>
        <v>35</v>
      </c>
      <c r="E39" s="2">
        <f t="shared" si="1"/>
        <v>3.721614638</v>
      </c>
    </row>
    <row r="40" ht="15.75" customHeight="1">
      <c r="A40" s="2" t="str">
        <f>Data!B38</f>
        <v>Sölden</v>
      </c>
      <c r="B40" s="2">
        <f>Data!V38</f>
        <v>231</v>
      </c>
      <c r="C40" s="2">
        <f>Data!K38</f>
        <v>144</v>
      </c>
      <c r="D40" s="2">
        <f>Data!AE38</f>
        <v>30</v>
      </c>
      <c r="E40" s="2">
        <f t="shared" si="1"/>
        <v>1.558441558</v>
      </c>
    </row>
    <row r="41" ht="15.75" customHeight="1">
      <c r="A41" s="2" t="str">
        <f>Data!B39</f>
        <v>Galtür</v>
      </c>
      <c r="B41" s="2">
        <f>Data!V39</f>
        <v>121</v>
      </c>
      <c r="C41" s="2">
        <f>Data!K39</f>
        <v>40</v>
      </c>
      <c r="D41" s="2">
        <f>Data!AE39</f>
        <v>75</v>
      </c>
      <c r="E41" s="2">
        <f t="shared" si="1"/>
        <v>3.920178918</v>
      </c>
    </row>
    <row r="42" ht="15.75" customHeight="1">
      <c r="A42" s="2" t="str">
        <f>Data!B40</f>
        <v>Cortina d'Ampezzo</v>
      </c>
      <c r="B42" s="2">
        <f>Data!V40</f>
        <v>139</v>
      </c>
      <c r="C42" s="2">
        <f>Data!K40</f>
        <v>120</v>
      </c>
      <c r="D42" s="2">
        <f>Data!AE40</f>
        <v>70</v>
      </c>
      <c r="E42" s="2">
        <f t="shared" si="1"/>
        <v>5.516630076</v>
      </c>
    </row>
    <row r="43" ht="15.75" customHeight="1">
      <c r="A43" s="2" t="str">
        <f>Data!B41</f>
        <v>Flaine</v>
      </c>
      <c r="B43" s="2">
        <f>Data!V41</f>
        <v>127</v>
      </c>
      <c r="C43" s="2">
        <f>Data!K41</f>
        <v>140</v>
      </c>
      <c r="D43" s="2">
        <f>Data!AE41</f>
        <v>15</v>
      </c>
      <c r="E43" s="2">
        <f t="shared" si="1"/>
        <v>1.397499161</v>
      </c>
    </row>
    <row r="44" ht="15.75" customHeight="1">
      <c r="A44" s="2" t="str">
        <f>Data!B42</f>
        <v>Les Menuires</v>
      </c>
      <c r="B44" s="2">
        <f>Data!V42</f>
        <v>141</v>
      </c>
      <c r="C44" s="2">
        <f>Data!K42</f>
        <v>160</v>
      </c>
      <c r="D44" s="2">
        <f>Data!AE42</f>
        <v>28</v>
      </c>
      <c r="E44" s="2">
        <f t="shared" si="1"/>
        <v>2.511880127</v>
      </c>
    </row>
    <row r="45" ht="15.75" customHeight="1">
      <c r="A45" s="2" t="str">
        <f>Data!B43</f>
        <v>Les Deux Alpes</v>
      </c>
      <c r="B45" s="2">
        <f>Data!V43</f>
        <v>148</v>
      </c>
      <c r="C45" s="2">
        <f>Data!K43</f>
        <v>225</v>
      </c>
      <c r="D45" s="2">
        <f>Data!AE43</f>
        <v>25</v>
      </c>
      <c r="E45" s="2">
        <f t="shared" si="1"/>
        <v>2.533783784</v>
      </c>
    </row>
    <row r="46" ht="15.75" customHeight="1">
      <c r="A46" s="2" t="str">
        <f>Data!B44</f>
        <v>La Clusaz</v>
      </c>
      <c r="B46" s="2">
        <f>Data!V44</f>
        <v>134</v>
      </c>
      <c r="C46" s="2">
        <f>Data!K44</f>
        <v>125</v>
      </c>
      <c r="D46" s="2">
        <f>Data!AE44</f>
        <v>85</v>
      </c>
      <c r="E46" s="2">
        <f t="shared" si="1"/>
        <v>7.092006645</v>
      </c>
    </row>
    <row r="47" ht="15.75" customHeight="1">
      <c r="A47" s="2" t="str">
        <f>Data!B45</f>
        <v>Courmayeur</v>
      </c>
      <c r="B47" s="2">
        <f>Data!V45</f>
        <v>141</v>
      </c>
      <c r="C47" s="2">
        <f>Data!K45</f>
        <v>100</v>
      </c>
      <c r="D47" s="2">
        <f>Data!AE45</f>
        <v>30</v>
      </c>
      <c r="E47" s="2">
        <f t="shared" si="1"/>
        <v>2.127659574</v>
      </c>
    </row>
    <row r="48" ht="15.75" customHeight="1">
      <c r="A48" s="2" t="str">
        <f>Data!B46</f>
        <v>Samoëns</v>
      </c>
      <c r="B48" s="2">
        <f>Data!V46</f>
        <v>127</v>
      </c>
      <c r="C48" s="2">
        <f>Data!K46</f>
        <v>150</v>
      </c>
      <c r="D48" s="2">
        <f>Data!AE46</f>
        <v>90</v>
      </c>
      <c r="E48" s="2">
        <f t="shared" si="1"/>
        <v>8.679294364</v>
      </c>
    </row>
    <row r="49" ht="15.75" customHeight="1">
      <c r="A49" s="2" t="str">
        <f>Data!B47</f>
        <v>Leogang</v>
      </c>
      <c r="B49" s="2">
        <f>Data!V47</f>
        <v>135</v>
      </c>
      <c r="C49" s="2">
        <f>Data!K47</f>
        <v>200</v>
      </c>
      <c r="D49" s="2">
        <f>Data!AE47</f>
        <v>14</v>
      </c>
      <c r="E49" s="2">
        <f t="shared" si="1"/>
        <v>1.466591842</v>
      </c>
    </row>
    <row r="50" ht="15.75" customHeight="1">
      <c r="A50" s="2" t="str">
        <f>Data!B48</f>
        <v>Silvretta Montafon</v>
      </c>
      <c r="B50" s="2">
        <f>Data!V48</f>
        <v>128</v>
      </c>
      <c r="C50" s="2">
        <f>Data!K48</f>
        <v>140</v>
      </c>
      <c r="D50" s="2">
        <f>Data!AE48</f>
        <v>15</v>
      </c>
      <c r="E50" s="2">
        <f t="shared" si="1"/>
        <v>1.386581199</v>
      </c>
    </row>
    <row r="51" ht="15.75" customHeight="1">
      <c r="A51" s="2" t="str">
        <f>Data!B49</f>
        <v>Monterosa Ski</v>
      </c>
      <c r="B51" s="2">
        <f>Data!V49</f>
        <v>136</v>
      </c>
      <c r="C51" s="2">
        <f>Data!K49</f>
        <v>180</v>
      </c>
      <c r="D51" s="2">
        <f>Data!AE49</f>
        <v>15</v>
      </c>
      <c r="E51" s="2">
        <f t="shared" si="1"/>
        <v>1.479750867</v>
      </c>
    </row>
    <row r="52" ht="15.75" customHeight="1">
      <c r="A52" s="2" t="str">
        <f>Data!B50</f>
        <v>Krvavec</v>
      </c>
      <c r="B52" s="2">
        <f>Data!V50</f>
        <v>121</v>
      </c>
      <c r="C52" s="2">
        <f>Data!K50</f>
        <v>30</v>
      </c>
      <c r="D52" s="2">
        <f>Data!AE50</f>
        <v>6</v>
      </c>
      <c r="E52" s="2">
        <f t="shared" si="1"/>
        <v>0.2715979624</v>
      </c>
    </row>
    <row r="53" ht="15.75" customHeight="1">
      <c r="A53" s="2" t="str">
        <f>Data!B51</f>
        <v>Mayrhofen</v>
      </c>
      <c r="B53" s="2">
        <f>Data!V51</f>
        <v>134</v>
      </c>
      <c r="C53" s="2">
        <f>Data!K51</f>
        <v>136</v>
      </c>
      <c r="D53" s="2">
        <f>Data!AE51</f>
        <v>30</v>
      </c>
      <c r="E53" s="2">
        <f t="shared" si="1"/>
        <v>2.610873983</v>
      </c>
    </row>
    <row r="54" ht="15.75" customHeight="1">
      <c r="A54" s="2" t="str">
        <f>Data!B52</f>
        <v>Grandvalira</v>
      </c>
      <c r="B54" s="2">
        <f>Data!V52</f>
        <v>135</v>
      </c>
      <c r="C54" s="2">
        <f>Data!K52</f>
        <v>210</v>
      </c>
      <c r="D54" s="2">
        <f>Data!AE52</f>
        <v>10</v>
      </c>
      <c r="E54" s="2">
        <f t="shared" si="1"/>
        <v>1.073435315</v>
      </c>
    </row>
    <row r="55" ht="15.75" customHeight="1">
      <c r="A55" s="2" t="str">
        <f>Data!B53</f>
        <v>Madonna di Campiglio</v>
      </c>
      <c r="B55" s="2">
        <f>Data!V53</f>
        <v>141</v>
      </c>
      <c r="C55" s="2">
        <f>Data!K53</f>
        <v>150</v>
      </c>
      <c r="D55" s="2">
        <f>Data!AE53</f>
        <v>40</v>
      </c>
      <c r="E55" s="2">
        <f t="shared" si="1"/>
        <v>3.474453536</v>
      </c>
    </row>
    <row r="56" ht="15.75" customHeight="1">
      <c r="A56" s="2" t="str">
        <f>Data!B54</f>
        <v>La Rosière</v>
      </c>
      <c r="B56" s="2">
        <f>Data!V54</f>
        <v>127</v>
      </c>
      <c r="C56" s="2">
        <f>Data!K54</f>
        <v>152</v>
      </c>
      <c r="D56" s="2">
        <f>Data!AE54</f>
        <v>30</v>
      </c>
      <c r="E56" s="2">
        <f t="shared" si="1"/>
        <v>2.912321576</v>
      </c>
    </row>
    <row r="57" ht="15.75" customHeight="1">
      <c r="A57" s="2" t="str">
        <f>Data!B55</f>
        <v>Passo Tonale</v>
      </c>
      <c r="B57" s="2">
        <f>Data!V55</f>
        <v>204</v>
      </c>
      <c r="C57" s="2">
        <f>Data!K55</f>
        <v>100</v>
      </c>
      <c r="D57" s="2">
        <f>Data!AE55</f>
        <v>16</v>
      </c>
      <c r="E57" s="2">
        <f t="shared" si="1"/>
        <v>0.7843137255</v>
      </c>
    </row>
    <row r="58" ht="15.75" customHeight="1">
      <c r="A58" s="2" t="str">
        <f>Data!B56</f>
        <v>Ponte di Legno-Tonale</v>
      </c>
      <c r="B58" s="2">
        <f>Data!V56</f>
        <v>165</v>
      </c>
      <c r="C58" s="2">
        <f>Data!K56</f>
        <v>100</v>
      </c>
      <c r="D58" s="2">
        <f>Data!AE56</f>
        <v>20</v>
      </c>
      <c r="E58" s="2">
        <f t="shared" si="1"/>
        <v>1.212121212</v>
      </c>
    </row>
    <row r="59" ht="15.75" customHeight="1">
      <c r="A59" s="2" t="str">
        <f>Data!B57</f>
        <v>Grandvalira</v>
      </c>
      <c r="B59" s="2">
        <f>Data!V57</f>
        <v>135</v>
      </c>
      <c r="C59" s="2">
        <f>Data!K57</f>
        <v>210</v>
      </c>
      <c r="D59" s="2">
        <f>Data!AE57</f>
        <v>10</v>
      </c>
      <c r="E59" s="2">
        <f t="shared" si="1"/>
        <v>1.073435315</v>
      </c>
    </row>
    <row r="60" ht="15.75" customHeight="1">
      <c r="A60" s="2" t="str">
        <f>Data!B58</f>
        <v>Bláfjöll</v>
      </c>
      <c r="B60" s="2">
        <f>Data!V58</f>
        <v>167</v>
      </c>
      <c r="C60" s="2">
        <f>Data!K58</f>
        <v>14</v>
      </c>
      <c r="D60" s="2">
        <f>Data!AE58</f>
        <v>15</v>
      </c>
      <c r="E60" s="2">
        <f t="shared" si="1"/>
        <v>0.3360770108</v>
      </c>
    </row>
    <row r="61" ht="15.75" customHeight="1">
      <c r="A61" s="2" t="str">
        <f>Data!B59</f>
        <v>Kitzbühel</v>
      </c>
      <c r="B61" s="2">
        <f>Data!V59</f>
        <v>185</v>
      </c>
      <c r="C61" s="2">
        <f>Data!K59</f>
        <v>179</v>
      </c>
      <c r="D61" s="2">
        <f>Data!AE59</f>
        <v>35</v>
      </c>
      <c r="E61" s="2">
        <f t="shared" si="1"/>
        <v>2.531178841</v>
      </c>
    </row>
    <row r="62" ht="15.75" customHeight="1">
      <c r="A62" s="2" t="str">
        <f>Data!B60</f>
        <v>Sestriere</v>
      </c>
      <c r="B62" s="2">
        <f>Data!V60</f>
        <v>136</v>
      </c>
      <c r="C62" s="2">
        <f>Data!K60</f>
        <v>146</v>
      </c>
      <c r="D62" s="2">
        <f>Data!AE60</f>
        <v>40</v>
      </c>
      <c r="E62" s="2">
        <f t="shared" si="1"/>
        <v>3.553837051</v>
      </c>
    </row>
    <row r="63" ht="15.75" customHeight="1">
      <c r="A63" s="2" t="str">
        <f>Data!B61</f>
        <v>Bormio</v>
      </c>
      <c r="B63" s="2">
        <f>Data!V61</f>
        <v>141</v>
      </c>
      <c r="C63" s="2">
        <f>Data!K61</f>
        <v>50</v>
      </c>
      <c r="D63" s="2">
        <f>Data!AE61</f>
        <v>39</v>
      </c>
      <c r="E63" s="2">
        <f t="shared" si="1"/>
        <v>1.955827267</v>
      </c>
    </row>
    <row r="64" ht="15.75" customHeight="1">
      <c r="A64" s="2" t="str">
        <f>Data!B62</f>
        <v>Les Contamines</v>
      </c>
      <c r="B64" s="2">
        <f>Data!V62</f>
        <v>120</v>
      </c>
      <c r="C64" s="2">
        <f>Data!K62</f>
        <v>120</v>
      </c>
      <c r="D64" s="2">
        <f>Data!AE62</f>
        <v>29</v>
      </c>
      <c r="E64" s="2">
        <f t="shared" si="1"/>
        <v>2.647325695</v>
      </c>
    </row>
    <row r="65" ht="15.75" customHeight="1">
      <c r="A65" s="2" t="str">
        <f>Data!B63</f>
        <v>Vogel</v>
      </c>
      <c r="B65" s="2">
        <f>Data!V63</f>
        <v>107</v>
      </c>
      <c r="C65" s="2">
        <f>Data!K63</f>
        <v>22</v>
      </c>
      <c r="D65" s="2">
        <f>Data!AE63</f>
        <v>15</v>
      </c>
      <c r="E65" s="2">
        <f t="shared" si="1"/>
        <v>0.6575349196</v>
      </c>
    </row>
    <row r="66" ht="15.75" customHeight="1">
      <c r="A66" s="2" t="str">
        <f>Data!B64</f>
        <v>Pal-Arinsal</v>
      </c>
      <c r="B66" s="2">
        <f>Data!V64</f>
        <v>135</v>
      </c>
      <c r="C66" s="2">
        <f>Data!K64</f>
        <v>63</v>
      </c>
      <c r="D66" s="2">
        <f>Data!AE64</f>
        <v>5</v>
      </c>
      <c r="E66" s="2">
        <f t="shared" si="1"/>
        <v>0.2939723679</v>
      </c>
    </row>
    <row r="67" ht="15.75" customHeight="1">
      <c r="A67" s="2" t="str">
        <f>Data!B65</f>
        <v>Garmisch-Partenkirchen</v>
      </c>
      <c r="B67" s="2">
        <f>Data!V65</f>
        <v>121</v>
      </c>
      <c r="C67" s="2">
        <f>Data!K65</f>
        <v>65</v>
      </c>
      <c r="D67" s="2">
        <f>Data!AE65</f>
        <v>28</v>
      </c>
      <c r="E67" s="2">
        <f t="shared" si="1"/>
        <v>1.865646421</v>
      </c>
    </row>
    <row r="68" ht="15.75" customHeight="1">
      <c r="A68" s="2" t="str">
        <f>Data!B66</f>
        <v>Hemsedal</v>
      </c>
      <c r="B68" s="2">
        <f>Data!V66</f>
        <v>153</v>
      </c>
      <c r="C68" s="2">
        <f>Data!K66</f>
        <v>52</v>
      </c>
      <c r="D68" s="2">
        <f>Data!AE66</f>
        <v>220</v>
      </c>
      <c r="E68" s="2">
        <f t="shared" si="1"/>
        <v>10.36890563</v>
      </c>
    </row>
    <row r="69" ht="15.75" customHeight="1">
      <c r="A69" s="2" t="str">
        <f>Data!B67</f>
        <v>Formigal</v>
      </c>
      <c r="B69" s="2">
        <f>Data!V67</f>
        <v>135</v>
      </c>
      <c r="C69" s="2">
        <f>Data!K67</f>
        <v>137</v>
      </c>
      <c r="D69" s="2">
        <f>Data!AE67</f>
        <v>5</v>
      </c>
      <c r="E69" s="2">
        <f t="shared" si="1"/>
        <v>0.4335074041</v>
      </c>
    </row>
    <row r="70" ht="15.75" customHeight="1">
      <c r="A70" s="2" t="str">
        <f>Data!B68</f>
        <v>Sierra Nevada</v>
      </c>
      <c r="B70" s="2">
        <f>Data!V68</f>
        <v>152</v>
      </c>
      <c r="C70" s="2">
        <f>Data!K68</f>
        <v>106</v>
      </c>
      <c r="D70" s="2">
        <f>Data!AE68</f>
        <v>5</v>
      </c>
      <c r="E70" s="2">
        <f t="shared" si="1"/>
        <v>0.3386720441</v>
      </c>
    </row>
    <row r="71" ht="15.75" customHeight="1">
      <c r="A71" s="2" t="str">
        <f>Data!B69</f>
        <v>Romme Alpin</v>
      </c>
      <c r="B71" s="2">
        <f>Data!V69</f>
        <v>121</v>
      </c>
      <c r="C71" s="2">
        <f>Data!K69</f>
        <v>30</v>
      </c>
      <c r="D71" s="2">
        <f>Data!AE69</f>
        <v>5</v>
      </c>
      <c r="E71" s="2">
        <f t="shared" si="1"/>
        <v>0.2263316353</v>
      </c>
    </row>
    <row r="72" ht="15.75" customHeight="1">
      <c r="A72" s="2" t="str">
        <f>Data!B70</f>
        <v>Garmisch-Classic</v>
      </c>
      <c r="B72" s="2">
        <f>Data!V70</f>
        <v>121</v>
      </c>
      <c r="C72" s="2">
        <f>Data!K70</f>
        <v>40</v>
      </c>
      <c r="D72" s="2">
        <f>Data!AE70</f>
        <v>28</v>
      </c>
      <c r="E72" s="2">
        <f t="shared" si="1"/>
        <v>1.463533463</v>
      </c>
    </row>
    <row r="73" ht="15.75" customHeight="1">
      <c r="A73" s="2" t="str">
        <f>Data!B71</f>
        <v>Hemsedal</v>
      </c>
      <c r="B73" s="2">
        <f>Data!V71</f>
        <v>153</v>
      </c>
      <c r="C73" s="2">
        <f>Data!K71</f>
        <v>52</v>
      </c>
      <c r="D73" s="2">
        <f>Data!AE71</f>
        <v>220</v>
      </c>
      <c r="E73" s="2">
        <f t="shared" si="1"/>
        <v>10.36890563</v>
      </c>
    </row>
    <row r="74" ht="15.75" customHeight="1">
      <c r="A74" s="2" t="str">
        <f>Data!B72</f>
        <v>Åre</v>
      </c>
      <c r="B74" s="2">
        <f>Data!V72</f>
        <v>148</v>
      </c>
      <c r="C74" s="2">
        <f>Data!K72</f>
        <v>91</v>
      </c>
      <c r="D74" s="2">
        <f>Data!AE72</f>
        <v>80</v>
      </c>
      <c r="E74" s="2">
        <f t="shared" si="1"/>
        <v>5.156428116</v>
      </c>
    </row>
    <row r="75" ht="15.75" customHeight="1">
      <c r="A75" s="2" t="str">
        <f>Data!B73</f>
        <v>Pas de la Casa</v>
      </c>
      <c r="B75" s="2">
        <f>Data!V73</f>
        <v>143</v>
      </c>
      <c r="C75" s="2">
        <f>Data!K73</f>
        <v>100</v>
      </c>
      <c r="D75" s="2">
        <f>Data!AE73</f>
        <v>7</v>
      </c>
      <c r="E75" s="2">
        <f t="shared" si="1"/>
        <v>0.4895104895</v>
      </c>
    </row>
    <row r="76" ht="15.75" customHeight="1">
      <c r="A76" s="2" t="str">
        <f>Data!B74</f>
        <v>Trysil</v>
      </c>
      <c r="B76" s="2">
        <f>Data!V74</f>
        <v>143</v>
      </c>
      <c r="C76" s="2">
        <f>Data!K74</f>
        <v>68</v>
      </c>
      <c r="D76" s="2">
        <f>Data!AE74</f>
        <v>175</v>
      </c>
      <c r="E76" s="2">
        <f t="shared" si="1"/>
        <v>10.09151727</v>
      </c>
    </row>
    <row r="77" ht="15.75" customHeight="1">
      <c r="A77" s="2" t="str">
        <f>Data!B75</f>
        <v>Levi</v>
      </c>
      <c r="B77" s="2">
        <f>Data!V75</f>
        <v>216</v>
      </c>
      <c r="C77" s="2">
        <f>Data!K75</f>
        <v>43</v>
      </c>
      <c r="D77" s="2">
        <f>Data!AE75</f>
        <v>230</v>
      </c>
      <c r="E77" s="2">
        <f t="shared" si="1"/>
        <v>6.982457688</v>
      </c>
    </row>
    <row r="78" ht="15.75" customHeight="1">
      <c r="A78" s="2" t="str">
        <f>Data!B76</f>
        <v>Jasná</v>
      </c>
      <c r="B78" s="2">
        <f>Data!V76</f>
        <v>135</v>
      </c>
      <c r="C78" s="2">
        <f>Data!K76</f>
        <v>49</v>
      </c>
      <c r="D78" s="2">
        <f>Data!AE76</f>
        <v>24</v>
      </c>
      <c r="E78" s="2">
        <f t="shared" si="1"/>
        <v>1.244444444</v>
      </c>
    </row>
    <row r="79" ht="15.75" customHeight="1">
      <c r="A79" s="2" t="str">
        <f>Data!B77</f>
        <v>Åre</v>
      </c>
      <c r="B79" s="2">
        <f>Data!V77</f>
        <v>148</v>
      </c>
      <c r="C79" s="2">
        <f>Data!K77</f>
        <v>91</v>
      </c>
      <c r="D79" s="2">
        <f>Data!AE77</f>
        <v>80</v>
      </c>
      <c r="E79" s="2">
        <f t="shared" si="1"/>
        <v>5.156428116</v>
      </c>
    </row>
    <row r="80" ht="15.75" customHeight="1">
      <c r="A80" s="2" t="str">
        <f>Data!B78</f>
        <v>Jasná Nízke Tatry</v>
      </c>
      <c r="B80" s="2">
        <f>Data!V78</f>
        <v>135</v>
      </c>
      <c r="C80" s="2">
        <f>Data!K78</f>
        <v>50</v>
      </c>
      <c r="D80" s="2">
        <f>Data!AE78</f>
        <v>24</v>
      </c>
      <c r="E80" s="2">
        <f t="shared" si="1"/>
        <v>1.257078722</v>
      </c>
    </row>
    <row r="81" ht="15.75" customHeight="1">
      <c r="A81" s="2" t="str">
        <f>Data!B79</f>
        <v>Levi</v>
      </c>
      <c r="B81" s="2">
        <f>Data!V79</f>
        <v>216</v>
      </c>
      <c r="C81" s="2">
        <f>Data!K79</f>
        <v>43</v>
      </c>
      <c r="D81" s="2">
        <f>Data!AE79</f>
        <v>230</v>
      </c>
      <c r="E81" s="2">
        <f t="shared" si="1"/>
        <v>6.982457688</v>
      </c>
    </row>
    <row r="82" ht="15.75" customHeight="1">
      <c r="A82" s="2" t="str">
        <f>Data!B80</f>
        <v>Krkonoše</v>
      </c>
      <c r="B82" s="2">
        <f>Data!V80</f>
        <v>107</v>
      </c>
      <c r="C82" s="2">
        <f>Data!K80</f>
        <v>41</v>
      </c>
      <c r="D82" s="2">
        <f>Data!AE80</f>
        <v>85</v>
      </c>
      <c r="E82" s="2">
        <f t="shared" si="1"/>
        <v>5.08659402</v>
      </c>
    </row>
    <row r="83" ht="15.75" customHeight="1">
      <c r="A83" s="2" t="str">
        <f>Data!B81</f>
        <v>Jasná Nízke Tatry</v>
      </c>
      <c r="B83" s="2">
        <f>Data!V81</f>
        <v>135</v>
      </c>
      <c r="C83" s="2">
        <f>Data!K81</f>
        <v>50</v>
      </c>
      <c r="D83" s="2">
        <f>Data!AE81</f>
        <v>24</v>
      </c>
      <c r="E83" s="2">
        <f t="shared" si="1"/>
        <v>1.257078722</v>
      </c>
    </row>
    <row r="84" ht="15.75" customHeight="1">
      <c r="A84" s="2" t="str">
        <f>Data!B82</f>
        <v>Sälen</v>
      </c>
      <c r="B84" s="2">
        <f>Data!V82</f>
        <v>129</v>
      </c>
      <c r="C84" s="2">
        <f>Data!K82</f>
        <v>100</v>
      </c>
      <c r="D84" s="2">
        <f>Data!AE82</f>
        <v>120</v>
      </c>
      <c r="E84" s="2">
        <f t="shared" si="1"/>
        <v>9.302325581</v>
      </c>
    </row>
    <row r="85" ht="15.75" customHeight="1">
      <c r="A85" s="2" t="str">
        <f>Data!B83</f>
        <v>Geilo</v>
      </c>
      <c r="B85" s="2">
        <f>Data!V83</f>
        <v>150</v>
      </c>
      <c r="C85" s="2">
        <f>Data!K83</f>
        <v>39</v>
      </c>
      <c r="D85" s="2">
        <f>Data!AE83</f>
        <v>220</v>
      </c>
      <c r="E85" s="2">
        <f t="shared" si="1"/>
        <v>9.159330398</v>
      </c>
    </row>
    <row r="86" ht="15.75" customHeight="1">
      <c r="A86" s="2" t="str">
        <f>Data!B84</f>
        <v>Ruka</v>
      </c>
      <c r="B86" s="2">
        <f>Data!V84</f>
        <v>217</v>
      </c>
      <c r="C86" s="2">
        <f>Data!K84</f>
        <v>35</v>
      </c>
      <c r="D86" s="2">
        <f>Data!AE84</f>
        <v>200</v>
      </c>
      <c r="E86" s="2">
        <f t="shared" si="1"/>
        <v>5.452608095</v>
      </c>
    </row>
    <row r="87" ht="15.75" customHeight="1">
      <c r="A87" s="2" t="str">
        <f>Data!B85</f>
        <v>Kranjska Gora</v>
      </c>
      <c r="B87" s="2">
        <f>Data!V85</f>
        <v>114</v>
      </c>
      <c r="C87" s="2">
        <f>Data!K85</f>
        <v>30</v>
      </c>
      <c r="D87" s="2">
        <f>Data!AE85</f>
        <v>40</v>
      </c>
      <c r="E87" s="2">
        <f t="shared" si="1"/>
        <v>1.921833535</v>
      </c>
    </row>
    <row r="88" ht="15.75" customHeight="1">
      <c r="A88" s="2" t="str">
        <f>Data!B86</f>
        <v>Myrkdalen</v>
      </c>
      <c r="B88" s="2">
        <f>Data!V86</f>
        <v>153</v>
      </c>
      <c r="C88" s="2">
        <f>Data!K86</f>
        <v>21</v>
      </c>
      <c r="D88" s="2">
        <f>Data!AE86</f>
        <v>60</v>
      </c>
      <c r="E88" s="2">
        <f t="shared" si="1"/>
        <v>1.797088508</v>
      </c>
    </row>
    <row r="89" ht="15.75" customHeight="1">
      <c r="A89" s="2" t="str">
        <f>Data!B87</f>
        <v>Kopaonik</v>
      </c>
      <c r="B89" s="2">
        <f>Data!V87</f>
        <v>128</v>
      </c>
      <c r="C89" s="2">
        <f>Data!K87</f>
        <v>55</v>
      </c>
      <c r="D89" s="2">
        <f>Data!AE87</f>
        <v>20</v>
      </c>
      <c r="E89" s="2">
        <f t="shared" si="1"/>
        <v>1.158781014</v>
      </c>
    </row>
    <row r="90" ht="15.75" customHeight="1">
      <c r="A90" s="2" t="str">
        <f>Data!B88</f>
        <v>Glencoe Mountain</v>
      </c>
      <c r="B90" s="2">
        <f>Data!V88</f>
        <v>122</v>
      </c>
      <c r="C90" s="2">
        <f>Data!K88</f>
        <v>20</v>
      </c>
      <c r="D90" s="2">
        <f>Data!AE88</f>
        <v>0</v>
      </c>
      <c r="E90" s="2">
        <f t="shared" si="1"/>
        <v>0</v>
      </c>
    </row>
    <row r="91" ht="15.75" customHeight="1">
      <c r="A91" s="2" t="str">
        <f>Data!B89</f>
        <v>Bansko</v>
      </c>
      <c r="B91" s="2">
        <f>Data!V89</f>
        <v>122</v>
      </c>
      <c r="C91" s="2">
        <f>Data!K89</f>
        <v>75</v>
      </c>
      <c r="D91" s="2">
        <f>Data!AE89</f>
        <v>5</v>
      </c>
      <c r="E91" s="2">
        <f t="shared" si="1"/>
        <v>0.3549284442</v>
      </c>
    </row>
    <row r="92" ht="15.75" customHeight="1">
      <c r="A92" s="2" t="str">
        <f>Data!B90</f>
        <v>Borovets</v>
      </c>
      <c r="B92" s="2">
        <f>Data!V90</f>
        <v>117</v>
      </c>
      <c r="C92" s="2">
        <f>Data!K90</f>
        <v>58</v>
      </c>
      <c r="D92" s="2">
        <f>Data!AE90</f>
        <v>35</v>
      </c>
      <c r="E92" s="2">
        <f t="shared" si="1"/>
        <v>2.278222724</v>
      </c>
    </row>
    <row r="93" ht="15.75" customHeight="1">
      <c r="A93" s="2" t="str">
        <f>Data!B91</f>
        <v>Vasilitsa</v>
      </c>
      <c r="B93" s="2">
        <f>Data!V91</f>
        <v>93</v>
      </c>
      <c r="C93" s="2">
        <f>Data!K91</f>
        <v>16</v>
      </c>
      <c r="D93" s="2">
        <f>Data!AE91</f>
        <v>0</v>
      </c>
      <c r="E93" s="2">
        <f t="shared" si="1"/>
        <v>0</v>
      </c>
    </row>
    <row r="94" ht="15.75" customHeight="1">
      <c r="A94" s="2" t="str">
        <f>Data!B92</f>
        <v>Bansko</v>
      </c>
      <c r="B94" s="2">
        <f>Data!V92</f>
        <v>122</v>
      </c>
      <c r="C94" s="2">
        <f>Data!K92</f>
        <v>75</v>
      </c>
      <c r="D94" s="2">
        <f>Data!AE92</f>
        <v>5</v>
      </c>
      <c r="E94" s="2">
        <f t="shared" si="1"/>
        <v>0.3549284442</v>
      </c>
    </row>
    <row r="95" ht="15.75" customHeight="1">
      <c r="A95" s="2" t="str">
        <f>Data!B93</f>
        <v>Vrátna</v>
      </c>
      <c r="B95" s="2">
        <f>Data!V93</f>
        <v>114</v>
      </c>
      <c r="C95" s="2">
        <f>Data!K93</f>
        <v>14</v>
      </c>
      <c r="D95" s="2">
        <f>Data!AE93</f>
        <v>25</v>
      </c>
      <c r="E95" s="2">
        <f t="shared" si="1"/>
        <v>0.8205389006</v>
      </c>
    </row>
    <row r="96" ht="15.75" customHeight="1">
      <c r="A96" s="2" t="str">
        <f>Data!B94</f>
        <v>Ylläs</v>
      </c>
      <c r="B96" s="2">
        <f>Data!V94</f>
        <v>183</v>
      </c>
      <c r="C96" s="2">
        <f>Data!K94</f>
        <v>63</v>
      </c>
      <c r="D96" s="2">
        <f>Data!AE94</f>
        <v>330</v>
      </c>
      <c r="E96" s="2">
        <f t="shared" si="1"/>
        <v>14.31308086</v>
      </c>
    </row>
    <row r="97" ht="15.75" customHeight="1">
      <c r="A97" s="2" t="str">
        <f>Data!B95</f>
        <v>Pamporovo</v>
      </c>
      <c r="B97" s="2">
        <f>Data!V95</f>
        <v>114</v>
      </c>
      <c r="C97" s="2">
        <f>Data!K95</f>
        <v>37</v>
      </c>
      <c r="D97" s="2">
        <f>Data!AE95</f>
        <v>38</v>
      </c>
      <c r="E97" s="2">
        <f t="shared" si="1"/>
        <v>2.02758751</v>
      </c>
    </row>
    <row r="98" ht="15.75" customHeight="1">
      <c r="A98" s="2" t="str">
        <f>Data!B96</f>
        <v>Ylläs</v>
      </c>
      <c r="B98" s="2">
        <f>Data!V96</f>
        <v>183</v>
      </c>
      <c r="C98" s="2">
        <f>Data!K96</f>
        <v>63</v>
      </c>
      <c r="D98" s="2">
        <f>Data!AE96</f>
        <v>330</v>
      </c>
      <c r="E98" s="2">
        <f t="shared" si="1"/>
        <v>14.31308086</v>
      </c>
    </row>
    <row r="99" ht="15.75" customHeight="1">
      <c r="A99" s="2" t="str">
        <f>Data!B97</f>
        <v>Gudauri</v>
      </c>
      <c r="B99" s="2">
        <f>Data!V97</f>
        <v>127</v>
      </c>
      <c r="C99" s="2">
        <f>Data!K97</f>
        <v>57</v>
      </c>
      <c r="D99" s="2">
        <f>Data!AE97</f>
        <v>0</v>
      </c>
      <c r="E99" s="2">
        <f t="shared" si="1"/>
        <v>0</v>
      </c>
    </row>
    <row r="100" ht="15.75" customHeight="1">
      <c r="A100" s="2" t="str">
        <f>Data!B98</f>
        <v>Jahorina</v>
      </c>
      <c r="B100" s="2">
        <f>Data!V98</f>
        <v>121</v>
      </c>
      <c r="C100" s="2">
        <f>Data!K98</f>
        <v>45</v>
      </c>
      <c r="D100" s="2">
        <f>Data!AE98</f>
        <v>10</v>
      </c>
      <c r="E100" s="2">
        <f t="shared" si="1"/>
        <v>0.5543970192</v>
      </c>
    </row>
    <row r="101" ht="15.75" customHeight="1">
      <c r="A101" s="2" t="str">
        <f>Data!B99</f>
        <v>Zakopane</v>
      </c>
      <c r="B101" s="2">
        <f>Data!V99</f>
        <v>107</v>
      </c>
      <c r="C101" s="2">
        <f>Data!K99</f>
        <v>50</v>
      </c>
      <c r="D101" s="2">
        <f>Data!AE99</f>
        <v>70</v>
      </c>
      <c r="E101" s="2">
        <f t="shared" si="1"/>
        <v>4.625932213</v>
      </c>
    </row>
    <row r="102" ht="15.75" customHeight="1">
      <c r="A102" s="2" t="str">
        <f>Data!B100</f>
        <v>Troodos</v>
      </c>
      <c r="B102" s="2">
        <f>Data!V100</f>
        <v>70</v>
      </c>
      <c r="C102" s="2">
        <f>Data!K100</f>
        <v>4</v>
      </c>
      <c r="D102" s="2">
        <f>Data!AE100</f>
        <v>0</v>
      </c>
      <c r="E102" s="2">
        <f t="shared" si="1"/>
        <v>0</v>
      </c>
    </row>
    <row r="103" ht="15.75" customHeight="1">
      <c r="A103" s="2" t="str">
        <f>Data!B101</f>
        <v>Brezovica</v>
      </c>
      <c r="B103" s="2">
        <f>Data!V101</f>
        <v>107</v>
      </c>
      <c r="C103" s="2">
        <f>Data!K101</f>
        <v>10</v>
      </c>
      <c r="D103" s="2">
        <f>Data!AE101</f>
        <v>5</v>
      </c>
      <c r="E103" s="2">
        <f t="shared" si="1"/>
        <v>0.1477699841</v>
      </c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