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40" windowHeight="7305" tabRatio="841" activeTab="4"/>
  </bookViews>
  <sheets>
    <sheet name="Step1" sheetId="42" r:id="rId1"/>
    <sheet name="Step2" sheetId="41" r:id="rId2"/>
    <sheet name="Deseasonalizing steps" sheetId="33" state="hidden" r:id="rId3"/>
    <sheet name="1-De-seasonClassExcercise" sheetId="38" r:id="rId4"/>
    <sheet name="2- Finding SI_ByMovAvg" sheetId="34" r:id="rId5"/>
    <sheet name="3-Deasonalized data MovingAvg" sheetId="35" r:id="rId6"/>
    <sheet name="Sales Data" sheetId="36" state="hidden" r:id="rId7"/>
    <sheet name="MA---&gt;" sheetId="2" state="hidden" r:id="rId8"/>
    <sheet name="Sheet1" sheetId="37" state="hidden" r:id="rId9"/>
    <sheet name="4-Weighted Moving Averages" sheetId="1" r:id="rId10"/>
    <sheet name="EMA---&gt;" sheetId="6" state="hidden" r:id="rId11"/>
    <sheet name="Exponential Smoothing By excel" sheetId="8" state="hidden" r:id="rId12"/>
    <sheet name="SAS Codes" sheetId="39" r:id="rId13"/>
    <sheet name=" 6- Theory " sheetId="43" r:id="rId14"/>
  </sheets>
  <calcPr calcId="125725"/>
</workbook>
</file>

<file path=xl/calcChain.xml><?xml version="1.0" encoding="utf-8"?>
<calcChain xmlns="http://schemas.openxmlformats.org/spreadsheetml/2006/main">
  <c r="I48" i="38"/>
  <c r="I49"/>
  <c r="I50"/>
  <c r="I47"/>
  <c r="A51"/>
  <c r="A52" s="1"/>
  <c r="A53" s="1"/>
  <c r="A54" s="1"/>
  <c r="J30"/>
  <c r="M100" i="43"/>
  <c r="D30" i="38"/>
  <c r="G30"/>
  <c r="H30"/>
  <c r="H31"/>
  <c r="H32"/>
  <c r="E17" i="34"/>
  <c r="G15" l="1"/>
  <c r="C18"/>
  <c r="I19" i="35" l="1"/>
  <c r="I17"/>
  <c r="I16"/>
  <c r="I15"/>
  <c r="I14"/>
  <c r="I13"/>
  <c r="I12"/>
  <c r="I11"/>
  <c r="I10"/>
  <c r="I9"/>
  <c r="I8"/>
  <c r="I7"/>
  <c r="I6"/>
  <c r="I5"/>
  <c r="I4"/>
  <c r="I3"/>
  <c r="I2"/>
  <c r="H3"/>
  <c r="H4"/>
  <c r="H5"/>
  <c r="H6"/>
  <c r="H7"/>
  <c r="H8"/>
  <c r="H9"/>
  <c r="H10"/>
  <c r="H11"/>
  <c r="H12"/>
  <c r="H13"/>
  <c r="H14"/>
  <c r="H15"/>
  <c r="H16"/>
  <c r="H17"/>
  <c r="H2"/>
  <c r="H54" i="38"/>
  <c r="H53"/>
  <c r="H52"/>
  <c r="H51"/>
  <c r="A33" l="1"/>
  <c r="H33" s="1"/>
  <c r="G34"/>
  <c r="G35"/>
  <c r="G36"/>
  <c r="G37"/>
  <c r="G38"/>
  <c r="G39"/>
  <c r="G40"/>
  <c r="G41"/>
  <c r="G42"/>
  <c r="G43"/>
  <c r="G44"/>
  <c r="G45"/>
  <c r="D42"/>
  <c r="C46"/>
  <c r="D32" s="1"/>
  <c r="N9" i="1"/>
  <c r="I7"/>
  <c r="J7" s="1"/>
  <c r="I8"/>
  <c r="J8" s="1"/>
  <c r="I9"/>
  <c r="J9" s="1"/>
  <c r="I10"/>
  <c r="J10" s="1"/>
  <c r="I11"/>
  <c r="J11" s="1"/>
  <c r="I12"/>
  <c r="J12" s="1"/>
  <c r="I6"/>
  <c r="J6" s="1"/>
  <c r="F12" i="37"/>
  <c r="E12"/>
  <c r="D12"/>
  <c r="C12"/>
  <c r="F7"/>
  <c r="F8"/>
  <c r="F9"/>
  <c r="F10"/>
  <c r="F11"/>
  <c r="F6"/>
  <c r="E6"/>
  <c r="E7"/>
  <c r="E8"/>
  <c r="E9"/>
  <c r="E10"/>
  <c r="E11"/>
  <c r="E5"/>
  <c r="D7"/>
  <c r="D8"/>
  <c r="D9"/>
  <c r="D10"/>
  <c r="D11"/>
  <c r="D6"/>
  <c r="C6"/>
  <c r="C7"/>
  <c r="C8"/>
  <c r="C9"/>
  <c r="C10"/>
  <c r="C11"/>
  <c r="C5"/>
  <c r="D38" i="38" l="1"/>
  <c r="D34"/>
  <c r="F30" s="1"/>
  <c r="D39"/>
  <c r="D35"/>
  <c r="D40"/>
  <c r="D45"/>
  <c r="D41"/>
  <c r="D37"/>
  <c r="D33"/>
  <c r="A34"/>
  <c r="H34" s="1"/>
  <c r="D43"/>
  <c r="D31"/>
  <c r="D44"/>
  <c r="D36"/>
  <c r="J13" i="1"/>
  <c r="C19" i="34"/>
  <c r="C20"/>
  <c r="C21"/>
  <c r="C22"/>
  <c r="C23"/>
  <c r="C24"/>
  <c r="C25"/>
  <c r="C26"/>
  <c r="C27"/>
  <c r="D26" s="1"/>
  <c r="E26" s="1"/>
  <c r="C28"/>
  <c r="C29"/>
  <c r="C30"/>
  <c r="D2" i="35"/>
  <c r="G2"/>
  <c r="D3"/>
  <c r="G3"/>
  <c r="D4"/>
  <c r="G4"/>
  <c r="D5"/>
  <c r="G5"/>
  <c r="D6"/>
  <c r="G6"/>
  <c r="D7"/>
  <c r="G7"/>
  <c r="D8"/>
  <c r="G8"/>
  <c r="D9"/>
  <c r="G9"/>
  <c r="D10"/>
  <c r="G10"/>
  <c r="D11"/>
  <c r="G11"/>
  <c r="D12"/>
  <c r="G12"/>
  <c r="D13"/>
  <c r="G13"/>
  <c r="D14"/>
  <c r="G14"/>
  <c r="D15"/>
  <c r="G15"/>
  <c r="D16"/>
  <c r="G16"/>
  <c r="D17"/>
  <c r="G17"/>
  <c r="B18"/>
  <c r="D18"/>
  <c r="G18"/>
  <c r="B19"/>
  <c r="D19"/>
  <c r="G19"/>
  <c r="B20"/>
  <c r="D20"/>
  <c r="G20"/>
  <c r="B21"/>
  <c r="D21"/>
  <c r="G21"/>
  <c r="E3" i="8"/>
  <c r="F3"/>
  <c r="G3"/>
  <c r="E4"/>
  <c r="F4"/>
  <c r="G4"/>
  <c r="E5"/>
  <c r="F5"/>
  <c r="G5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6" i="1"/>
  <c r="E6"/>
  <c r="D7"/>
  <c r="E7"/>
  <c r="D8"/>
  <c r="E8"/>
  <c r="D9"/>
  <c r="E9"/>
  <c r="D10"/>
  <c r="E10"/>
  <c r="D11"/>
  <c r="E11"/>
  <c r="D12"/>
  <c r="E12"/>
  <c r="F32" i="38" l="1"/>
  <c r="G32" s="1"/>
  <c r="I30"/>
  <c r="F31"/>
  <c r="G31" s="1"/>
  <c r="A35"/>
  <c r="H35" s="1"/>
  <c r="I34"/>
  <c r="J34" s="1"/>
  <c r="F33"/>
  <c r="D20" i="34"/>
  <c r="E20" s="1"/>
  <c r="D27"/>
  <c r="E27" s="1"/>
  <c r="D23"/>
  <c r="E23" s="1"/>
  <c r="D19"/>
  <c r="E19" s="1"/>
  <c r="D24"/>
  <c r="E24" s="1"/>
  <c r="D28"/>
  <c r="E28" s="1"/>
  <c r="D21"/>
  <c r="E21" s="1"/>
  <c r="D17"/>
  <c r="D22"/>
  <c r="E22" s="1"/>
  <c r="D25"/>
  <c r="E25" s="1"/>
  <c r="D18"/>
  <c r="E18" s="1"/>
  <c r="I32" i="38" l="1"/>
  <c r="J32" s="1"/>
  <c r="I31"/>
  <c r="J31" s="1"/>
  <c r="G33"/>
  <c r="I33"/>
  <c r="J33" s="1"/>
  <c r="A36"/>
  <c r="H36" s="1"/>
  <c r="I35"/>
  <c r="J35" s="1"/>
  <c r="G16" i="34"/>
  <c r="G18"/>
  <c r="G17"/>
  <c r="A37" i="38" l="1"/>
  <c r="H37" s="1"/>
  <c r="I36"/>
  <c r="J36" s="1"/>
  <c r="A38" l="1"/>
  <c r="H38" s="1"/>
  <c r="I37"/>
  <c r="J37" s="1"/>
  <c r="A39" l="1"/>
  <c r="H39" s="1"/>
  <c r="I38"/>
  <c r="J38" s="1"/>
  <c r="A40" l="1"/>
  <c r="H40" s="1"/>
  <c r="I39"/>
  <c r="J39" s="1"/>
  <c r="A41" l="1"/>
  <c r="H41" s="1"/>
  <c r="I40"/>
  <c r="J40" s="1"/>
  <c r="A42" l="1"/>
  <c r="H42" s="1"/>
  <c r="I41"/>
  <c r="J41" s="1"/>
  <c r="A43" l="1"/>
  <c r="H43" s="1"/>
  <c r="I42"/>
  <c r="J42" s="1"/>
  <c r="A44" l="1"/>
  <c r="H44" s="1"/>
  <c r="I43"/>
  <c r="J43" s="1"/>
  <c r="A45" l="1"/>
  <c r="H45" s="1"/>
  <c r="I44"/>
  <c r="J44" s="1"/>
  <c r="A47" l="1"/>
  <c r="H47" s="1"/>
  <c r="I45"/>
  <c r="J45" s="1"/>
  <c r="J46" s="1"/>
  <c r="A48" l="1"/>
  <c r="A49" l="1"/>
  <c r="H48"/>
  <c r="A50" l="1"/>
  <c r="H50" s="1"/>
  <c r="H49"/>
</calcChain>
</file>

<file path=xl/comments1.xml><?xml version="1.0" encoding="utf-8"?>
<comments xmlns="http://schemas.openxmlformats.org/spreadsheetml/2006/main">
  <authors>
    <author>703026655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Double exponential Smooting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>Tripple Exponential Smoothing</t>
        </r>
      </text>
    </comment>
  </commentList>
</comments>
</file>

<file path=xl/sharedStrings.xml><?xml version="1.0" encoding="utf-8"?>
<sst xmlns="http://schemas.openxmlformats.org/spreadsheetml/2006/main" count="273" uniqueCount="158">
  <si>
    <t>Obs</t>
  </si>
  <si>
    <t>Values</t>
  </si>
  <si>
    <t>SMA</t>
  </si>
  <si>
    <t>WMA</t>
  </si>
  <si>
    <t>Moving Average</t>
  </si>
  <si>
    <t>Exponential Smooting</t>
  </si>
  <si>
    <t>Trend=1</t>
  </si>
  <si>
    <t>Trend=2</t>
  </si>
  <si>
    <t>Trend=3</t>
  </si>
  <si>
    <t>Formula---</t>
  </si>
  <si>
    <t xml:space="preserve">Let Alpha = 0.2 </t>
  </si>
  <si>
    <t>Deseasonlizing a time series</t>
  </si>
  <si>
    <t>A time series can be deseasonalized when only a seasonal component is present, or when both seasonal and trend components are present.</t>
  </si>
  <si>
    <t>This is two-step process:</t>
  </si>
  <si>
    <t>1. Compute seasonal/irregular indexes and use them to deseasonlize the data</t>
  </si>
  <si>
    <t>2. Use regression analysis on the remaining trend data if a trend is apparent in it.</t>
  </si>
  <si>
    <t>Step-1</t>
  </si>
  <si>
    <t>We compute moving averages for each period, using the four most recent quarter for each one. Here are first two calculations</t>
  </si>
  <si>
    <t xml:space="preserve">First moving average is </t>
  </si>
  <si>
    <t>(20+24+28+65)/4</t>
  </si>
  <si>
    <t xml:space="preserve">Second moving average is </t>
  </si>
  <si>
    <t>(24+28+65+24)/4</t>
  </si>
  <si>
    <t>etc…..</t>
  </si>
  <si>
    <t>Step-2</t>
  </si>
  <si>
    <t>Compute centered moving averages to determine moving average values for specific quarters:</t>
  </si>
  <si>
    <t>The centered moving average represents what the value of the time series would be without seasonal or irregular influences</t>
  </si>
  <si>
    <t>The centered moving averages smooth out the seasonal and irregular fluctuations in the time series</t>
  </si>
  <si>
    <t>Step-3</t>
  </si>
  <si>
    <t>Calculate the seasonal-irregular effect in the time series by dividing each quarter's sales figure by its corresponding centered moving average:</t>
  </si>
  <si>
    <t>By dividing each time series value by its corresponding centered moving average value, we identify the seasonal-irregular effect in the time series</t>
  </si>
  <si>
    <t>Step-4</t>
  </si>
  <si>
    <t xml:space="preserve">Calculate the seasonal effect by averaging the Seasonal-Irregular values of all the first quarters, all the second quarters, all the third quarters, </t>
  </si>
  <si>
    <t>and all the fourth quarters to calculate the seasonal the seasonal Index for each quarter</t>
  </si>
  <si>
    <t>Step-5</t>
  </si>
  <si>
    <t>Deseasonalize the Time series by dividing each time series value by its corresponding seasonal index to remove the effect of seasonality</t>
  </si>
  <si>
    <t>Step-6</t>
  </si>
  <si>
    <t>Graph the deseasonalized sales to determine if there is a trend component to the data.</t>
  </si>
  <si>
    <t>The sope of the trend line of 0.7625(example) indicates that the company has experienced an average deseasonalized sales growth of about</t>
  </si>
  <si>
    <t xml:space="preserve">$762,500 per quarter. </t>
  </si>
  <si>
    <t>The following data are the sales data in millions of dollars by quarter.</t>
  </si>
  <si>
    <t>Quarter</t>
  </si>
  <si>
    <t>Sales(MM)</t>
  </si>
  <si>
    <t>Moving avg</t>
  </si>
  <si>
    <t>Centered Moving Avg</t>
  </si>
  <si>
    <t>Seasonal-Irregular Value</t>
  </si>
  <si>
    <t>Seasonal Index</t>
  </si>
  <si>
    <t>2008-Q1</t>
  </si>
  <si>
    <t>Q1</t>
  </si>
  <si>
    <t>2008-Q2</t>
  </si>
  <si>
    <t>Q2</t>
  </si>
  <si>
    <t>2008-Q3</t>
  </si>
  <si>
    <t>Q3</t>
  </si>
  <si>
    <t>2008-Q4</t>
  </si>
  <si>
    <t>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</si>
  <si>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</si>
  <si>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</si>
  <si>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</si>
  <si>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</si>
  <si>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</si>
  <si>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</si>
  <si>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</si>
  <si>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</si>
  <si>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</si>
  <si>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</si>
  <si>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</si>
  <si>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</si>
  <si>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Sales</t>
  </si>
  <si>
    <t>Deseasonalized Sales
(sales/seas.Index)</t>
  </si>
  <si>
    <t>#</t>
  </si>
  <si>
    <t>Predicted Values</t>
  </si>
  <si>
    <t>Deseasonal</t>
  </si>
  <si>
    <t>SMA1</t>
  </si>
  <si>
    <t>SMA2</t>
  </si>
  <si>
    <t>error1(3 points)</t>
  </si>
  <si>
    <t>error2(4 points)</t>
  </si>
  <si>
    <t>qtrly</t>
  </si>
  <si>
    <t>weekly</t>
  </si>
  <si>
    <t>4/12</t>
  </si>
  <si>
    <t>monthly</t>
  </si>
  <si>
    <t>MEAN ABSOLUTE PERCENTAGE ERRORS</t>
  </si>
  <si>
    <t>MAPE</t>
  </si>
  <si>
    <t>Holt winter function in R</t>
  </si>
  <si>
    <t>2012-Q1</t>
  </si>
  <si>
    <t>2012-Q2</t>
  </si>
  <si>
    <t>2012-Q3</t>
  </si>
  <si>
    <t>2012-Q4</t>
  </si>
  <si>
    <t>SI</t>
  </si>
  <si>
    <t>Qtr</t>
  </si>
  <si>
    <t>Deseasonlize</t>
  </si>
  <si>
    <t>Time Perieods</t>
  </si>
  <si>
    <t>2013-Q1</t>
  </si>
  <si>
    <t>2013-Q2</t>
  </si>
  <si>
    <t>2013-Q3</t>
  </si>
  <si>
    <t>2013-Q4</t>
  </si>
  <si>
    <t>Whenever you are working on time series, make sure you are plotting a graph to understand the data quantitatively and qualitativley:</t>
  </si>
  <si>
    <t>Based on this graph : few points are</t>
  </si>
  <si>
    <t>Its Cyclical on last quarter</t>
  </si>
  <si>
    <t>its linear slightly</t>
  </si>
  <si>
    <t>Means if there is no seasanality, then this wouuld have been the value</t>
  </si>
  <si>
    <t>Based on the Trend line equation, we are adding the trend again</t>
  </si>
  <si>
    <t>Now the question is if suppose there is slow down expected of 5%, then we can manually do hand adjustment</t>
  </si>
  <si>
    <t>Error Terms</t>
  </si>
  <si>
    <t>To find the model error</t>
  </si>
  <si>
    <t>MAPE Mean abc perc error</t>
  </si>
  <si>
    <t>De seasoning Method</t>
  </si>
  <si>
    <t>We are smoothing the data anyways</t>
  </si>
  <si>
    <t>Predicted Values(Trend Values)</t>
  </si>
  <si>
    <t>This value is to be used to next sheet to identify the error and compare it with Method 1</t>
  </si>
  <si>
    <t xml:space="preserve">Date </t>
  </si>
  <si>
    <t>Time Series :</t>
  </si>
  <si>
    <t>What is time series</t>
  </si>
  <si>
    <t>Difference with regression analysis</t>
  </si>
  <si>
    <t>This is cross sectional data, where Y is dependent on So many Factors of X</t>
  </si>
  <si>
    <t>Y</t>
  </si>
  <si>
    <t>X1</t>
  </si>
  <si>
    <t>X2</t>
  </si>
  <si>
    <t>X3</t>
  </si>
  <si>
    <t>Time</t>
  </si>
  <si>
    <t>In regression - there is no time angle</t>
  </si>
  <si>
    <t xml:space="preserve">In time series, independent variable is Time </t>
  </si>
  <si>
    <t>We will first of all have to identify the trend</t>
  </si>
  <si>
    <t>de compose the data and different components like trends, seasonality etc</t>
  </si>
  <si>
    <t>remove those trends</t>
  </si>
  <si>
    <t>and then extrapolate the normal series to forecast future figures</t>
  </si>
  <si>
    <t>We will do some of the exercises in Excel because it will give the fundamental understanding about the techniques</t>
  </si>
  <si>
    <t>I want forecast for next 12 months !!!</t>
  </si>
  <si>
    <t>Y is regressive on X</t>
  </si>
  <si>
    <t>then, X is regressive on X further</t>
  </si>
  <si>
    <t>Components</t>
  </si>
  <si>
    <t>Seasonality</t>
  </si>
  <si>
    <t>Trend</t>
  </si>
  <si>
    <t>Trend data 
( Predicited value without seasonlity)</t>
  </si>
  <si>
    <t>Time Series</t>
  </si>
  <si>
    <t>irregularity</t>
  </si>
  <si>
    <t>positive linear</t>
  </si>
  <si>
    <t>no irregularity</t>
  </si>
  <si>
    <t>in time series, the data should be of same period thoughgout</t>
  </si>
  <si>
    <t>Y - Dependent</t>
  </si>
  <si>
    <t>Time var - X</t>
  </si>
  <si>
    <t>ARIMA</t>
  </si>
  <si>
    <t xml:space="preserve">Auto Regressive </t>
  </si>
  <si>
    <t>Integrated</t>
  </si>
  <si>
    <t>Moving Averages</t>
  </si>
  <si>
    <t xml:space="preserve"> y(t) = a0 + a1x1(t-1) + a2x2(t-2) + et</t>
  </si>
  <si>
    <t>non Stationary TS</t>
  </si>
  <si>
    <t xml:space="preserve">ARMA </t>
  </si>
  <si>
    <t>Stationary TS</t>
  </si>
  <si>
    <t>converts into the stationarity</t>
  </si>
  <si>
    <t>20Km</t>
  </si>
  <si>
    <t>1hr</t>
  </si>
  <si>
    <t>2hr</t>
  </si>
  <si>
    <t>3Hr</t>
  </si>
  <si>
    <t>Stationary</t>
  </si>
  <si>
    <t>Non Stationary</t>
  </si>
  <si>
    <t>differencing</t>
  </si>
  <si>
    <t>2 integrated</t>
  </si>
  <si>
    <t>predicted sales by model having SI Added now</t>
  </si>
  <si>
    <t>Final - SI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</si>
</sst>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"/>
    <numFmt numFmtId="166" formatCode="0.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4"/>
      <name val="GE Inspira"/>
      <family val="2"/>
    </font>
    <font>
      <sz val="14"/>
      <color indexed="9"/>
      <name val="GE Inspira"/>
      <family val="2"/>
    </font>
    <font>
      <sz val="8"/>
      <name val="Arial"/>
      <family val="2"/>
    </font>
    <font>
      <b/>
      <sz val="14"/>
      <name val="GE Inspir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28"/>
      <color theme="0"/>
      <name val="Arial"/>
      <family val="2"/>
    </font>
    <font>
      <sz val="11"/>
      <color theme="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i/>
      <sz val="11"/>
      <color indexed="8"/>
      <name val="Calibri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8" fillId="0" borderId="0"/>
    <xf numFmtId="0" fontId="8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9" fontId="26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8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2" fillId="0" borderId="10" xfId="0" applyFont="1" applyBorder="1" applyAlignment="1">
      <alignment horizontal="center"/>
    </xf>
    <xf numFmtId="0" fontId="5" fillId="0" borderId="0" xfId="0" applyFont="1"/>
    <xf numFmtId="1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5" fillId="24" borderId="0" xfId="0" applyFont="1" applyFill="1"/>
    <xf numFmtId="0" fontId="2" fillId="24" borderId="0" xfId="0" applyFont="1" applyFill="1"/>
    <xf numFmtId="0" fontId="23" fillId="25" borderId="0" xfId="37" applyFont="1" applyFill="1"/>
    <xf numFmtId="0" fontId="8" fillId="25" borderId="0" xfId="37" applyFill="1"/>
    <xf numFmtId="0" fontId="8" fillId="26" borderId="0" xfId="37" applyFill="1"/>
    <xf numFmtId="0" fontId="8" fillId="0" borderId="0" xfId="37"/>
    <xf numFmtId="2" fontId="8" fillId="0" borderId="0" xfId="37" applyNumberFormat="1"/>
    <xf numFmtId="0" fontId="8" fillId="0" borderId="0" xfId="37" applyAlignment="1">
      <alignment wrapText="1"/>
    </xf>
    <xf numFmtId="2" fontId="8" fillId="25" borderId="13" xfId="37" applyNumberFormat="1" applyFill="1" applyBorder="1"/>
    <xf numFmtId="0" fontId="8" fillId="0" borderId="13" xfId="37" applyBorder="1"/>
    <xf numFmtId="0" fontId="8" fillId="25" borderId="13" xfId="37" applyFill="1" applyBorder="1"/>
    <xf numFmtId="0" fontId="8" fillId="25" borderId="14" xfId="37" applyFill="1" applyBorder="1"/>
    <xf numFmtId="0" fontId="8" fillId="25" borderId="15" xfId="37" applyFill="1" applyBorder="1"/>
    <xf numFmtId="1" fontId="8" fillId="25" borderId="0" xfId="37" applyNumberFormat="1" applyFill="1" applyBorder="1"/>
    <xf numFmtId="2" fontId="8" fillId="25" borderId="0" xfId="37" applyNumberFormat="1" applyFill="1" applyBorder="1"/>
    <xf numFmtId="0" fontId="8" fillId="0" borderId="0" xfId="37" applyBorder="1"/>
    <xf numFmtId="0" fontId="8" fillId="25" borderId="0" xfId="37" applyFill="1" applyBorder="1"/>
    <xf numFmtId="0" fontId="8" fillId="25" borderId="16" xfId="37" applyFill="1" applyBorder="1"/>
    <xf numFmtId="0" fontId="8" fillId="25" borderId="17" xfId="37" applyFill="1" applyBorder="1"/>
    <xf numFmtId="1" fontId="8" fillId="25" borderId="18" xfId="37" applyNumberFormat="1" applyFill="1" applyBorder="1"/>
    <xf numFmtId="2" fontId="8" fillId="25" borderId="18" xfId="37" applyNumberFormat="1" applyFill="1" applyBorder="1"/>
    <xf numFmtId="0" fontId="8" fillId="0" borderId="18" xfId="37" applyBorder="1"/>
    <xf numFmtId="0" fontId="8" fillId="25" borderId="18" xfId="37" applyFill="1" applyBorder="1"/>
    <xf numFmtId="0" fontId="8" fillId="25" borderId="19" xfId="37" applyFill="1" applyBorder="1"/>
    <xf numFmtId="0" fontId="25" fillId="0" borderId="0" xfId="0" applyFont="1"/>
    <xf numFmtId="0" fontId="25" fillId="0" borderId="0" xfId="0" applyFont="1" applyFill="1" applyBorder="1"/>
    <xf numFmtId="9" fontId="0" fillId="0" borderId="0" xfId="43" applyFont="1"/>
    <xf numFmtId="0" fontId="25" fillId="28" borderId="0" xfId="0" applyFont="1" applyFill="1"/>
    <xf numFmtId="0" fontId="0" fillId="28" borderId="0" xfId="0" applyFill="1"/>
    <xf numFmtId="16" fontId="25" fillId="0" borderId="0" xfId="0" quotePrefix="1" applyNumberFormat="1" applyFont="1"/>
    <xf numFmtId="0" fontId="2" fillId="0" borderId="22" xfId="0" applyFont="1" applyFill="1" applyBorder="1" applyAlignment="1">
      <alignment horizontal="center"/>
    </xf>
    <xf numFmtId="164" fontId="0" fillId="0" borderId="0" xfId="43" applyNumberFormat="1" applyFont="1"/>
    <xf numFmtId="0" fontId="8" fillId="0" borderId="0" xfId="37" applyFill="1"/>
    <xf numFmtId="0" fontId="23" fillId="0" borderId="0" xfId="37" applyFont="1"/>
    <xf numFmtId="0" fontId="25" fillId="0" borderId="23" xfId="0" applyFont="1" applyBorder="1" applyAlignment="1">
      <alignment wrapText="1"/>
    </xf>
    <xf numFmtId="0" fontId="0" fillId="29" borderId="27" xfId="0" applyFill="1" applyBorder="1"/>
    <xf numFmtId="0" fontId="0" fillId="29" borderId="28" xfId="0" applyFill="1" applyBorder="1"/>
    <xf numFmtId="0" fontId="0" fillId="29" borderId="29" xfId="0" applyFill="1" applyBorder="1"/>
    <xf numFmtId="165" fontId="0" fillId="29" borderId="28" xfId="0" applyNumberFormat="1" applyFill="1" applyBorder="1"/>
    <xf numFmtId="165" fontId="0" fillId="29" borderId="29" xfId="0" applyNumberFormat="1" applyFill="1" applyBorder="1"/>
    <xf numFmtId="0" fontId="0" fillId="30" borderId="0" xfId="0" applyFill="1"/>
    <xf numFmtId="0" fontId="25" fillId="0" borderId="23" xfId="0" applyFont="1" applyBorder="1" applyAlignment="1">
      <alignment vertical="center"/>
    </xf>
    <xf numFmtId="0" fontId="8" fillId="30" borderId="0" xfId="37" applyFill="1"/>
    <xf numFmtId="0" fontId="30" fillId="30" borderId="0" xfId="37" applyFont="1" applyFill="1"/>
    <xf numFmtId="0" fontId="8" fillId="0" borderId="23" xfId="37" applyBorder="1" applyAlignment="1">
      <alignment vertical="center" wrapText="1"/>
    </xf>
    <xf numFmtId="0" fontId="8" fillId="0" borderId="0" xfId="37" applyAlignment="1">
      <alignment horizontal="right"/>
    </xf>
    <xf numFmtId="0" fontId="8" fillId="0" borderId="0" xfId="37" applyAlignment="1">
      <alignment horizontal="center"/>
    </xf>
    <xf numFmtId="0" fontId="8" fillId="0" borderId="23" xfId="37" applyBorder="1" applyAlignment="1">
      <alignment vertical="center"/>
    </xf>
    <xf numFmtId="0" fontId="8" fillId="29" borderId="12" xfId="37" applyFill="1" applyBorder="1"/>
    <xf numFmtId="0" fontId="8" fillId="29" borderId="15" xfId="37" applyFill="1" applyBorder="1"/>
    <xf numFmtId="0" fontId="8" fillId="29" borderId="17" xfId="37" applyFill="1" applyBorder="1"/>
    <xf numFmtId="0" fontId="8" fillId="29" borderId="24" xfId="37" applyFill="1" applyBorder="1" applyAlignment="1"/>
    <xf numFmtId="0" fontId="8" fillId="29" borderId="25" xfId="37" applyFill="1" applyBorder="1" applyAlignment="1">
      <alignment wrapText="1"/>
    </xf>
    <xf numFmtId="0" fontId="8" fillId="29" borderId="26" xfId="37" applyFill="1" applyBorder="1" applyAlignment="1">
      <alignment wrapText="1"/>
    </xf>
    <xf numFmtId="9" fontId="8" fillId="29" borderId="23" xfId="37" applyNumberFormat="1" applyFill="1" applyBorder="1"/>
    <xf numFmtId="0" fontId="25" fillId="0" borderId="0" xfId="44"/>
    <xf numFmtId="0" fontId="28" fillId="0" borderId="24" xfId="0" applyFont="1" applyBorder="1"/>
    <xf numFmtId="0" fontId="28" fillId="0" borderId="25" xfId="0" applyFont="1" applyBorder="1"/>
    <xf numFmtId="0" fontId="28" fillId="0" borderId="26" xfId="0" applyFont="1" applyBorder="1"/>
    <xf numFmtId="0" fontId="0" fillId="31" borderId="0" xfId="0" applyFill="1"/>
    <xf numFmtId="0" fontId="27" fillId="32" borderId="25" xfId="0" applyFont="1" applyFill="1" applyBorder="1"/>
    <xf numFmtId="0" fontId="27" fillId="32" borderId="23" xfId="0" applyFont="1" applyFill="1" applyBorder="1"/>
    <xf numFmtId="0" fontId="27" fillId="32" borderId="12" xfId="0" applyFont="1" applyFill="1" applyBorder="1"/>
    <xf numFmtId="0" fontId="23" fillId="32" borderId="13" xfId="37" applyFont="1" applyFill="1" applyBorder="1"/>
    <xf numFmtId="0" fontId="0" fillId="33" borderId="10" xfId="0" applyFill="1" applyBorder="1"/>
    <xf numFmtId="0" fontId="8" fillId="33" borderId="10" xfId="37" applyFill="1" applyBorder="1"/>
    <xf numFmtId="0" fontId="31" fillId="0" borderId="0" xfId="0" applyFont="1"/>
    <xf numFmtId="0" fontId="8" fillId="33" borderId="30" xfId="37" applyFill="1" applyBorder="1"/>
    <xf numFmtId="165" fontId="0" fillId="0" borderId="28" xfId="0" applyNumberFormat="1" applyBorder="1"/>
    <xf numFmtId="165" fontId="0" fillId="0" borderId="29" xfId="0" applyNumberFormat="1" applyBorder="1"/>
    <xf numFmtId="165" fontId="27" fillId="28" borderId="27" xfId="0" applyNumberFormat="1" applyFont="1" applyFill="1" applyBorder="1"/>
    <xf numFmtId="165" fontId="27" fillId="28" borderId="28" xfId="0" applyNumberFormat="1" applyFont="1" applyFill="1" applyBorder="1"/>
    <xf numFmtId="0" fontId="0" fillId="33" borderId="24" xfId="0" applyFill="1" applyBorder="1"/>
    <xf numFmtId="0" fontId="0" fillId="33" borderId="25" xfId="0" applyFill="1" applyBorder="1"/>
    <xf numFmtId="0" fontId="0" fillId="33" borderId="26" xfId="0" applyFill="1" applyBorder="1"/>
    <xf numFmtId="0" fontId="31" fillId="33" borderId="24" xfId="0" applyFont="1" applyFill="1" applyBorder="1"/>
    <xf numFmtId="0" fontId="31" fillId="33" borderId="25" xfId="0" applyFont="1" applyFill="1" applyBorder="1"/>
    <xf numFmtId="0" fontId="31" fillId="33" borderId="26" xfId="0" applyFont="1" applyFill="1" applyBorder="1"/>
    <xf numFmtId="0" fontId="8" fillId="33" borderId="31" xfId="37" applyFill="1" applyBorder="1"/>
    <xf numFmtId="0" fontId="8" fillId="0" borderId="23" xfId="37" applyBorder="1"/>
    <xf numFmtId="2" fontId="8" fillId="33" borderId="32" xfId="37" applyNumberFormat="1" applyFill="1" applyBorder="1"/>
    <xf numFmtId="0" fontId="8" fillId="34" borderId="10" xfId="37" applyFill="1" applyBorder="1" applyAlignment="1">
      <alignment horizontal="center"/>
    </xf>
    <xf numFmtId="9" fontId="32" fillId="0" borderId="10" xfId="43" applyNumberFormat="1" applyFont="1" applyBorder="1" applyAlignment="1">
      <alignment horizontal="center"/>
    </xf>
    <xf numFmtId="165" fontId="0" fillId="34" borderId="28" xfId="0" applyNumberFormat="1" applyFill="1" applyBorder="1"/>
    <xf numFmtId="0" fontId="27" fillId="32" borderId="25" xfId="0" applyFont="1" applyFill="1" applyBorder="1" applyAlignment="1">
      <alignment wrapText="1"/>
    </xf>
    <xf numFmtId="0" fontId="8" fillId="28" borderId="0" xfId="37" applyFill="1"/>
    <xf numFmtId="2" fontId="8" fillId="28" borderId="23" xfId="37" applyNumberFormat="1" applyFill="1" applyBorder="1"/>
    <xf numFmtId="0" fontId="0" fillId="35" borderId="0" xfId="0" applyFill="1"/>
    <xf numFmtId="0" fontId="34" fillId="35" borderId="0" xfId="0" applyFont="1" applyFill="1"/>
    <xf numFmtId="0" fontId="34" fillId="0" borderId="0" xfId="0" applyFont="1"/>
    <xf numFmtId="0" fontId="1" fillId="0" borderId="24" xfId="45" applyBorder="1"/>
    <xf numFmtId="0" fontId="0" fillId="0" borderId="25" xfId="0" applyBorder="1"/>
    <xf numFmtId="0" fontId="0" fillId="0" borderId="26" xfId="0" applyBorder="1"/>
    <xf numFmtId="165" fontId="0" fillId="34" borderId="30" xfId="0" applyNumberFormat="1" applyFill="1" applyBorder="1"/>
    <xf numFmtId="165" fontId="0" fillId="33" borderId="30" xfId="0" applyNumberFormat="1" applyFill="1" applyBorder="1"/>
    <xf numFmtId="166" fontId="0" fillId="0" borderId="27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33" fillId="33" borderId="23" xfId="37" applyFont="1" applyFill="1" applyBorder="1" applyAlignment="1">
      <alignment horizontal="center" vertical="center"/>
    </xf>
    <xf numFmtId="0" fontId="23" fillId="33" borderId="20" xfId="37" applyFont="1" applyFill="1" applyBorder="1" applyAlignment="1">
      <alignment horizontal="center" vertical="center"/>
    </xf>
    <xf numFmtId="0" fontId="23" fillId="33" borderId="30" xfId="37" applyFont="1" applyFill="1" applyBorder="1" applyAlignment="1">
      <alignment horizontal="center" vertical="center"/>
    </xf>
    <xf numFmtId="0" fontId="0" fillId="36" borderId="0" xfId="0" applyFill="1"/>
    <xf numFmtId="0" fontId="0" fillId="0" borderId="24" xfId="0" applyBorder="1"/>
    <xf numFmtId="0" fontId="0" fillId="28" borderId="24" xfId="0" applyFill="1" applyBorder="1"/>
    <xf numFmtId="0" fontId="0" fillId="28" borderId="26" xfId="0" applyFill="1" applyBorder="1"/>
    <xf numFmtId="0" fontId="35" fillId="37" borderId="0" xfId="0" applyFont="1" applyFill="1"/>
    <xf numFmtId="0" fontId="35" fillId="35" borderId="24" xfId="0" applyFont="1" applyFill="1" applyBorder="1"/>
    <xf numFmtId="0" fontId="35" fillId="35" borderId="26" xfId="0" applyFont="1" applyFill="1" applyBorder="1"/>
    <xf numFmtId="0" fontId="0" fillId="0" borderId="33" xfId="0" applyBorder="1"/>
    <xf numFmtId="0" fontId="0" fillId="0" borderId="34" xfId="0" applyBorder="1"/>
    <xf numFmtId="0" fontId="23" fillId="0" borderId="29" xfId="37" applyFont="1" applyBorder="1"/>
    <xf numFmtId="0" fontId="8" fillId="0" borderId="28" xfId="37" applyBorder="1"/>
    <xf numFmtId="0" fontId="8" fillId="0" borderId="29" xfId="37" applyBorder="1"/>
    <xf numFmtId="0" fontId="27" fillId="32" borderId="26" xfId="0" applyFont="1" applyFill="1" applyBorder="1" applyAlignment="1">
      <alignment wrapText="1"/>
    </xf>
    <xf numFmtId="165" fontId="0" fillId="28" borderId="20" xfId="0" applyNumberFormat="1" applyFill="1" applyBorder="1"/>
    <xf numFmtId="0" fontId="27" fillId="32" borderId="23" xfId="0" applyFont="1" applyFill="1" applyBorder="1" applyAlignment="1">
      <alignment horizontal="center" vertical="center"/>
    </xf>
    <xf numFmtId="165" fontId="0" fillId="33" borderId="31" xfId="0" applyNumberFormat="1" applyFill="1" applyBorder="1"/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31" fillId="29" borderId="27" xfId="0" applyFont="1" applyFill="1" applyBorder="1"/>
    <xf numFmtId="0" fontId="31" fillId="29" borderId="28" xfId="0" applyFont="1" applyFill="1" applyBorder="1"/>
    <xf numFmtId="0" fontId="31" fillId="29" borderId="29" xfId="0" applyFont="1" applyFill="1" applyBorder="1"/>
    <xf numFmtId="165" fontId="8" fillId="29" borderId="14" xfId="37" applyNumberFormat="1" applyFill="1" applyBorder="1"/>
    <xf numFmtId="165" fontId="8" fillId="29" borderId="16" xfId="37" applyNumberFormat="1" applyFill="1" applyBorder="1"/>
    <xf numFmtId="165" fontId="8" fillId="29" borderId="19" xfId="37" applyNumberFormat="1" applyFill="1" applyBorder="1"/>
    <xf numFmtId="0" fontId="25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" fillId="27" borderId="10" xfId="0" applyFont="1" applyFill="1" applyBorder="1" applyAlignment="1">
      <alignment horizontal="center"/>
    </xf>
    <xf numFmtId="0" fontId="3" fillId="27" borderId="20" xfId="0" applyFont="1" applyFill="1" applyBorder="1" applyAlignment="1">
      <alignment horizontal="center"/>
    </xf>
    <xf numFmtId="0" fontId="3" fillId="27" borderId="21" xfId="0" applyFont="1" applyFill="1" applyBorder="1" applyAlignment="1">
      <alignment horizontal="center"/>
    </xf>
  </cellXfs>
  <cellStyles count="89">
    <cellStyle name="20% - Accent1" xfId="1" builtinId="30" customBuiltin="1"/>
    <cellStyle name="20% - Accent1 2" xfId="47"/>
    <cellStyle name="20% - Accent2" xfId="2" builtinId="34" customBuiltin="1"/>
    <cellStyle name="20% - Accent2 2" xfId="48"/>
    <cellStyle name="20% - Accent3" xfId="3" builtinId="38" customBuiltin="1"/>
    <cellStyle name="20% - Accent3 2" xfId="49"/>
    <cellStyle name="20% - Accent4" xfId="4" builtinId="42" customBuiltin="1"/>
    <cellStyle name="20% - Accent4 2" xfId="50"/>
    <cellStyle name="20% - Accent5" xfId="5" builtinId="46" customBuiltin="1"/>
    <cellStyle name="20% - Accent5 2" xfId="51"/>
    <cellStyle name="20% - Accent6" xfId="6" builtinId="50" customBuiltin="1"/>
    <cellStyle name="20% - Accent6 2" xfId="52"/>
    <cellStyle name="40% - Accent1" xfId="7" builtinId="31" customBuiltin="1"/>
    <cellStyle name="40% - Accent1 2" xfId="53"/>
    <cellStyle name="40% - Accent2" xfId="8" builtinId="35" customBuiltin="1"/>
    <cellStyle name="40% - Accent2 2" xfId="54"/>
    <cellStyle name="40% - Accent3" xfId="9" builtinId="39" customBuiltin="1"/>
    <cellStyle name="40% - Accent3 2" xfId="55"/>
    <cellStyle name="40% - Accent4" xfId="10" builtinId="43" customBuiltin="1"/>
    <cellStyle name="40% - Accent4 2" xfId="56"/>
    <cellStyle name="40% - Accent5" xfId="11" builtinId="47" customBuiltin="1"/>
    <cellStyle name="40% - Accent5 2" xfId="57"/>
    <cellStyle name="40% - Accent6" xfId="12" builtinId="51" customBuiltin="1"/>
    <cellStyle name="40% - Accent6 2" xfId="58"/>
    <cellStyle name="60% - Accent1" xfId="13" builtinId="32" customBuiltin="1"/>
    <cellStyle name="60% - Accent1 2" xfId="59"/>
    <cellStyle name="60% - Accent2" xfId="14" builtinId="36" customBuiltin="1"/>
    <cellStyle name="60% - Accent2 2" xfId="60"/>
    <cellStyle name="60% - Accent3" xfId="15" builtinId="40" customBuiltin="1"/>
    <cellStyle name="60% - Accent3 2" xfId="61"/>
    <cellStyle name="60% - Accent4" xfId="16" builtinId="44" customBuiltin="1"/>
    <cellStyle name="60% - Accent4 2" xfId="62"/>
    <cellStyle name="60% - Accent5" xfId="17" builtinId="48" customBuiltin="1"/>
    <cellStyle name="60% - Accent5 2" xfId="63"/>
    <cellStyle name="60% - Accent6" xfId="18" builtinId="52" customBuiltin="1"/>
    <cellStyle name="60% - Accent6 2" xfId="64"/>
    <cellStyle name="Accent1" xfId="19" builtinId="29" customBuiltin="1"/>
    <cellStyle name="Accent1 2" xfId="65"/>
    <cellStyle name="Accent2" xfId="20" builtinId="33" customBuiltin="1"/>
    <cellStyle name="Accent2 2" xfId="66"/>
    <cellStyle name="Accent3" xfId="21" builtinId="37" customBuiltin="1"/>
    <cellStyle name="Accent3 2" xfId="67"/>
    <cellStyle name="Accent4" xfId="22" builtinId="41" customBuiltin="1"/>
    <cellStyle name="Accent4 2" xfId="68"/>
    <cellStyle name="Accent5" xfId="23" builtinId="45" customBuiltin="1"/>
    <cellStyle name="Accent5 2" xfId="69"/>
    <cellStyle name="Accent6" xfId="24" builtinId="49" customBuiltin="1"/>
    <cellStyle name="Accent6 2" xfId="70"/>
    <cellStyle name="Bad" xfId="25" builtinId="27" customBuiltin="1"/>
    <cellStyle name="Bad 2" xfId="71"/>
    <cellStyle name="Calculation" xfId="26" builtinId="22" customBuiltin="1"/>
    <cellStyle name="Calculation 2" xfId="72"/>
    <cellStyle name="Check Cell" xfId="27" builtinId="23" customBuiltin="1"/>
    <cellStyle name="Check Cell 2" xfId="73"/>
    <cellStyle name="Explanatory Text" xfId="28" builtinId="53" customBuiltin="1"/>
    <cellStyle name="Explanatory Text 2" xfId="74"/>
    <cellStyle name="Good" xfId="29" builtinId="26" customBuiltin="1"/>
    <cellStyle name="Good 2" xfId="75"/>
    <cellStyle name="Heading 1" xfId="30" builtinId="16" customBuiltin="1"/>
    <cellStyle name="Heading 1 2" xfId="76"/>
    <cellStyle name="Heading 2" xfId="31" builtinId="17" customBuiltin="1"/>
    <cellStyle name="Heading 2 2" xfId="77"/>
    <cellStyle name="Heading 3" xfId="32" builtinId="18" customBuiltin="1"/>
    <cellStyle name="Heading 3 2" xfId="78"/>
    <cellStyle name="Heading 4" xfId="33" builtinId="19" customBuiltin="1"/>
    <cellStyle name="Heading 4 2" xfId="79"/>
    <cellStyle name="Input" xfId="34" builtinId="20" customBuiltin="1"/>
    <cellStyle name="Input 2" xfId="80"/>
    <cellStyle name="Linked Cell" xfId="35" builtinId="24" customBuiltin="1"/>
    <cellStyle name="Linked Cell 2" xfId="81"/>
    <cellStyle name="Neutral" xfId="36" builtinId="28" customBuiltin="1"/>
    <cellStyle name="Neutral 2" xfId="82"/>
    <cellStyle name="Normal" xfId="0" builtinId="0"/>
    <cellStyle name="Normal 2" xfId="44"/>
    <cellStyle name="Normal 3" xfId="46"/>
    <cellStyle name="Normal 4" xfId="45"/>
    <cellStyle name="Normal_Time Series Analysis excercise" xfId="37"/>
    <cellStyle name="Note" xfId="38" builtinId="10" customBuiltin="1"/>
    <cellStyle name="Note 2" xfId="83"/>
    <cellStyle name="Output" xfId="39" builtinId="21" customBuiltin="1"/>
    <cellStyle name="Output 2" xfId="84"/>
    <cellStyle name="Percent" xfId="43" builtinId="5"/>
    <cellStyle name="Percent 2" xfId="88"/>
    <cellStyle name="Title" xfId="40" builtinId="15" customBuiltin="1"/>
    <cellStyle name="Title 2" xfId="85"/>
    <cellStyle name="Total" xfId="41" builtinId="25" customBuiltin="1"/>
    <cellStyle name="Total 2" xfId="86"/>
    <cellStyle name="Warning Text" xfId="42" builtinId="11" customBuiltin="1"/>
    <cellStyle name="Warning Text 2" xfId="8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3408973718260071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'1-De-seasonClassExcercise'!$G$29</c:f>
              <c:strCache>
                <c:ptCount val="1"/>
                <c:pt idx="0">
                  <c:v>Deseasonlize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575153105861782"/>
                  <c:y val="-0.26836358996792148"/>
                </c:manualLayout>
              </c:layout>
              <c:numFmt formatCode="General" sourceLinked="0"/>
            </c:trendlineLbl>
          </c:trendline>
          <c:val>
            <c:numRef>
              <c:f>'1-De-seasonClassExcercise'!$G$30:$G$45</c:f>
              <c:numCache>
                <c:formatCode>0.0</c:formatCode>
                <c:ptCount val="16"/>
                <c:pt idx="0">
                  <c:v>35.869565217391305</c:v>
                </c:pt>
                <c:pt idx="1">
                  <c:v>37.009345794392523</c:v>
                </c:pt>
                <c:pt idx="2">
                  <c:v>33.970588235294116</c:v>
                </c:pt>
                <c:pt idx="3">
                  <c:v>33</c:v>
                </c:pt>
                <c:pt idx="4">
                  <c:v>43.043478260869563</c:v>
                </c:pt>
                <c:pt idx="5">
                  <c:v>44.719626168224302</c:v>
                </c:pt>
                <c:pt idx="6">
                  <c:v>42.463235294117645</c:v>
                </c:pt>
                <c:pt idx="7">
                  <c:v>40.615384615384613</c:v>
                </c:pt>
                <c:pt idx="8">
                  <c:v>41.25</c:v>
                </c:pt>
                <c:pt idx="9">
                  <c:v>41.635514018691595</c:v>
                </c:pt>
                <c:pt idx="10">
                  <c:v>43.676470588235297</c:v>
                </c:pt>
                <c:pt idx="11">
                  <c:v>43.153846153846153</c:v>
                </c:pt>
                <c:pt idx="12">
                  <c:v>44.836956521739125</c:v>
                </c:pt>
                <c:pt idx="13">
                  <c:v>41.635514018691595</c:v>
                </c:pt>
                <c:pt idx="14">
                  <c:v>44.889705882352942</c:v>
                </c:pt>
                <c:pt idx="15">
                  <c:v>48.230769230769234</c:v>
                </c:pt>
              </c:numCache>
            </c:numRef>
          </c:val>
        </c:ser>
        <c:marker val="1"/>
        <c:axId val="232029568"/>
        <c:axId val="232072320"/>
      </c:lineChart>
      <c:catAx>
        <c:axId val="232029568"/>
        <c:scaling>
          <c:orientation val="minMax"/>
        </c:scaling>
        <c:axPos val="b"/>
        <c:tickLblPos val="nextTo"/>
        <c:crossAx val="232072320"/>
        <c:crosses val="autoZero"/>
        <c:auto val="1"/>
        <c:lblAlgn val="ctr"/>
        <c:lblOffset val="100"/>
      </c:catAx>
      <c:valAx>
        <c:axId val="232072320"/>
        <c:scaling>
          <c:orientation val="minMax"/>
        </c:scaling>
        <c:axPos val="l"/>
        <c:majorGridlines/>
        <c:numFmt formatCode="0.0" sourceLinked="1"/>
        <c:tickLblPos val="nextTo"/>
        <c:crossAx val="232029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3366843583319133"/>
          <c:y val="5.3596572653620014E-2"/>
          <c:w val="0.60877350907721106"/>
          <c:h val="0.73832101592951771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4069493024814639"/>
                  <c:y val="-0.28564061598390561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cat>
            <c:strRef>
              <c:f>'1-De-seasonClassExcercise'!$B$30:$B$45</c:f>
              <c:strCache>
                <c:ptCount val="16"/>
                <c:pt idx="0">
                  <c:v>2008-Q1</c:v>
                </c:pt>
                <c:pt idx="1">
                  <c:v>2008-Q2</c:v>
                </c:pt>
                <c:pt idx="2">
                  <c:v>2008-Q3</c:v>
                </c:pt>
                <c:pt idx="3">
                  <c:v>2008-Q4</c:v>
                </c:pt>
                <c:pt idx="4">
                  <c:v>2009-Q1</c:v>
                </c:pt>
                <c:pt idx="5">
                  <c:v>2009-Q2</c:v>
                </c:pt>
                <c:pt idx="6">
                  <c:v>2009-Q3</c:v>
                </c:pt>
                <c:pt idx="7">
                  <c:v>2009-Q4</c:v>
                </c:pt>
                <c:pt idx="8">
                  <c:v>2010-Q1</c:v>
                </c:pt>
                <c:pt idx="9">
                  <c:v>2010-Q2</c:v>
                </c:pt>
                <c:pt idx="10">
                  <c:v>2010-Q3</c:v>
                </c:pt>
                <c:pt idx="11">
                  <c:v>2010-Q4</c:v>
                </c:pt>
                <c:pt idx="12">
                  <c:v>2011-Q1</c:v>
                </c:pt>
                <c:pt idx="13">
                  <c:v>2011-Q2</c:v>
                </c:pt>
                <c:pt idx="14">
                  <c:v>2011-Q3</c:v>
                </c:pt>
                <c:pt idx="15">
                  <c:v>2011-Q4</c:v>
                </c:pt>
              </c:strCache>
            </c:strRef>
          </c:cat>
          <c:val>
            <c:numRef>
              <c:f>'1-De-seasonClassExcercise'!$C$30:$C$45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65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80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85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95</c:v>
                </c:pt>
              </c:numCache>
            </c:numRef>
          </c:val>
        </c:ser>
        <c:marker val="1"/>
        <c:axId val="234047744"/>
        <c:axId val="234184704"/>
      </c:lineChart>
      <c:catAx>
        <c:axId val="234047744"/>
        <c:scaling>
          <c:orientation val="minMax"/>
        </c:scaling>
        <c:axPos val="b"/>
        <c:tickLblPos val="nextTo"/>
        <c:crossAx val="234184704"/>
        <c:crosses val="autoZero"/>
        <c:auto val="1"/>
        <c:lblAlgn val="ctr"/>
        <c:lblOffset val="100"/>
      </c:catAx>
      <c:valAx>
        <c:axId val="234184704"/>
        <c:scaling>
          <c:orientation val="minMax"/>
        </c:scaling>
        <c:axPos val="l"/>
        <c:majorGridlines/>
        <c:numFmt formatCode="General" sourceLinked="1"/>
        <c:tickLblPos val="nextTo"/>
        <c:crossAx val="23404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'2- Finding SI_ByMovAvg'!$B$14</c:f>
              <c:strCache>
                <c:ptCount val="1"/>
                <c:pt idx="0">
                  <c:v>Sales(MM)</c:v>
                </c:pt>
              </c:strCache>
            </c:strRef>
          </c:tx>
          <c:marker>
            <c:symbol val="none"/>
          </c:marker>
          <c:cat>
            <c:strRef>
              <c:f>'2- Finding SI_ByMovAvg'!$A$15:$A$30</c:f>
              <c:strCache>
                <c:ptCount val="16"/>
                <c:pt idx="0">
                  <c:v>2008-Q1</c:v>
                </c:pt>
                <c:pt idx="1">
                  <c:v>2008-Q2</c:v>
                </c:pt>
                <c:pt idx="2">
                  <c:v>2008-Q3</c:v>
                </c:pt>
                <c:pt idx="3">
                  <c:v>2008-Q4</c:v>
                </c:pt>
                <c:pt idx="4">
                  <c:v>2009-Q1</c:v>
                </c:pt>
                <c:pt idx="5">
                  <c:v>2009-Q2</c:v>
                </c:pt>
                <c:pt idx="6">
                  <c:v>2009-Q3</c:v>
                </c:pt>
                <c:pt idx="7">
                  <c:v>2009-Q4</c:v>
                </c:pt>
                <c:pt idx="8">
                  <c:v>2010-Q1</c:v>
                </c:pt>
                <c:pt idx="9">
                  <c:v>2010-Q2</c:v>
                </c:pt>
                <c:pt idx="10">
                  <c:v>2010-Q3</c:v>
                </c:pt>
                <c:pt idx="11">
                  <c:v>2010-Q4</c:v>
                </c:pt>
                <c:pt idx="12">
                  <c:v>2011-Q1</c:v>
                </c:pt>
                <c:pt idx="13">
                  <c:v>2011-Q2</c:v>
                </c:pt>
                <c:pt idx="14">
                  <c:v>2011-Q3</c:v>
                </c:pt>
                <c:pt idx="15">
                  <c:v>2011-Q4</c:v>
                </c:pt>
              </c:strCache>
            </c:strRef>
          </c:cat>
          <c:val>
            <c:numRef>
              <c:f>'2- Finding SI_ByMovAvg'!$B$15:$B$30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65</c:v>
                </c:pt>
                <c:pt idx="4">
                  <c:v>24</c:v>
                </c:pt>
                <c:pt idx="5">
                  <c:v>29</c:v>
                </c:pt>
                <c:pt idx="6">
                  <c:v>35</c:v>
                </c:pt>
                <c:pt idx="7">
                  <c:v>80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85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95</c:v>
                </c:pt>
              </c:numCache>
            </c:numRef>
          </c:val>
        </c:ser>
        <c:marker val="1"/>
        <c:axId val="234631936"/>
        <c:axId val="234633472"/>
      </c:lineChart>
      <c:catAx>
        <c:axId val="23463193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33472"/>
        <c:crosses val="autoZero"/>
        <c:auto val="1"/>
        <c:lblAlgn val="ctr"/>
        <c:lblOffset val="100"/>
      </c:catAx>
      <c:valAx>
        <c:axId val="234633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63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08333333333468"/>
          <c:y val="0.52777777777777779"/>
          <c:w val="0.20625000000000004"/>
          <c:h val="8.3333333333333343E-2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'3-Deasonalized data MovingAvg'!$D$1</c:f>
              <c:strCache>
                <c:ptCount val="1"/>
                <c:pt idx="0">
                  <c:v>Deseasonalized Sales
(sales/seas.Index)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4.5293307086614172E-2"/>
                  <c:y val="-0.221701297754447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cat>
            <c:strRef>
              <c:f>'3-Deasonalized data MovingAvg'!$A$2:$A$17</c:f>
              <c:strCache>
                <c:ptCount val="16"/>
                <c:pt idx="0">
                  <c:v>2008-Q1</c:v>
                </c:pt>
                <c:pt idx="1">
                  <c:v>2008-Q2</c:v>
                </c:pt>
                <c:pt idx="2">
                  <c:v>2008-Q3</c:v>
                </c:pt>
                <c:pt idx="3">
                  <c:v>2008-Q4</c:v>
                </c:pt>
                <c:pt idx="4">
                  <c:v>2009-Q1</c:v>
                </c:pt>
                <c:pt idx="5">
                  <c:v>2009-Q2</c:v>
                </c:pt>
                <c:pt idx="6">
                  <c:v>2009-Q3</c:v>
                </c:pt>
                <c:pt idx="7">
                  <c:v>2009-Q4</c:v>
                </c:pt>
                <c:pt idx="8">
                  <c:v>2010-Q1</c:v>
                </c:pt>
                <c:pt idx="9">
                  <c:v>2010-Q2</c:v>
                </c:pt>
                <c:pt idx="10">
                  <c:v>2010-Q3</c:v>
                </c:pt>
                <c:pt idx="11">
                  <c:v>2010-Q4</c:v>
                </c:pt>
                <c:pt idx="12">
                  <c:v>2011-Q1</c:v>
                </c:pt>
                <c:pt idx="13">
                  <c:v>2011-Q2</c:v>
                </c:pt>
                <c:pt idx="14">
                  <c:v>2011-Q3</c:v>
                </c:pt>
                <c:pt idx="15">
                  <c:v>2011-Q4</c:v>
                </c:pt>
              </c:strCache>
            </c:strRef>
          </c:cat>
          <c:val>
            <c:numRef>
              <c:f>'3-Deasonalized data MovingAvg'!$D$2:$D$17</c:f>
              <c:numCache>
                <c:formatCode>0.00</c:formatCode>
                <c:ptCount val="16"/>
                <c:pt idx="0">
                  <c:v>33.814235959770578</c:v>
                </c:pt>
                <c:pt idx="1">
                  <c:v>36.60316631519342</c:v>
                </c:pt>
                <c:pt idx="2">
                  <c:v>33.887561804136794</c:v>
                </c:pt>
                <c:pt idx="3">
                  <c:v>34.181289605520718</c:v>
                </c:pt>
                <c:pt idx="4">
                  <c:v>40.577083151724693</c:v>
                </c:pt>
                <c:pt idx="5">
                  <c:v>44.228825964192048</c:v>
                </c:pt>
                <c:pt idx="6">
                  <c:v>42.359452255170993</c:v>
                </c:pt>
                <c:pt idx="7">
                  <c:v>42.069279514487036</c:v>
                </c:pt>
                <c:pt idx="8">
                  <c:v>38.886371353736166</c:v>
                </c:pt>
                <c:pt idx="9">
                  <c:v>41.178562104592594</c:v>
                </c:pt>
                <c:pt idx="10">
                  <c:v>43.569722319604445</c:v>
                </c:pt>
                <c:pt idx="11">
                  <c:v>44.698609484142473</c:v>
                </c:pt>
                <c:pt idx="12">
                  <c:v>42.26779494971322</c:v>
                </c:pt>
                <c:pt idx="13">
                  <c:v>41.178562104592594</c:v>
                </c:pt>
                <c:pt idx="14">
                  <c:v>44.779992384037904</c:v>
                </c:pt>
                <c:pt idx="15">
                  <c:v>49.957269423453354</c:v>
                </c:pt>
              </c:numCache>
            </c:numRef>
          </c:val>
        </c:ser>
        <c:marker val="1"/>
        <c:axId val="234810368"/>
        <c:axId val="234812160"/>
      </c:lineChart>
      <c:catAx>
        <c:axId val="23481036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812160"/>
        <c:crosses val="autoZero"/>
        <c:auto val="1"/>
        <c:lblAlgn val="ctr"/>
        <c:lblOffset val="100"/>
      </c:catAx>
      <c:valAx>
        <c:axId val="234812160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481036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0</xdr:colOff>
      <xdr:row>24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475" y="1628775"/>
          <a:ext cx="6600825" cy="289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342900</xdr:colOff>
      <xdr:row>7</xdr:row>
      <xdr:rowOff>47625</xdr:rowOff>
    </xdr:from>
    <xdr:to>
      <xdr:col>4</xdr:col>
      <xdr:colOff>600075</xdr:colOff>
      <xdr:row>9</xdr:row>
      <xdr:rowOff>19050</xdr:rowOff>
    </xdr:to>
    <xdr:cxnSp macro="">
      <xdr:nvCxnSpPr>
        <xdr:cNvPr id="3" name="Straight Arrow Connector 2"/>
        <xdr:cNvCxnSpPr/>
      </xdr:nvCxnSpPr>
      <xdr:spPr>
        <a:xfrm flipH="1">
          <a:off x="3152775" y="1314450"/>
          <a:ext cx="1095375" cy="333375"/>
        </a:xfrm>
        <a:prstGeom prst="straightConnector1">
          <a:avLst/>
        </a:prstGeom>
        <a:ln w="127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590550</xdr:colOff>
      <xdr:row>27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00" y="190500"/>
          <a:ext cx="9810750" cy="500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146051</xdr:colOff>
      <xdr:row>28</xdr:row>
      <xdr:rowOff>41275</xdr:rowOff>
    </xdr:from>
    <xdr:to>
      <xdr:col>21</xdr:col>
      <xdr:colOff>186055</xdr:colOff>
      <xdr:row>40</xdr:row>
      <xdr:rowOff>29846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466726</xdr:colOff>
      <xdr:row>25</xdr:row>
      <xdr:rowOff>9525</xdr:rowOff>
    </xdr:from>
    <xdr:to>
      <xdr:col>6</xdr:col>
      <xdr:colOff>1285875</xdr:colOff>
      <xdr:row>27</xdr:row>
      <xdr:rowOff>142875</xdr:rowOff>
    </xdr:to>
    <xdr:cxnSp macro="">
      <xdr:nvCxnSpPr>
        <xdr:cNvPr id="5" name="Straight Arrow Connector 4"/>
        <xdr:cNvCxnSpPr/>
      </xdr:nvCxnSpPr>
      <xdr:spPr>
        <a:xfrm flipH="1">
          <a:off x="3838576" y="504825"/>
          <a:ext cx="819149" cy="4572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666751</xdr:colOff>
      <xdr:row>25</xdr:row>
      <xdr:rowOff>0</xdr:rowOff>
    </xdr:from>
    <xdr:to>
      <xdr:col>7</xdr:col>
      <xdr:colOff>1485900</xdr:colOff>
      <xdr:row>27</xdr:row>
      <xdr:rowOff>133350</xdr:rowOff>
    </xdr:to>
    <xdr:cxnSp macro="">
      <xdr:nvCxnSpPr>
        <xdr:cNvPr id="7" name="Straight Arrow Connector 6"/>
        <xdr:cNvCxnSpPr/>
      </xdr:nvCxnSpPr>
      <xdr:spPr>
        <a:xfrm flipH="1">
          <a:off x="5876926" y="495300"/>
          <a:ext cx="819149" cy="4572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990600</xdr:colOff>
      <xdr:row>48</xdr:row>
      <xdr:rowOff>47625</xdr:rowOff>
    </xdr:from>
    <xdr:to>
      <xdr:col>8</xdr:col>
      <xdr:colOff>1000125</xdr:colOff>
      <xdr:row>51</xdr:row>
      <xdr:rowOff>38100</xdr:rowOff>
    </xdr:to>
    <xdr:cxnSp macro="">
      <xdr:nvCxnSpPr>
        <xdr:cNvPr id="8" name="Straight Arrow Connector 7"/>
        <xdr:cNvCxnSpPr/>
      </xdr:nvCxnSpPr>
      <xdr:spPr>
        <a:xfrm flipV="1">
          <a:off x="9544050" y="9686925"/>
          <a:ext cx="9525" cy="5810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1314451</xdr:colOff>
      <xdr:row>50</xdr:row>
      <xdr:rowOff>180975</xdr:rowOff>
    </xdr:from>
    <xdr:to>
      <xdr:col>7</xdr:col>
      <xdr:colOff>295275</xdr:colOff>
      <xdr:row>51</xdr:row>
      <xdr:rowOff>0</xdr:rowOff>
    </xdr:to>
    <xdr:cxnSp macro="">
      <xdr:nvCxnSpPr>
        <xdr:cNvPr id="11" name="Straight Arrow Connector 10"/>
        <xdr:cNvCxnSpPr/>
      </xdr:nvCxnSpPr>
      <xdr:spPr>
        <a:xfrm>
          <a:off x="5543551" y="10220325"/>
          <a:ext cx="819149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361951</xdr:colOff>
      <xdr:row>50</xdr:row>
      <xdr:rowOff>47626</xdr:rowOff>
    </xdr:from>
    <xdr:to>
      <xdr:col>3</xdr:col>
      <xdr:colOff>533400</xdr:colOff>
      <xdr:row>50</xdr:row>
      <xdr:rowOff>57150</xdr:rowOff>
    </xdr:to>
    <xdr:cxnSp macro="">
      <xdr:nvCxnSpPr>
        <xdr:cNvPr id="12" name="Straight Arrow Connector 11"/>
        <xdr:cNvCxnSpPr/>
      </xdr:nvCxnSpPr>
      <xdr:spPr>
        <a:xfrm>
          <a:off x="2085976" y="10086976"/>
          <a:ext cx="971549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87089</xdr:colOff>
      <xdr:row>32</xdr:row>
      <xdr:rowOff>133350</xdr:rowOff>
    </xdr:from>
    <xdr:to>
      <xdr:col>7</xdr:col>
      <xdr:colOff>1896837</xdr:colOff>
      <xdr:row>46</xdr:row>
      <xdr:rowOff>66675</xdr:rowOff>
    </xdr:to>
    <xdr:cxnSp macro="">
      <xdr:nvCxnSpPr>
        <xdr:cNvPr id="14" name="Straight Arrow Connector 13"/>
        <xdr:cNvCxnSpPr/>
      </xdr:nvCxnSpPr>
      <xdr:spPr>
        <a:xfrm flipH="1">
          <a:off x="2291446" y="6324600"/>
          <a:ext cx="5000623" cy="261393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438151</xdr:colOff>
      <xdr:row>25</xdr:row>
      <xdr:rowOff>0</xdr:rowOff>
    </xdr:from>
    <xdr:to>
      <xdr:col>9</xdr:col>
      <xdr:colOff>1257300</xdr:colOff>
      <xdr:row>27</xdr:row>
      <xdr:rowOff>133350</xdr:rowOff>
    </xdr:to>
    <xdr:cxnSp macro="">
      <xdr:nvCxnSpPr>
        <xdr:cNvPr id="16" name="Straight Arrow Connector 15"/>
        <xdr:cNvCxnSpPr/>
      </xdr:nvCxnSpPr>
      <xdr:spPr>
        <a:xfrm flipH="1">
          <a:off x="8610601" y="1800225"/>
          <a:ext cx="819149" cy="4572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57149</xdr:colOff>
      <xdr:row>5</xdr:row>
      <xdr:rowOff>10990</xdr:rowOff>
    </xdr:from>
    <xdr:to>
      <xdr:col>19</xdr:col>
      <xdr:colOff>364880</xdr:colOff>
      <xdr:row>19</xdr:row>
      <xdr:rowOff>189767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421822</xdr:colOff>
      <xdr:row>29</xdr:row>
      <xdr:rowOff>81643</xdr:rowOff>
    </xdr:from>
    <xdr:to>
      <xdr:col>5</xdr:col>
      <xdr:colOff>238125</xdr:colOff>
      <xdr:row>29</xdr:row>
      <xdr:rowOff>102054</xdr:rowOff>
    </xdr:to>
    <xdr:cxnSp macro="">
      <xdr:nvCxnSpPr>
        <xdr:cNvPr id="15" name="Straight Arrow Connector 14"/>
        <xdr:cNvCxnSpPr/>
      </xdr:nvCxnSpPr>
      <xdr:spPr>
        <a:xfrm flipV="1">
          <a:off x="2626179" y="5701393"/>
          <a:ext cx="605517" cy="20411"/>
        </a:xfrm>
        <a:prstGeom prst="straightConnector1">
          <a:avLst/>
        </a:prstGeom>
        <a:ln>
          <a:solidFill>
            <a:schemeClr val="tx1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397329</xdr:colOff>
      <xdr:row>29</xdr:row>
      <xdr:rowOff>115661</xdr:rowOff>
    </xdr:from>
    <xdr:to>
      <xdr:col>5</xdr:col>
      <xdr:colOff>265340</xdr:colOff>
      <xdr:row>33</xdr:row>
      <xdr:rowOff>91169</xdr:rowOff>
    </xdr:to>
    <xdr:cxnSp macro="">
      <xdr:nvCxnSpPr>
        <xdr:cNvPr id="18" name="Straight Arrow Connector 17"/>
        <xdr:cNvCxnSpPr/>
      </xdr:nvCxnSpPr>
      <xdr:spPr>
        <a:xfrm flipV="1">
          <a:off x="2601686" y="5735411"/>
          <a:ext cx="657225" cy="737508"/>
        </a:xfrm>
        <a:prstGeom prst="straightConnector1">
          <a:avLst/>
        </a:prstGeom>
        <a:ln>
          <a:solidFill>
            <a:schemeClr val="tx1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29</xdr:row>
      <xdr:rowOff>108857</xdr:rowOff>
    </xdr:from>
    <xdr:to>
      <xdr:col>5</xdr:col>
      <xdr:colOff>265340</xdr:colOff>
      <xdr:row>37</xdr:row>
      <xdr:rowOff>74841</xdr:rowOff>
    </xdr:to>
    <xdr:cxnSp macro="">
      <xdr:nvCxnSpPr>
        <xdr:cNvPr id="20" name="Straight Arrow Connector 19"/>
        <xdr:cNvCxnSpPr/>
      </xdr:nvCxnSpPr>
      <xdr:spPr>
        <a:xfrm flipV="1">
          <a:off x="2690132" y="5728607"/>
          <a:ext cx="568779" cy="1489984"/>
        </a:xfrm>
        <a:prstGeom prst="straightConnector1">
          <a:avLst/>
        </a:prstGeom>
        <a:ln>
          <a:solidFill>
            <a:schemeClr val="tx1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512989</xdr:colOff>
      <xdr:row>29</xdr:row>
      <xdr:rowOff>142875</xdr:rowOff>
    </xdr:from>
    <xdr:to>
      <xdr:col>5</xdr:col>
      <xdr:colOff>258536</xdr:colOff>
      <xdr:row>41</xdr:row>
      <xdr:rowOff>95251</xdr:rowOff>
    </xdr:to>
    <xdr:cxnSp macro="">
      <xdr:nvCxnSpPr>
        <xdr:cNvPr id="22" name="Straight Arrow Connector 21"/>
        <xdr:cNvCxnSpPr/>
      </xdr:nvCxnSpPr>
      <xdr:spPr>
        <a:xfrm flipV="1">
          <a:off x="2717346" y="5762625"/>
          <a:ext cx="534761" cy="2238376"/>
        </a:xfrm>
        <a:prstGeom prst="straightConnector1">
          <a:avLst/>
        </a:prstGeom>
        <a:ln>
          <a:solidFill>
            <a:schemeClr val="tx1"/>
          </a:solidFill>
          <a:tailEnd type="arrow"/>
        </a:ln>
        <a:effectLst>
          <a:glow rad="63500">
            <a:schemeClr val="accent2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16</xdr:row>
      <xdr:rowOff>28575</xdr:rowOff>
    </xdr:from>
    <xdr:to>
      <xdr:col>17</xdr:col>
      <xdr:colOff>409575</xdr:colOff>
      <xdr:row>30</xdr:row>
      <xdr:rowOff>104775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21981</xdr:colOff>
      <xdr:row>14</xdr:row>
      <xdr:rowOff>21247</xdr:rowOff>
    </xdr:from>
    <xdr:to>
      <xdr:col>2</xdr:col>
      <xdr:colOff>60082</xdr:colOff>
      <xdr:row>17</xdr:row>
      <xdr:rowOff>164122</xdr:rowOff>
    </xdr:to>
    <xdr:sp macro="" textlink="">
      <xdr:nvSpPr>
        <xdr:cNvPr id="3" name="Rectangle 2"/>
        <xdr:cNvSpPr/>
      </xdr:nvSpPr>
      <xdr:spPr>
        <a:xfrm>
          <a:off x="21981" y="2702901"/>
          <a:ext cx="1342293" cy="72902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72538</xdr:colOff>
      <xdr:row>15</xdr:row>
      <xdr:rowOff>19049</xdr:rowOff>
    </xdr:from>
    <xdr:to>
      <xdr:col>2</xdr:col>
      <xdr:colOff>234463</xdr:colOff>
      <xdr:row>18</xdr:row>
      <xdr:rowOff>180974</xdr:rowOff>
    </xdr:to>
    <xdr:sp macro="" textlink="">
      <xdr:nvSpPr>
        <xdr:cNvPr id="4" name="Rectangle 3"/>
        <xdr:cNvSpPr/>
      </xdr:nvSpPr>
      <xdr:spPr>
        <a:xfrm>
          <a:off x="72538" y="2891203"/>
          <a:ext cx="1466117" cy="75540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323850</xdr:colOff>
      <xdr:row>16</xdr:row>
      <xdr:rowOff>104775</xdr:rowOff>
    </xdr:from>
    <xdr:to>
      <xdr:col>3</xdr:col>
      <xdr:colOff>28575</xdr:colOff>
      <xdr:row>17</xdr:row>
      <xdr:rowOff>38100</xdr:rowOff>
    </xdr:to>
    <xdr:cxnSp macro="">
      <xdr:nvCxnSpPr>
        <xdr:cNvPr id="6" name="Straight Arrow Connector 5"/>
        <xdr:cNvCxnSpPr/>
      </xdr:nvCxnSpPr>
      <xdr:spPr>
        <a:xfrm flipV="1">
          <a:off x="1628775" y="3162300"/>
          <a:ext cx="1076325" cy="1333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276226</xdr:colOff>
      <xdr:row>23</xdr:row>
      <xdr:rowOff>47625</xdr:rowOff>
    </xdr:from>
    <xdr:to>
      <xdr:col>2</xdr:col>
      <xdr:colOff>485775</xdr:colOff>
      <xdr:row>30</xdr:row>
      <xdr:rowOff>171450</xdr:rowOff>
    </xdr:to>
    <xdr:cxnSp macro="">
      <xdr:nvCxnSpPr>
        <xdr:cNvPr id="8" name="Straight Arrow Connector 7"/>
        <xdr:cNvCxnSpPr>
          <a:stCxn id="11" idx="1"/>
        </xdr:cNvCxnSpPr>
      </xdr:nvCxnSpPr>
      <xdr:spPr>
        <a:xfrm flipH="1">
          <a:off x="1581151" y="4448175"/>
          <a:ext cx="209549" cy="14573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16</xdr:row>
      <xdr:rowOff>190500</xdr:rowOff>
    </xdr:from>
    <xdr:to>
      <xdr:col>2</xdr:col>
      <xdr:colOff>1085850</xdr:colOff>
      <xdr:row>29</xdr:row>
      <xdr:rowOff>104775</xdr:rowOff>
    </xdr:to>
    <xdr:sp macro="" textlink="">
      <xdr:nvSpPr>
        <xdr:cNvPr id="11" name="Left Brace 10"/>
        <xdr:cNvSpPr/>
      </xdr:nvSpPr>
      <xdr:spPr>
        <a:xfrm>
          <a:off x="1790700" y="3248025"/>
          <a:ext cx="600075" cy="2400300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47625</xdr:colOff>
      <xdr:row>14</xdr:row>
      <xdr:rowOff>38100</xdr:rowOff>
    </xdr:from>
    <xdr:to>
      <xdr:col>8</xdr:col>
      <xdr:colOff>523875</xdr:colOff>
      <xdr:row>15</xdr:row>
      <xdr:rowOff>47625</xdr:rowOff>
    </xdr:to>
    <xdr:cxnSp macro="">
      <xdr:nvCxnSpPr>
        <xdr:cNvPr id="13" name="Straight Arrow Connector 12"/>
        <xdr:cNvCxnSpPr/>
      </xdr:nvCxnSpPr>
      <xdr:spPr>
        <a:xfrm flipV="1">
          <a:off x="7191375" y="2724150"/>
          <a:ext cx="108585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0</xdr:row>
      <xdr:rowOff>285750</xdr:rowOff>
    </xdr:from>
    <xdr:to>
      <xdr:col>19</xdr:col>
      <xdr:colOff>504825</xdr:colOff>
      <xdr:row>14</xdr:row>
      <xdr:rowOff>171450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104775</xdr:rowOff>
    </xdr:from>
    <xdr:to>
      <xdr:col>4</xdr:col>
      <xdr:colOff>1133475</xdr:colOff>
      <xdr:row>19</xdr:row>
      <xdr:rowOff>19050</xdr:rowOff>
    </xdr:to>
    <xdr:pic>
      <xdr:nvPicPr>
        <xdr:cNvPr id="10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762375"/>
          <a:ext cx="35718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590551</xdr:colOff>
      <xdr:row>29</xdr:row>
      <xdr:rowOff>104775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200150" cy="488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1</xdr:row>
      <xdr:rowOff>161924</xdr:rowOff>
    </xdr:from>
    <xdr:to>
      <xdr:col>14</xdr:col>
      <xdr:colOff>352425</xdr:colOff>
      <xdr:row>26</xdr:row>
      <xdr:rowOff>38099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57600" y="323849"/>
          <a:ext cx="5229225" cy="401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352426</xdr:colOff>
      <xdr:row>16</xdr:row>
      <xdr:rowOff>200025</xdr:rowOff>
    </xdr:from>
    <xdr:to>
      <xdr:col>16</xdr:col>
      <xdr:colOff>0</xdr:colOff>
      <xdr:row>18</xdr:row>
      <xdr:rowOff>66675</xdr:rowOff>
    </xdr:to>
    <xdr:cxnSp macro="">
      <xdr:nvCxnSpPr>
        <xdr:cNvPr id="5" name="Straight Arrow Connector 4"/>
        <xdr:cNvCxnSpPr/>
      </xdr:nvCxnSpPr>
      <xdr:spPr>
        <a:xfrm flipH="1">
          <a:off x="5838826" y="2800350"/>
          <a:ext cx="3914774" cy="2667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28575</xdr:rowOff>
    </xdr:from>
    <xdr:to>
      <xdr:col>13</xdr:col>
      <xdr:colOff>504825</xdr:colOff>
      <xdr:row>20</xdr:row>
      <xdr:rowOff>159131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28575"/>
          <a:ext cx="7896225" cy="33690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590551</xdr:colOff>
      <xdr:row>0</xdr:row>
      <xdr:rowOff>104775</xdr:rowOff>
    </xdr:from>
    <xdr:to>
      <xdr:col>17</xdr:col>
      <xdr:colOff>495301</xdr:colOff>
      <xdr:row>4</xdr:row>
      <xdr:rowOff>48875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67351" y="104775"/>
          <a:ext cx="5391150" cy="5918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</xdr:row>
      <xdr:rowOff>9525</xdr:rowOff>
    </xdr:from>
    <xdr:to>
      <xdr:col>10</xdr:col>
      <xdr:colOff>323850</xdr:colOff>
      <xdr:row>44</xdr:row>
      <xdr:rowOff>91691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267200"/>
          <a:ext cx="5810250" cy="28348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45</xdr:row>
      <xdr:rowOff>142876</xdr:rowOff>
    </xdr:from>
    <xdr:to>
      <xdr:col>10</xdr:col>
      <xdr:colOff>457199</xdr:colOff>
      <xdr:row>63</xdr:row>
      <xdr:rowOff>88854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7315201"/>
          <a:ext cx="5943599" cy="28606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76200</xdr:colOff>
      <xdr:row>47</xdr:row>
      <xdr:rowOff>85725</xdr:rowOff>
    </xdr:from>
    <xdr:to>
      <xdr:col>18</xdr:col>
      <xdr:colOff>497096</xdr:colOff>
      <xdr:row>59</xdr:row>
      <xdr:rowOff>38100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781800" y="7581900"/>
          <a:ext cx="4688096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14</xdr:col>
      <xdr:colOff>19050</xdr:colOff>
      <xdr:row>89</xdr:row>
      <xdr:rowOff>114300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1058525"/>
          <a:ext cx="8553450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O13"/>
  <sheetViews>
    <sheetView topLeftCell="D1" zoomScale="120" zoomScaleNormal="120" workbookViewId="0">
      <selection activeCell="K1" sqref="K1"/>
    </sheetView>
  </sheetViews>
  <sheetFormatPr defaultRowHeight="12.75"/>
  <cols>
    <col min="1" max="1" width="17" customWidth="1"/>
  </cols>
  <sheetData>
    <row r="1" spans="1:15">
      <c r="A1" t="s">
        <v>109</v>
      </c>
    </row>
    <row r="3" spans="1:15">
      <c r="A3" t="s">
        <v>110</v>
      </c>
    </row>
    <row r="5" spans="1:15">
      <c r="B5" t="s">
        <v>111</v>
      </c>
    </row>
    <row r="7" spans="1:15">
      <c r="B7" t="s">
        <v>112</v>
      </c>
    </row>
    <row r="10" spans="1:15" ht="13.5" thickBot="1">
      <c r="B10" t="s">
        <v>113</v>
      </c>
      <c r="C10" t="s">
        <v>114</v>
      </c>
      <c r="D10" t="s">
        <v>115</v>
      </c>
      <c r="E10" t="s">
        <v>116</v>
      </c>
      <c r="H10" t="s">
        <v>66</v>
      </c>
      <c r="I10" t="s">
        <v>117</v>
      </c>
    </row>
    <row r="11" spans="1:15" ht="13.5" thickBot="1">
      <c r="K11" s="79" t="s">
        <v>118</v>
      </c>
      <c r="L11" s="80"/>
      <c r="M11" s="80"/>
      <c r="N11" s="80"/>
      <c r="O11" s="81"/>
    </row>
    <row r="12" spans="1:15" ht="13.5" thickBot="1"/>
    <row r="13" spans="1:15" ht="13.5" thickBot="1">
      <c r="K13" s="82" t="s">
        <v>119</v>
      </c>
      <c r="L13" s="83"/>
      <c r="M13" s="83"/>
      <c r="N13" s="83"/>
      <c r="O13" s="8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P14"/>
  <sheetViews>
    <sheetView showGridLines="0" topLeftCell="E1" workbookViewId="0">
      <selection activeCell="U12" sqref="U12"/>
    </sheetView>
  </sheetViews>
  <sheetFormatPr defaultRowHeight="12.75"/>
  <cols>
    <col min="1" max="1" width="2.7109375" customWidth="1"/>
    <col min="3" max="3" width="14.140625" customWidth="1"/>
    <col min="4" max="4" width="13.85546875" customWidth="1"/>
    <col min="5" max="5" width="18.7109375" customWidth="1"/>
  </cols>
  <sheetData>
    <row r="1" spans="1:16" ht="18">
      <c r="A1" s="1"/>
      <c r="B1" s="137" t="s">
        <v>4</v>
      </c>
      <c r="C1" s="137"/>
      <c r="D1" s="137"/>
      <c r="E1" s="137"/>
      <c r="F1" s="1"/>
      <c r="J1" s="12">
        <v>0.7</v>
      </c>
      <c r="K1">
        <v>0.2</v>
      </c>
      <c r="L1">
        <v>0.1</v>
      </c>
    </row>
    <row r="2" spans="1:16" ht="18">
      <c r="A2" s="1"/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0</v>
      </c>
      <c r="H2" s="2" t="s">
        <v>1</v>
      </c>
      <c r="I2" s="37" t="s">
        <v>3</v>
      </c>
    </row>
    <row r="3" spans="1:16" ht="18">
      <c r="A3" s="1"/>
      <c r="B3" s="2">
        <v>1</v>
      </c>
      <c r="C3" s="2">
        <v>105</v>
      </c>
      <c r="D3" s="2"/>
      <c r="E3" s="2"/>
      <c r="F3" s="1"/>
      <c r="G3" s="2">
        <v>1</v>
      </c>
      <c r="H3" s="2">
        <v>105</v>
      </c>
    </row>
    <row r="4" spans="1:16" ht="18">
      <c r="A4" s="1"/>
      <c r="B4" s="2">
        <v>2</v>
      </c>
      <c r="C4" s="2">
        <v>100</v>
      </c>
      <c r="D4" s="2"/>
      <c r="E4" s="2"/>
      <c r="F4" s="1"/>
      <c r="G4" s="2">
        <v>2</v>
      </c>
      <c r="H4" s="2">
        <v>100</v>
      </c>
      <c r="N4">
        <v>70</v>
      </c>
      <c r="O4">
        <v>20</v>
      </c>
      <c r="P4">
        <v>10</v>
      </c>
    </row>
    <row r="5" spans="1:16" ht="18">
      <c r="A5" s="1"/>
      <c r="B5" s="2">
        <v>3</v>
      </c>
      <c r="C5" s="2">
        <v>105</v>
      </c>
      <c r="D5" s="2"/>
      <c r="E5" s="2"/>
      <c r="F5" s="1"/>
      <c r="G5" s="2">
        <v>3</v>
      </c>
      <c r="H5" s="2">
        <v>105</v>
      </c>
      <c r="N5">
        <v>105</v>
      </c>
      <c r="O5">
        <v>102</v>
      </c>
      <c r="P5">
        <v>103</v>
      </c>
    </row>
    <row r="6" spans="1:16" ht="18">
      <c r="A6" s="1"/>
      <c r="B6" s="2">
        <v>4</v>
      </c>
      <c r="C6" s="2">
        <v>95</v>
      </c>
      <c r="D6" s="2">
        <f t="shared" ref="D6:D12" si="0">AVERAGE(C3:C6)</f>
        <v>101.25</v>
      </c>
      <c r="E6" s="2">
        <f t="shared" ref="E6:E12" si="1">(0.75*C4)+(0.2*C5)+(0.05*C6)</f>
        <v>100.75</v>
      </c>
      <c r="F6" s="1"/>
      <c r="G6" s="2">
        <v>4</v>
      </c>
      <c r="H6" s="2">
        <v>95</v>
      </c>
      <c r="I6">
        <f>H5*$J$1+H4*$K$1+H3*$L$1</f>
        <v>104</v>
      </c>
      <c r="J6">
        <f>ABS(I6-H6)/H6</f>
        <v>9.4736842105263161E-2</v>
      </c>
    </row>
    <row r="7" spans="1:16" ht="18">
      <c r="A7" s="1"/>
      <c r="B7" s="2">
        <v>5</v>
      </c>
      <c r="C7" s="2">
        <v>100</v>
      </c>
      <c r="D7" s="2">
        <f t="shared" si="0"/>
        <v>100</v>
      </c>
      <c r="E7" s="2">
        <f t="shared" si="1"/>
        <v>102.75</v>
      </c>
      <c r="F7" s="1"/>
      <c r="G7" s="2">
        <v>5</v>
      </c>
      <c r="H7" s="2">
        <v>100</v>
      </c>
      <c r="I7">
        <f t="shared" ref="I7:I12" si="2">H6*$J$1+H5*$K$1+H4*$L$1</f>
        <v>97.5</v>
      </c>
      <c r="J7">
        <f t="shared" ref="J7:J12" si="3">ABS(I7-H7)/H7</f>
        <v>2.5000000000000001E-2</v>
      </c>
    </row>
    <row r="8" spans="1:16" ht="18">
      <c r="A8" s="1"/>
      <c r="B8" s="2">
        <v>6</v>
      </c>
      <c r="C8" s="2">
        <v>95</v>
      </c>
      <c r="D8" s="2">
        <f t="shared" si="0"/>
        <v>98.75</v>
      </c>
      <c r="E8" s="2">
        <f t="shared" si="1"/>
        <v>96</v>
      </c>
      <c r="F8" s="1"/>
      <c r="G8" s="2">
        <v>6</v>
      </c>
      <c r="H8" s="2">
        <v>95</v>
      </c>
      <c r="I8">
        <f t="shared" si="2"/>
        <v>99.5</v>
      </c>
      <c r="J8">
        <f t="shared" si="3"/>
        <v>4.736842105263158E-2</v>
      </c>
    </row>
    <row r="9" spans="1:16" ht="18">
      <c r="A9" s="1"/>
      <c r="B9" s="2">
        <v>7</v>
      </c>
      <c r="C9" s="2">
        <v>105</v>
      </c>
      <c r="D9" s="2">
        <f t="shared" si="0"/>
        <v>98.75</v>
      </c>
      <c r="E9" s="2">
        <f t="shared" si="1"/>
        <v>99.25</v>
      </c>
      <c r="F9" s="1"/>
      <c r="G9" s="2">
        <v>7</v>
      </c>
      <c r="H9" s="2">
        <v>105</v>
      </c>
      <c r="I9">
        <f t="shared" si="2"/>
        <v>96</v>
      </c>
      <c r="J9">
        <f t="shared" si="3"/>
        <v>8.5714285714285715E-2</v>
      </c>
      <c r="N9">
        <f>(N4*N5+O4*O5+P4*P5)/SUM(N4:P4)</f>
        <v>104.2</v>
      </c>
    </row>
    <row r="10" spans="1:16" ht="18">
      <c r="A10" s="1"/>
      <c r="B10" s="2">
        <v>8</v>
      </c>
      <c r="C10" s="2">
        <v>120</v>
      </c>
      <c r="D10" s="2">
        <f t="shared" si="0"/>
        <v>105</v>
      </c>
      <c r="E10" s="2">
        <f t="shared" si="1"/>
        <v>98.25</v>
      </c>
      <c r="F10" s="1"/>
      <c r="G10" s="2">
        <v>8</v>
      </c>
      <c r="H10" s="2">
        <v>120</v>
      </c>
      <c r="I10">
        <f t="shared" si="2"/>
        <v>102.5</v>
      </c>
      <c r="J10">
        <f t="shared" si="3"/>
        <v>0.14583333333333334</v>
      </c>
    </row>
    <row r="11" spans="1:16" ht="18">
      <c r="A11" s="1"/>
      <c r="B11" s="2">
        <v>9</v>
      </c>
      <c r="C11" s="2">
        <v>115</v>
      </c>
      <c r="D11" s="2">
        <f t="shared" si="0"/>
        <v>108.75</v>
      </c>
      <c r="E11" s="2">
        <f t="shared" si="1"/>
        <v>108.5</v>
      </c>
      <c r="F11" s="1"/>
      <c r="G11" s="2">
        <v>9</v>
      </c>
      <c r="H11" s="2">
        <v>115</v>
      </c>
      <c r="I11">
        <f t="shared" si="2"/>
        <v>114.5</v>
      </c>
      <c r="J11">
        <f t="shared" si="3"/>
        <v>4.3478260869565218E-3</v>
      </c>
    </row>
    <row r="12" spans="1:16" ht="18">
      <c r="A12" s="1"/>
      <c r="B12" s="2">
        <v>10</v>
      </c>
      <c r="C12" s="2">
        <v>125</v>
      </c>
      <c r="D12" s="2">
        <f t="shared" si="0"/>
        <v>116.25</v>
      </c>
      <c r="E12" s="2">
        <f t="shared" si="1"/>
        <v>119.25</v>
      </c>
      <c r="F12" s="1"/>
      <c r="G12" s="2">
        <v>10</v>
      </c>
      <c r="H12" s="2">
        <v>125</v>
      </c>
      <c r="I12">
        <f t="shared" si="2"/>
        <v>115</v>
      </c>
      <c r="J12">
        <f t="shared" si="3"/>
        <v>0.08</v>
      </c>
      <c r="N12" s="31" t="s">
        <v>81</v>
      </c>
    </row>
    <row r="13" spans="1:16" ht="18">
      <c r="A13" s="1"/>
      <c r="B13" s="1"/>
      <c r="C13" s="1"/>
      <c r="D13" s="1"/>
      <c r="E13" s="1"/>
      <c r="F13" s="1"/>
      <c r="J13" s="38">
        <f>AVERAGE(J6:J12)</f>
        <v>6.9000101184638632E-2</v>
      </c>
    </row>
    <row r="14" spans="1:16" ht="18">
      <c r="A14" s="1"/>
      <c r="B14" s="1"/>
      <c r="C14" s="1"/>
      <c r="D14" s="1"/>
      <c r="E14" s="1"/>
      <c r="F14" s="1"/>
    </row>
  </sheetData>
  <mergeCells count="1">
    <mergeCell ref="B1:E1"/>
  </mergeCells>
  <phoneticPr fontId="4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indexed="34"/>
  </sheetPr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>
      <selection activeCell="M28" sqref="M28"/>
    </sheetView>
  </sheetViews>
  <sheetFormatPr defaultRowHeight="12.75"/>
  <cols>
    <col min="1" max="1" width="2.7109375" customWidth="1"/>
    <col min="3" max="3" width="14.140625" customWidth="1"/>
    <col min="4" max="4" width="13.85546875" customWidth="1"/>
    <col min="5" max="5" width="18.7109375" customWidth="1"/>
    <col min="6" max="6" width="14.7109375" customWidth="1"/>
    <col min="7" max="7" width="20" customWidth="1"/>
  </cols>
  <sheetData>
    <row r="1" spans="1:7" ht="18">
      <c r="A1" s="1"/>
      <c r="B1" s="138" t="s">
        <v>5</v>
      </c>
      <c r="C1" s="139"/>
      <c r="D1" s="139"/>
      <c r="E1" s="139"/>
      <c r="F1" s="139"/>
      <c r="G1" s="139"/>
    </row>
    <row r="2" spans="1:7" ht="18">
      <c r="A2" s="1"/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8</v>
      </c>
    </row>
    <row r="3" spans="1:7" ht="18">
      <c r="A3" s="1"/>
      <c r="B3" s="2">
        <v>1</v>
      </c>
      <c r="C3" s="2">
        <v>105</v>
      </c>
      <c r="D3" s="2"/>
      <c r="E3" s="4">
        <f>C3</f>
        <v>105</v>
      </c>
      <c r="F3" s="4">
        <f>E3</f>
        <v>105</v>
      </c>
      <c r="G3" s="4">
        <f>F3</f>
        <v>105</v>
      </c>
    </row>
    <row r="4" spans="1:7" ht="18">
      <c r="A4" s="1"/>
      <c r="B4" s="2">
        <v>2</v>
      </c>
      <c r="C4" s="2">
        <v>100</v>
      </c>
      <c r="D4" s="2"/>
      <c r="E4" s="4">
        <f>0.2*C4+0.8*C3</f>
        <v>104</v>
      </c>
      <c r="F4" s="4">
        <f t="shared" ref="F4:F14" si="0">0.2*E4+0.8*F3</f>
        <v>104.8</v>
      </c>
      <c r="G4" s="4">
        <f t="shared" ref="G4:G14" si="1">0.2*F4+0.8*G3</f>
        <v>104.96000000000001</v>
      </c>
    </row>
    <row r="5" spans="1:7" ht="18">
      <c r="A5" s="1"/>
      <c r="B5" s="2">
        <v>3</v>
      </c>
      <c r="C5" s="2">
        <v>105</v>
      </c>
      <c r="D5" s="2"/>
      <c r="E5" s="4">
        <f t="shared" ref="E5:E14" si="2">0.2*C5+0.8*E4</f>
        <v>104.2</v>
      </c>
      <c r="F5" s="4">
        <f t="shared" si="0"/>
        <v>104.68</v>
      </c>
      <c r="G5" s="4">
        <f t="shared" si="1"/>
        <v>104.90400000000002</v>
      </c>
    </row>
    <row r="6" spans="1:7" ht="18">
      <c r="A6" s="1"/>
      <c r="B6" s="2">
        <v>4</v>
      </c>
      <c r="C6" s="2">
        <v>95</v>
      </c>
      <c r="D6" s="2"/>
      <c r="E6" s="4">
        <f t="shared" si="2"/>
        <v>102.36000000000001</v>
      </c>
      <c r="F6" s="4">
        <f t="shared" si="0"/>
        <v>104.21600000000002</v>
      </c>
      <c r="G6" s="4">
        <f t="shared" si="1"/>
        <v>104.76640000000003</v>
      </c>
    </row>
    <row r="7" spans="1:7" ht="18">
      <c r="A7" s="1"/>
      <c r="B7" s="2">
        <v>5</v>
      </c>
      <c r="C7" s="2">
        <v>100</v>
      </c>
      <c r="D7" s="2">
        <f t="shared" ref="D7:D14" si="3">AVERAGE(C3:C7)</f>
        <v>101</v>
      </c>
      <c r="E7" s="4">
        <f t="shared" si="2"/>
        <v>101.88800000000002</v>
      </c>
      <c r="F7" s="4">
        <f t="shared" si="0"/>
        <v>103.75040000000003</v>
      </c>
      <c r="G7" s="4">
        <f t="shared" si="1"/>
        <v>104.56320000000004</v>
      </c>
    </row>
    <row r="8" spans="1:7" ht="18">
      <c r="A8" s="1"/>
      <c r="B8" s="2">
        <v>6</v>
      </c>
      <c r="C8" s="2">
        <v>95</v>
      </c>
      <c r="D8" s="2">
        <f t="shared" si="3"/>
        <v>99</v>
      </c>
      <c r="E8" s="4">
        <f t="shared" si="2"/>
        <v>100.51040000000002</v>
      </c>
      <c r="F8" s="4">
        <f t="shared" si="0"/>
        <v>103.10240000000003</v>
      </c>
      <c r="G8" s="4">
        <f t="shared" si="1"/>
        <v>104.27104000000006</v>
      </c>
    </row>
    <row r="9" spans="1:7" ht="18">
      <c r="A9" s="1"/>
      <c r="B9" s="2">
        <v>7</v>
      </c>
      <c r="C9" s="2">
        <v>105</v>
      </c>
      <c r="D9" s="2">
        <f t="shared" si="3"/>
        <v>100</v>
      </c>
      <c r="E9" s="4">
        <f t="shared" si="2"/>
        <v>101.40832000000002</v>
      </c>
      <c r="F9" s="4">
        <f t="shared" si="0"/>
        <v>102.76358400000004</v>
      </c>
      <c r="G9" s="4">
        <f t="shared" si="1"/>
        <v>103.96954880000007</v>
      </c>
    </row>
    <row r="10" spans="1:7" ht="18">
      <c r="A10" s="1"/>
      <c r="B10" s="2">
        <v>8</v>
      </c>
      <c r="C10" s="2">
        <v>120</v>
      </c>
      <c r="D10" s="2">
        <f t="shared" si="3"/>
        <v>103</v>
      </c>
      <c r="E10" s="4">
        <f t="shared" si="2"/>
        <v>105.12665600000003</v>
      </c>
      <c r="F10" s="4">
        <f t="shared" si="0"/>
        <v>103.23619840000005</v>
      </c>
      <c r="G10" s="4">
        <f t="shared" si="1"/>
        <v>103.82287872000008</v>
      </c>
    </row>
    <row r="11" spans="1:7" ht="18">
      <c r="A11" s="1"/>
      <c r="B11" s="2">
        <v>9</v>
      </c>
      <c r="C11" s="2">
        <v>115</v>
      </c>
      <c r="D11" s="2">
        <f t="shared" si="3"/>
        <v>107</v>
      </c>
      <c r="E11" s="4">
        <f t="shared" si="2"/>
        <v>107.10132480000003</v>
      </c>
      <c r="F11" s="4">
        <f t="shared" si="0"/>
        <v>104.00922368000006</v>
      </c>
      <c r="G11" s="4">
        <f t="shared" si="1"/>
        <v>103.86014771200007</v>
      </c>
    </row>
    <row r="12" spans="1:7" ht="18">
      <c r="A12" s="1"/>
      <c r="B12" s="2">
        <v>10</v>
      </c>
      <c r="C12" s="2">
        <v>125</v>
      </c>
      <c r="D12" s="2">
        <f t="shared" si="3"/>
        <v>112</v>
      </c>
      <c r="E12" s="4">
        <f t="shared" si="2"/>
        <v>110.68105984000003</v>
      </c>
      <c r="F12" s="4">
        <f t="shared" si="0"/>
        <v>105.34359091200007</v>
      </c>
      <c r="G12" s="4">
        <f t="shared" si="1"/>
        <v>104.15683635200008</v>
      </c>
    </row>
    <row r="13" spans="1:7" ht="18">
      <c r="A13" s="1"/>
      <c r="B13" s="2">
        <v>11</v>
      </c>
      <c r="C13" s="2">
        <v>120</v>
      </c>
      <c r="D13" s="2">
        <f t="shared" si="3"/>
        <v>117</v>
      </c>
      <c r="E13" s="5">
        <f t="shared" si="2"/>
        <v>112.54484787200003</v>
      </c>
      <c r="F13" s="4">
        <f t="shared" si="0"/>
        <v>106.78384230400007</v>
      </c>
      <c r="G13" s="4">
        <f t="shared" si="1"/>
        <v>104.68223754240009</v>
      </c>
    </row>
    <row r="14" spans="1:7" ht="18">
      <c r="A14" s="1"/>
      <c r="B14" s="2">
        <v>12</v>
      </c>
      <c r="C14" s="2">
        <v>120</v>
      </c>
      <c r="D14" s="2">
        <f t="shared" si="3"/>
        <v>120</v>
      </c>
      <c r="E14" s="4">
        <f t="shared" si="2"/>
        <v>114.03587829760004</v>
      </c>
      <c r="F14" s="4">
        <f t="shared" si="0"/>
        <v>108.23424950272008</v>
      </c>
      <c r="G14" s="4">
        <f t="shared" si="1"/>
        <v>105.39263993446409</v>
      </c>
    </row>
    <row r="15" spans="1:7" ht="18">
      <c r="E15" s="6"/>
    </row>
    <row r="16" spans="1:7" ht="18">
      <c r="B16" s="7" t="s">
        <v>9</v>
      </c>
      <c r="C16" s="8"/>
      <c r="D16" s="8"/>
      <c r="E16" s="8"/>
      <c r="F16" s="1"/>
    </row>
    <row r="21" spans="2:2" ht="18">
      <c r="B21" s="3" t="s">
        <v>10</v>
      </c>
    </row>
  </sheetData>
  <mergeCells count="1">
    <mergeCell ref="B1:G1"/>
  </mergeCells>
  <phoneticPr fontId="4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U17"/>
  <sheetViews>
    <sheetView showGridLines="0" workbookViewId="0">
      <selection activeCell="N35" sqref="N35"/>
    </sheetView>
  </sheetViews>
  <sheetFormatPr defaultRowHeight="12.75"/>
  <sheetData>
    <row r="1" spans="1:1">
      <c r="A1" s="31" t="s">
        <v>108</v>
      </c>
    </row>
    <row r="16" spans="1:1" ht="13.5" thickBot="1"/>
    <row r="17" spans="17:21" ht="18.75" thickBot="1">
      <c r="Q17" s="63" t="s">
        <v>125</v>
      </c>
      <c r="R17" s="64"/>
      <c r="S17" s="64"/>
      <c r="T17" s="64"/>
      <c r="U17" s="6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D26:R113"/>
  <sheetViews>
    <sheetView topLeftCell="E87" zoomScale="150" zoomScaleNormal="150" workbookViewId="0">
      <selection activeCell="L102" sqref="L102"/>
    </sheetView>
  </sheetViews>
  <sheetFormatPr defaultRowHeight="12.75"/>
  <sheetData>
    <row r="26" spans="18:18" s="66" customFormat="1" ht="3.75" customHeight="1"/>
    <row r="29" spans="18:18">
      <c r="R29" s="31" t="s">
        <v>126</v>
      </c>
    </row>
    <row r="30" spans="18:18">
      <c r="R30" s="31" t="s">
        <v>127</v>
      </c>
    </row>
    <row r="67" s="66" customFormat="1"/>
    <row r="92" spans="4:14" s="108" customFormat="1"/>
    <row r="93" spans="4:14" ht="13.5" thickBot="1"/>
    <row r="94" spans="4:14" ht="13.5" thickBot="1">
      <c r="D94" t="s">
        <v>139</v>
      </c>
      <c r="F94" s="113" t="s">
        <v>140</v>
      </c>
      <c r="G94" s="114"/>
      <c r="H94" s="109" t="s">
        <v>143</v>
      </c>
      <c r="I94" s="98"/>
      <c r="J94" s="98"/>
      <c r="K94" s="99"/>
    </row>
    <row r="95" spans="4:14" ht="13.5" thickBot="1">
      <c r="D95" s="110" t="s">
        <v>144</v>
      </c>
      <c r="E95" s="111"/>
    </row>
    <row r="96" spans="4:14" ht="13.5" thickBot="1">
      <c r="L96" t="s">
        <v>149</v>
      </c>
      <c r="M96" t="s">
        <v>150</v>
      </c>
      <c r="N96" t="s">
        <v>151</v>
      </c>
    </row>
    <row r="97" spans="4:16" ht="13.5" thickBot="1">
      <c r="G97" s="113" t="s">
        <v>141</v>
      </c>
      <c r="H97" s="114"/>
      <c r="I97" t="s">
        <v>147</v>
      </c>
      <c r="L97" t="s">
        <v>148</v>
      </c>
      <c r="M97" t="s">
        <v>148</v>
      </c>
      <c r="N97" s="31" t="s">
        <v>148</v>
      </c>
      <c r="O97" s="112" t="s">
        <v>152</v>
      </c>
    </row>
    <row r="98" spans="4:16">
      <c r="I98" s="31" t="s">
        <v>154</v>
      </c>
    </row>
    <row r="99" spans="4:16" ht="13.5" thickBot="1">
      <c r="L99" s="31">
        <v>20</v>
      </c>
      <c r="M99" s="31">
        <v>23</v>
      </c>
      <c r="N99" s="31">
        <v>28</v>
      </c>
      <c r="O99" s="31" t="s">
        <v>153</v>
      </c>
    </row>
    <row r="100" spans="4:16" ht="13.5" thickBot="1">
      <c r="H100" s="113" t="s">
        <v>142</v>
      </c>
      <c r="I100" s="113"/>
      <c r="M100">
        <f>M99-L99</f>
        <v>3</v>
      </c>
      <c r="N100">
        <v>8</v>
      </c>
    </row>
    <row r="101" spans="4:16">
      <c r="L101">
        <v>20</v>
      </c>
      <c r="M101">
        <v>20</v>
      </c>
      <c r="N101">
        <v>20</v>
      </c>
      <c r="P101" s="31" t="s">
        <v>155</v>
      </c>
    </row>
    <row r="112" spans="4:16" ht="13.5" thickBot="1">
      <c r="D112" t="s">
        <v>145</v>
      </c>
    </row>
    <row r="113" spans="5:6" ht="13.5" thickBot="1">
      <c r="E113" s="110" t="s">
        <v>146</v>
      </c>
      <c r="F113" s="1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G37"/>
  <sheetViews>
    <sheetView workbookViewId="0">
      <selection activeCell="D1" sqref="D1"/>
    </sheetView>
  </sheetViews>
  <sheetFormatPr defaultRowHeight="12.75"/>
  <sheetData>
    <row r="1" spans="1:7" ht="15">
      <c r="A1" s="12"/>
      <c r="B1" s="62"/>
      <c r="C1" s="62"/>
      <c r="D1" s="62"/>
      <c r="E1" s="62"/>
      <c r="F1" s="62"/>
      <c r="G1" s="62"/>
    </row>
    <row r="4" spans="1:7" ht="15">
      <c r="A4" s="12"/>
      <c r="B4" s="12"/>
      <c r="C4" s="12"/>
      <c r="D4" s="12"/>
      <c r="E4" s="12"/>
      <c r="F4" s="12"/>
      <c r="G4" s="12"/>
    </row>
    <row r="5" spans="1:7" ht="15">
      <c r="A5" s="12"/>
      <c r="B5" s="12"/>
      <c r="C5" s="62"/>
      <c r="D5" s="62"/>
      <c r="E5" s="62"/>
      <c r="F5" s="12"/>
      <c r="G5" s="12"/>
    </row>
    <row r="6" spans="1:7" ht="15">
      <c r="A6" s="12"/>
      <c r="B6" s="12"/>
      <c r="C6" s="62"/>
      <c r="D6" s="62"/>
      <c r="E6" s="62"/>
      <c r="F6" s="12"/>
      <c r="G6" s="12"/>
    </row>
    <row r="7" spans="1:7" ht="15">
      <c r="A7" s="12"/>
      <c r="B7" s="12"/>
      <c r="C7" s="62"/>
      <c r="D7" s="13"/>
      <c r="E7" s="12"/>
      <c r="F7" s="12"/>
      <c r="G7" s="12"/>
    </row>
    <row r="8" spans="1:7" ht="15">
      <c r="A8" s="12"/>
      <c r="B8" s="12"/>
      <c r="C8" s="12"/>
      <c r="D8" s="13"/>
      <c r="E8" s="12"/>
      <c r="F8" s="12"/>
      <c r="G8" s="12"/>
    </row>
    <row r="9" spans="1:7" ht="15">
      <c r="A9" s="12"/>
      <c r="B9" s="12"/>
      <c r="C9" s="12"/>
      <c r="D9" s="13"/>
      <c r="E9" s="12"/>
      <c r="F9" s="62"/>
      <c r="G9" s="62"/>
    </row>
    <row r="10" spans="1:7" ht="15">
      <c r="A10" s="12"/>
      <c r="B10" s="12"/>
      <c r="C10" s="12"/>
      <c r="D10" s="13"/>
      <c r="E10" s="12"/>
      <c r="F10" s="62"/>
      <c r="G10" s="62"/>
    </row>
    <row r="11" spans="1:7" ht="15">
      <c r="A11" s="12"/>
      <c r="B11" s="12"/>
      <c r="C11" s="12"/>
      <c r="D11" s="13"/>
      <c r="E11" s="12"/>
      <c r="F11" s="62"/>
      <c r="G11" s="62"/>
    </row>
    <row r="12" spans="1:7" ht="15">
      <c r="A12" s="12"/>
      <c r="B12" s="12"/>
      <c r="C12" s="12"/>
      <c r="D12" s="13"/>
      <c r="E12" s="12"/>
      <c r="F12" s="62"/>
      <c r="G12" s="62"/>
    </row>
    <row r="13" spans="1:7" ht="15">
      <c r="A13" s="12"/>
      <c r="B13" s="12"/>
      <c r="C13" s="12"/>
      <c r="D13" s="13"/>
      <c r="E13" s="12"/>
      <c r="F13" s="62"/>
      <c r="G13" s="62"/>
    </row>
    <row r="14" spans="1:7" ht="15">
      <c r="A14" s="12"/>
      <c r="B14" s="12"/>
      <c r="C14" s="12"/>
      <c r="D14" s="13"/>
      <c r="E14" s="12"/>
      <c r="F14" s="62"/>
      <c r="G14" s="62"/>
    </row>
    <row r="15" spans="1:7" ht="15">
      <c r="A15" s="12"/>
      <c r="B15" s="12"/>
      <c r="C15" s="12"/>
      <c r="D15" s="13"/>
      <c r="E15" s="12"/>
      <c r="F15" s="62"/>
      <c r="G15" s="62"/>
    </row>
    <row r="16" spans="1:7" ht="15">
      <c r="A16" s="12"/>
      <c r="B16" s="12"/>
      <c r="C16" s="12"/>
      <c r="D16" s="13"/>
      <c r="E16" s="12"/>
      <c r="F16" s="62"/>
      <c r="G16" s="62"/>
    </row>
    <row r="17" spans="1:5" ht="15">
      <c r="A17" s="12"/>
      <c r="B17" s="12"/>
      <c r="C17" s="12"/>
      <c r="D17" s="13"/>
      <c r="E17" s="12"/>
    </row>
    <row r="18" spans="1:5" ht="15">
      <c r="A18" s="12"/>
      <c r="B18" s="12"/>
      <c r="C18" s="12"/>
      <c r="D18" s="13"/>
      <c r="E18" s="12"/>
    </row>
    <row r="19" spans="1:5" ht="15">
      <c r="A19" s="12"/>
      <c r="B19" s="12"/>
      <c r="C19" s="12"/>
      <c r="D19" s="62"/>
      <c r="E19" s="62"/>
    </row>
    <row r="20" spans="1:5" ht="15">
      <c r="A20" s="12"/>
      <c r="B20" s="12"/>
      <c r="C20" s="12"/>
      <c r="D20" s="62"/>
      <c r="E20" s="62"/>
    </row>
    <row r="30" spans="1:5">
      <c r="B30" t="s">
        <v>120</v>
      </c>
    </row>
    <row r="31" spans="1:5">
      <c r="B31" t="s">
        <v>121</v>
      </c>
    </row>
    <row r="32" spans="1:5">
      <c r="B32" t="s">
        <v>122</v>
      </c>
    </row>
    <row r="33" spans="2:2">
      <c r="B33" t="s">
        <v>123</v>
      </c>
    </row>
    <row r="37" spans="2:2">
      <c r="B37" t="s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34"/>
  <sheetViews>
    <sheetView workbookViewId="0"/>
  </sheetViews>
  <sheetFormatPr defaultColWidth="9.140625" defaultRowHeight="15"/>
  <cols>
    <col min="1" max="16384" width="9.140625" style="11"/>
  </cols>
  <sheetData>
    <row r="2" spans="1:4">
      <c r="A2" s="9" t="s">
        <v>11</v>
      </c>
      <c r="B2" s="10"/>
      <c r="C2" s="10"/>
      <c r="D2" s="10"/>
    </row>
    <row r="3" spans="1:4">
      <c r="A3" s="11" t="s">
        <v>12</v>
      </c>
    </row>
    <row r="5" spans="1:4">
      <c r="A5" s="11" t="s">
        <v>13</v>
      </c>
    </row>
    <row r="6" spans="1:4">
      <c r="A6" s="11" t="s">
        <v>14</v>
      </c>
    </row>
    <row r="7" spans="1:4">
      <c r="A7" s="11" t="s">
        <v>15</v>
      </c>
    </row>
    <row r="9" spans="1:4">
      <c r="A9" s="10" t="s">
        <v>16</v>
      </c>
    </row>
    <row r="10" spans="1:4">
      <c r="A10" s="11" t="s">
        <v>17</v>
      </c>
    </row>
    <row r="11" spans="1:4">
      <c r="A11" s="11" t="s">
        <v>18</v>
      </c>
      <c r="D11" s="11" t="s">
        <v>19</v>
      </c>
    </row>
    <row r="12" spans="1:4">
      <c r="A12" s="11" t="s">
        <v>20</v>
      </c>
      <c r="D12" s="11" t="s">
        <v>21</v>
      </c>
    </row>
    <row r="13" spans="1:4">
      <c r="A13" s="11" t="s">
        <v>22</v>
      </c>
    </row>
    <row r="15" spans="1:4">
      <c r="A15" s="10" t="s">
        <v>23</v>
      </c>
    </row>
    <row r="16" spans="1:4">
      <c r="A16" s="11" t="s">
        <v>24</v>
      </c>
    </row>
    <row r="17" spans="1:1">
      <c r="A17" s="11" t="s">
        <v>25</v>
      </c>
    </row>
    <row r="18" spans="1:1">
      <c r="A18" s="11" t="s">
        <v>26</v>
      </c>
    </row>
    <row r="20" spans="1:1">
      <c r="A20" s="10" t="s">
        <v>27</v>
      </c>
    </row>
    <row r="21" spans="1:1">
      <c r="A21" s="11" t="s">
        <v>28</v>
      </c>
    </row>
    <row r="22" spans="1:1">
      <c r="A22" s="11" t="s">
        <v>29</v>
      </c>
    </row>
    <row r="24" spans="1:1">
      <c r="A24" s="10" t="s">
        <v>30</v>
      </c>
    </row>
    <row r="25" spans="1:1">
      <c r="A25" s="11" t="s">
        <v>31</v>
      </c>
    </row>
    <row r="26" spans="1:1">
      <c r="A26" s="11" t="s">
        <v>32</v>
      </c>
    </row>
    <row r="28" spans="1:1">
      <c r="A28" s="10" t="s">
        <v>33</v>
      </c>
    </row>
    <row r="29" spans="1:1">
      <c r="A29" s="11" t="s">
        <v>34</v>
      </c>
    </row>
    <row r="31" spans="1:1">
      <c r="A31" s="10" t="s">
        <v>35</v>
      </c>
    </row>
    <row r="32" spans="1:1">
      <c r="A32" s="11" t="s">
        <v>36</v>
      </c>
    </row>
    <row r="33" spans="1:1">
      <c r="A33" s="11" t="s">
        <v>37</v>
      </c>
    </row>
    <row r="34" spans="1:1">
      <c r="A34" s="11" t="s">
        <v>38</v>
      </c>
    </row>
  </sheetData>
  <phoneticPr fontId="8" type="noConversion"/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59"/>
  <sheetViews>
    <sheetView topLeftCell="A30" zoomScaleNormal="100" workbookViewId="0">
      <selection activeCell="I47" sqref="I47"/>
    </sheetView>
  </sheetViews>
  <sheetFormatPr defaultRowHeight="12.75"/>
  <cols>
    <col min="1" max="1" width="12.85546875" bestFit="1" customWidth="1"/>
    <col min="2" max="2" width="13" customWidth="1"/>
    <col min="3" max="3" width="12" bestFit="1" customWidth="1"/>
    <col min="4" max="4" width="8.28515625" customWidth="1"/>
    <col min="5" max="5" width="5" customWidth="1"/>
    <col min="6" max="6" width="12.28515625" customWidth="1"/>
    <col min="7" max="7" width="27.5703125" customWidth="1"/>
    <col min="8" max="8" width="37.28515625" customWidth="1"/>
    <col min="9" max="9" width="18.85546875" customWidth="1"/>
    <col min="10" max="10" width="19.42578125" customWidth="1"/>
    <col min="24" max="24" width="18.28515625" customWidth="1"/>
  </cols>
  <sheetData>
    <row r="1" spans="1:26">
      <c r="A1" s="136" t="s">
        <v>104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</row>
    <row r="2" spans="1:26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</row>
    <row r="3" spans="1:26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6" ht="13.5" thickBo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</row>
    <row r="5" spans="1:26">
      <c r="A5" s="115" t="s">
        <v>137</v>
      </c>
      <c r="B5" s="116" t="s">
        <v>138</v>
      </c>
      <c r="W5" t="s">
        <v>132</v>
      </c>
    </row>
    <row r="6" spans="1:26" ht="15.75" thickBot="1">
      <c r="A6" s="117" t="s">
        <v>41</v>
      </c>
      <c r="B6" s="117" t="s">
        <v>40</v>
      </c>
      <c r="G6" s="31" t="s">
        <v>128</v>
      </c>
      <c r="H6" s="50" t="s">
        <v>95</v>
      </c>
      <c r="I6" s="49"/>
      <c r="J6" s="49"/>
      <c r="K6" s="47"/>
    </row>
    <row r="7" spans="1:26" ht="15.75" thickBot="1">
      <c r="A7" s="118">
        <v>20</v>
      </c>
      <c r="B7" s="118" t="s">
        <v>46</v>
      </c>
      <c r="H7" s="86" t="s">
        <v>129</v>
      </c>
      <c r="I7" s="12" t="s">
        <v>96</v>
      </c>
      <c r="J7" s="12"/>
      <c r="X7" s="94" t="s">
        <v>130</v>
      </c>
      <c r="Y7" s="95" t="s">
        <v>134</v>
      </c>
      <c r="Z7" s="96"/>
    </row>
    <row r="8" spans="1:26" ht="15.75" thickBot="1">
      <c r="A8" s="118">
        <v>24</v>
      </c>
      <c r="B8" s="118" t="s">
        <v>48</v>
      </c>
      <c r="H8" s="86" t="s">
        <v>130</v>
      </c>
      <c r="I8" s="12" t="s">
        <v>97</v>
      </c>
      <c r="J8" s="12"/>
      <c r="X8" s="94" t="s">
        <v>129</v>
      </c>
      <c r="Y8" s="12" t="s">
        <v>96</v>
      </c>
      <c r="Z8" s="12"/>
    </row>
    <row r="9" spans="1:26" ht="15.75" thickBot="1">
      <c r="A9" s="118">
        <v>28</v>
      </c>
      <c r="B9" s="118" t="s">
        <v>50</v>
      </c>
      <c r="X9" s="94" t="s">
        <v>133</v>
      </c>
      <c r="Y9" s="31" t="s">
        <v>135</v>
      </c>
    </row>
    <row r="10" spans="1:26" ht="15.75" thickBot="1">
      <c r="A10" s="118">
        <v>65</v>
      </c>
      <c r="B10" s="118" t="s">
        <v>52</v>
      </c>
      <c r="H10" s="97" t="s">
        <v>136</v>
      </c>
      <c r="I10" s="98"/>
      <c r="J10" s="99"/>
    </row>
    <row r="11" spans="1:26" ht="15">
      <c r="A11" s="118">
        <v>24</v>
      </c>
      <c r="B11" s="118" t="s">
        <v>54</v>
      </c>
    </row>
    <row r="12" spans="1:26" ht="15">
      <c r="A12" s="118">
        <v>29</v>
      </c>
      <c r="B12" s="118" t="s">
        <v>55</v>
      </c>
    </row>
    <row r="13" spans="1:26" ht="15">
      <c r="A13" s="118">
        <v>35</v>
      </c>
      <c r="B13" s="118" t="s">
        <v>56</v>
      </c>
    </row>
    <row r="14" spans="1:26" ht="15">
      <c r="A14" s="118">
        <v>80</v>
      </c>
      <c r="B14" s="118" t="s">
        <v>57</v>
      </c>
    </row>
    <row r="15" spans="1:26" ht="15">
      <c r="A15" s="118">
        <v>23</v>
      </c>
      <c r="B15" s="118" t="s">
        <v>58</v>
      </c>
    </row>
    <row r="16" spans="1:26" ht="15">
      <c r="A16" s="118">
        <v>27</v>
      </c>
      <c r="B16" s="118" t="s">
        <v>59</v>
      </c>
    </row>
    <row r="17" spans="1:10" ht="15">
      <c r="A17" s="118">
        <v>36</v>
      </c>
      <c r="B17" s="118" t="s">
        <v>60</v>
      </c>
    </row>
    <row r="18" spans="1:10" ht="15">
      <c r="A18" s="118">
        <v>85</v>
      </c>
      <c r="B18" s="118" t="s">
        <v>61</v>
      </c>
    </row>
    <row r="19" spans="1:10" ht="15">
      <c r="A19" s="118">
        <v>25</v>
      </c>
      <c r="B19" s="118" t="s">
        <v>62</v>
      </c>
    </row>
    <row r="20" spans="1:10" ht="15">
      <c r="A20" s="118">
        <v>27</v>
      </c>
      <c r="B20" s="118" t="s">
        <v>63</v>
      </c>
    </row>
    <row r="21" spans="1:10" ht="15">
      <c r="A21" s="118">
        <v>37</v>
      </c>
      <c r="B21" s="118" t="s">
        <v>64</v>
      </c>
    </row>
    <row r="22" spans="1:10" ht="15.75" thickBot="1">
      <c r="A22" s="119">
        <v>95</v>
      </c>
      <c r="B22" s="119" t="s">
        <v>65</v>
      </c>
    </row>
    <row r="23" spans="1:10" s="47" customFormat="1"/>
    <row r="24" spans="1:10" ht="13.5" thickBot="1"/>
    <row r="25" spans="1:10" ht="39" thickBot="1">
      <c r="G25" s="41" t="s">
        <v>98</v>
      </c>
      <c r="H25" s="41" t="s">
        <v>99</v>
      </c>
      <c r="J25" s="48" t="s">
        <v>102</v>
      </c>
    </row>
    <row r="28" spans="1:10" ht="13.5" thickBot="1"/>
    <row r="29" spans="1:10" ht="39.75" thickBot="1">
      <c r="A29" s="69" t="s">
        <v>89</v>
      </c>
      <c r="B29" s="70" t="s">
        <v>40</v>
      </c>
      <c r="C29" s="70" t="s">
        <v>41</v>
      </c>
      <c r="D29" s="67" t="s">
        <v>86</v>
      </c>
      <c r="E29" s="67" t="s">
        <v>87</v>
      </c>
      <c r="F29" s="122" t="s">
        <v>157</v>
      </c>
      <c r="G29" s="67" t="s">
        <v>88</v>
      </c>
      <c r="H29" s="91" t="s">
        <v>131</v>
      </c>
      <c r="I29" s="120" t="s">
        <v>156</v>
      </c>
      <c r="J29" s="68" t="s">
        <v>101</v>
      </c>
    </row>
    <row r="30" spans="1:10" ht="15.75" thickBot="1">
      <c r="A30" s="71">
        <v>1</v>
      </c>
      <c r="B30" s="74" t="s">
        <v>46</v>
      </c>
      <c r="C30" s="105">
        <v>20</v>
      </c>
      <c r="D30" s="77">
        <f>C30/$C$46</f>
        <v>0.48484848484848486</v>
      </c>
      <c r="E30" s="31" t="s">
        <v>47</v>
      </c>
      <c r="F30" s="121">
        <f>AVERAGE(D30,D34,D38,D42)</f>
        <v>0.55757575757575761</v>
      </c>
      <c r="G30" s="102">
        <f>C30/F30</f>
        <v>35.869565217391305</v>
      </c>
      <c r="H30">
        <f>0.6947*A30+35.345</f>
        <v>36.039699999999996</v>
      </c>
      <c r="I30" s="42">
        <f>H30*F30</f>
        <v>20.094863030303031</v>
      </c>
      <c r="J30" s="73">
        <f>ABS(C30-I30)/C30</f>
        <v>4.7431515151515665E-3</v>
      </c>
    </row>
    <row r="31" spans="1:10" ht="15">
      <c r="A31" s="71">
        <v>2</v>
      </c>
      <c r="B31" s="72" t="s">
        <v>48</v>
      </c>
      <c r="C31" s="106">
        <v>24</v>
      </c>
      <c r="D31" s="90">
        <f t="shared" ref="D31:D45" si="0">C31/$C$46</f>
        <v>0.58181818181818179</v>
      </c>
      <c r="E31" s="31" t="s">
        <v>49</v>
      </c>
      <c r="F31" s="100">
        <f>AVERAGE(D31,D35,D39,D43)</f>
        <v>0.64848484848484844</v>
      </c>
      <c r="G31" s="103">
        <f t="shared" ref="G31:G45" si="1">C31/F31</f>
        <v>37.009345794392523</v>
      </c>
      <c r="H31">
        <f t="shared" ref="H31:H54" si="2">0.6947*A31+35.345</f>
        <v>36.734400000000001</v>
      </c>
      <c r="I31" s="43">
        <f t="shared" ref="I31:I45" si="3">H31*F31</f>
        <v>23.821701818181818</v>
      </c>
      <c r="J31" s="73">
        <f t="shared" ref="J31:J45" si="4">ABS(C31-I31)/C31</f>
        <v>7.4290909090909034E-3</v>
      </c>
    </row>
    <row r="32" spans="1:10" ht="15">
      <c r="A32" s="71">
        <v>3</v>
      </c>
      <c r="B32" s="72" t="s">
        <v>50</v>
      </c>
      <c r="C32" s="107">
        <v>28</v>
      </c>
      <c r="D32" s="75">
        <f t="shared" si="0"/>
        <v>0.67878787878787883</v>
      </c>
      <c r="E32" s="31" t="s">
        <v>51</v>
      </c>
      <c r="F32" s="101">
        <f>AVERAGE(D32,D36,D40,D44)</f>
        <v>0.82424242424242422</v>
      </c>
      <c r="G32" s="103">
        <f t="shared" si="1"/>
        <v>33.970588235294116</v>
      </c>
      <c r="H32">
        <f t="shared" si="2"/>
        <v>37.429099999999998</v>
      </c>
      <c r="I32" s="43">
        <f t="shared" si="3"/>
        <v>30.850652121212118</v>
      </c>
      <c r="J32" s="73">
        <f t="shared" si="4"/>
        <v>0.10180900432900421</v>
      </c>
    </row>
    <row r="33" spans="1:11" ht="15.75" thickBot="1">
      <c r="A33" s="71">
        <f>A32+1</f>
        <v>4</v>
      </c>
      <c r="B33" s="72" t="s">
        <v>52</v>
      </c>
      <c r="C33" s="107">
        <v>65</v>
      </c>
      <c r="D33" s="75">
        <f t="shared" si="0"/>
        <v>1.5757575757575757</v>
      </c>
      <c r="E33" s="31" t="s">
        <v>53</v>
      </c>
      <c r="F33" s="123">
        <f>AVERAGE(D33,D37,D41,D45)</f>
        <v>1.9696969696969697</v>
      </c>
      <c r="G33" s="103">
        <f t="shared" si="1"/>
        <v>33</v>
      </c>
      <c r="H33">
        <f t="shared" si="2"/>
        <v>38.123799999999996</v>
      </c>
      <c r="I33" s="43">
        <f t="shared" si="3"/>
        <v>75.092333333333329</v>
      </c>
      <c r="J33" s="73">
        <f t="shared" si="4"/>
        <v>0.15526666666666661</v>
      </c>
    </row>
    <row r="34" spans="1:11" ht="15">
      <c r="A34" s="71">
        <f t="shared" ref="A34:A54" si="5">A33+1</f>
        <v>5</v>
      </c>
      <c r="B34" s="72" t="s">
        <v>54</v>
      </c>
      <c r="C34" s="74">
        <v>24</v>
      </c>
      <c r="D34" s="78">
        <f t="shared" si="0"/>
        <v>0.58181818181818179</v>
      </c>
      <c r="E34" s="31" t="s">
        <v>47</v>
      </c>
      <c r="F34" s="124">
        <v>0.55757575757575761</v>
      </c>
      <c r="G34" s="103">
        <f t="shared" si="1"/>
        <v>43.043478260869563</v>
      </c>
      <c r="H34">
        <f t="shared" si="2"/>
        <v>38.8185</v>
      </c>
      <c r="I34" s="43">
        <f t="shared" si="3"/>
        <v>21.644254545454547</v>
      </c>
      <c r="J34" s="73">
        <f t="shared" si="4"/>
        <v>9.8156060606060525E-2</v>
      </c>
    </row>
    <row r="35" spans="1:11" ht="15">
      <c r="A35" s="71">
        <f t="shared" si="5"/>
        <v>6</v>
      </c>
      <c r="B35" s="72" t="s">
        <v>55</v>
      </c>
      <c r="C35" s="74">
        <v>29</v>
      </c>
      <c r="D35" s="90">
        <f t="shared" si="0"/>
        <v>0.70303030303030301</v>
      </c>
      <c r="E35" s="31" t="s">
        <v>49</v>
      </c>
      <c r="F35" s="125">
        <v>0.64848484848484844</v>
      </c>
      <c r="G35" s="103">
        <f t="shared" si="1"/>
        <v>44.719626168224302</v>
      </c>
      <c r="H35">
        <f t="shared" si="2"/>
        <v>39.513199999999998</v>
      </c>
      <c r="I35" s="43">
        <f t="shared" si="3"/>
        <v>25.623711515151513</v>
      </c>
      <c r="J35" s="73">
        <f t="shared" si="4"/>
        <v>0.11642374085684438</v>
      </c>
    </row>
    <row r="36" spans="1:11" ht="15">
      <c r="A36" s="71">
        <f t="shared" si="5"/>
        <v>7</v>
      </c>
      <c r="B36" s="72" t="s">
        <v>56</v>
      </c>
      <c r="C36" s="74">
        <v>35</v>
      </c>
      <c r="D36" s="75">
        <f t="shared" si="0"/>
        <v>0.84848484848484851</v>
      </c>
      <c r="E36" s="31" t="s">
        <v>51</v>
      </c>
      <c r="F36" s="125">
        <v>0.82424242424242422</v>
      </c>
      <c r="G36" s="103">
        <f t="shared" si="1"/>
        <v>42.463235294117645</v>
      </c>
      <c r="H36">
        <f t="shared" si="2"/>
        <v>40.207899999999995</v>
      </c>
      <c r="I36" s="43">
        <f t="shared" si="3"/>
        <v>33.141056969696962</v>
      </c>
      <c r="J36" s="73">
        <f t="shared" si="4"/>
        <v>5.3112658008658241E-2</v>
      </c>
    </row>
    <row r="37" spans="1:11" ht="15.75" thickBot="1">
      <c r="A37" s="71">
        <f t="shared" si="5"/>
        <v>8</v>
      </c>
      <c r="B37" s="72" t="s">
        <v>57</v>
      </c>
      <c r="C37" s="74">
        <v>80</v>
      </c>
      <c r="D37" s="75">
        <f t="shared" si="0"/>
        <v>1.9393939393939394</v>
      </c>
      <c r="E37" s="31" t="s">
        <v>53</v>
      </c>
      <c r="F37" s="126">
        <v>1.9696969696969697</v>
      </c>
      <c r="G37" s="103">
        <f t="shared" si="1"/>
        <v>40.615384615384613</v>
      </c>
      <c r="H37">
        <f t="shared" si="2"/>
        <v>40.9026</v>
      </c>
      <c r="I37" s="43">
        <f t="shared" si="3"/>
        <v>80.565727272727273</v>
      </c>
      <c r="J37" s="73">
        <f t="shared" si="4"/>
        <v>7.0715909090909076E-3</v>
      </c>
    </row>
    <row r="38" spans="1:11" ht="15">
      <c r="A38" s="71">
        <f t="shared" si="5"/>
        <v>9</v>
      </c>
      <c r="B38" s="72" t="s">
        <v>58</v>
      </c>
      <c r="C38" s="74">
        <v>23</v>
      </c>
      <c r="D38" s="78">
        <f t="shared" si="0"/>
        <v>0.55757575757575761</v>
      </c>
      <c r="E38" s="31" t="s">
        <v>47</v>
      </c>
      <c r="F38" s="124">
        <v>0.55757575757575761</v>
      </c>
      <c r="G38" s="103">
        <f t="shared" si="1"/>
        <v>41.25</v>
      </c>
      <c r="H38">
        <f t="shared" si="2"/>
        <v>41.597299999999997</v>
      </c>
      <c r="I38" s="43">
        <f t="shared" si="3"/>
        <v>23.19364606060606</v>
      </c>
      <c r="J38" s="73">
        <f t="shared" si="4"/>
        <v>8.4193939393939106E-3</v>
      </c>
    </row>
    <row r="39" spans="1:11" ht="15">
      <c r="A39" s="71">
        <f t="shared" si="5"/>
        <v>10</v>
      </c>
      <c r="B39" s="72" t="s">
        <v>59</v>
      </c>
      <c r="C39" s="74">
        <v>27</v>
      </c>
      <c r="D39" s="90">
        <f t="shared" si="0"/>
        <v>0.65454545454545454</v>
      </c>
      <c r="E39" s="31" t="s">
        <v>49</v>
      </c>
      <c r="F39" s="125">
        <v>0.64848484848484844</v>
      </c>
      <c r="G39" s="103">
        <f t="shared" si="1"/>
        <v>41.635514018691595</v>
      </c>
      <c r="H39">
        <f t="shared" si="2"/>
        <v>42.292000000000002</v>
      </c>
      <c r="I39" s="43">
        <f t="shared" si="3"/>
        <v>27.425721212121211</v>
      </c>
      <c r="J39" s="73">
        <f t="shared" si="4"/>
        <v>1.5767452300785578E-2</v>
      </c>
    </row>
    <row r="40" spans="1:11" ht="15">
      <c r="A40" s="71">
        <f t="shared" si="5"/>
        <v>11</v>
      </c>
      <c r="B40" s="72" t="s">
        <v>60</v>
      </c>
      <c r="C40" s="74">
        <v>36</v>
      </c>
      <c r="D40" s="75">
        <f t="shared" si="0"/>
        <v>0.87272727272727268</v>
      </c>
      <c r="E40" s="31" t="s">
        <v>51</v>
      </c>
      <c r="F40" s="125">
        <v>0.82424242424242422</v>
      </c>
      <c r="G40" s="103">
        <f t="shared" si="1"/>
        <v>43.676470588235297</v>
      </c>
      <c r="H40">
        <f t="shared" si="2"/>
        <v>42.986699999999999</v>
      </c>
      <c r="I40" s="43">
        <f t="shared" si="3"/>
        <v>35.431461818181816</v>
      </c>
      <c r="J40" s="73">
        <f t="shared" si="4"/>
        <v>1.579272727272733E-2</v>
      </c>
    </row>
    <row r="41" spans="1:11" ht="15.75" thickBot="1">
      <c r="A41" s="71">
        <f t="shared" si="5"/>
        <v>12</v>
      </c>
      <c r="B41" s="72" t="s">
        <v>61</v>
      </c>
      <c r="C41" s="74">
        <v>85</v>
      </c>
      <c r="D41" s="75">
        <f t="shared" si="0"/>
        <v>2.0606060606060606</v>
      </c>
      <c r="E41" s="31" t="s">
        <v>53</v>
      </c>
      <c r="F41" s="126">
        <v>1.9696969696969697</v>
      </c>
      <c r="G41" s="103">
        <f t="shared" si="1"/>
        <v>43.153846153846153</v>
      </c>
      <c r="H41">
        <f t="shared" si="2"/>
        <v>43.681399999999996</v>
      </c>
      <c r="I41" s="43">
        <f t="shared" si="3"/>
        <v>86.039121212121202</v>
      </c>
      <c r="J41" s="73">
        <f t="shared" si="4"/>
        <v>1.2224955436720026E-2</v>
      </c>
    </row>
    <row r="42" spans="1:11" ht="15">
      <c r="A42" s="71">
        <f t="shared" si="5"/>
        <v>13</v>
      </c>
      <c r="B42" s="72" t="s">
        <v>62</v>
      </c>
      <c r="C42" s="74">
        <v>25</v>
      </c>
      <c r="D42" s="78">
        <f t="shared" si="0"/>
        <v>0.60606060606060608</v>
      </c>
      <c r="E42" s="31" t="s">
        <v>47</v>
      </c>
      <c r="F42" s="124">
        <v>0.55757575757575761</v>
      </c>
      <c r="G42" s="103">
        <f t="shared" si="1"/>
        <v>44.836956521739125</v>
      </c>
      <c r="H42">
        <f t="shared" si="2"/>
        <v>44.376100000000001</v>
      </c>
      <c r="I42" s="43">
        <f t="shared" si="3"/>
        <v>24.74303757575758</v>
      </c>
      <c r="J42" s="73">
        <f t="shared" si="4"/>
        <v>1.0278496969696817E-2</v>
      </c>
    </row>
    <row r="43" spans="1:11" ht="15">
      <c r="A43" s="71">
        <f t="shared" si="5"/>
        <v>14</v>
      </c>
      <c r="B43" s="72" t="s">
        <v>63</v>
      </c>
      <c r="C43" s="74">
        <v>27</v>
      </c>
      <c r="D43" s="90">
        <f t="shared" si="0"/>
        <v>0.65454545454545454</v>
      </c>
      <c r="E43" s="31" t="s">
        <v>49</v>
      </c>
      <c r="F43" s="125">
        <v>0.64848484848484844</v>
      </c>
      <c r="G43" s="103">
        <f t="shared" si="1"/>
        <v>41.635514018691595</v>
      </c>
      <c r="H43">
        <f t="shared" si="2"/>
        <v>45.070799999999998</v>
      </c>
      <c r="I43" s="43">
        <f t="shared" si="3"/>
        <v>29.227730909090905</v>
      </c>
      <c r="J43" s="73">
        <f t="shared" si="4"/>
        <v>8.2508552188552034E-2</v>
      </c>
    </row>
    <row r="44" spans="1:11" ht="15">
      <c r="A44" s="71">
        <f t="shared" si="5"/>
        <v>15</v>
      </c>
      <c r="B44" s="72" t="s">
        <v>64</v>
      </c>
      <c r="C44" s="74">
        <v>37</v>
      </c>
      <c r="D44" s="75">
        <f t="shared" si="0"/>
        <v>0.89696969696969697</v>
      </c>
      <c r="E44" s="31" t="s">
        <v>51</v>
      </c>
      <c r="F44" s="125">
        <v>0.82424242424242422</v>
      </c>
      <c r="G44" s="103">
        <f t="shared" si="1"/>
        <v>44.889705882352942</v>
      </c>
      <c r="H44">
        <f t="shared" si="2"/>
        <v>45.765500000000003</v>
      </c>
      <c r="I44" s="43">
        <f t="shared" si="3"/>
        <v>37.721866666666671</v>
      </c>
      <c r="J44" s="73">
        <f t="shared" si="4"/>
        <v>1.9509909909910018E-2</v>
      </c>
    </row>
    <row r="45" spans="1:11" ht="15.75" thickBot="1">
      <c r="A45" s="71">
        <f t="shared" si="5"/>
        <v>16</v>
      </c>
      <c r="B45" s="72" t="s">
        <v>65</v>
      </c>
      <c r="C45" s="85">
        <v>95</v>
      </c>
      <c r="D45" s="76">
        <f t="shared" si="0"/>
        <v>2.3030303030303032</v>
      </c>
      <c r="E45" s="31" t="s">
        <v>53</v>
      </c>
      <c r="F45" s="126">
        <v>1.9696969696969697</v>
      </c>
      <c r="G45" s="104">
        <f t="shared" si="1"/>
        <v>48.230769230769234</v>
      </c>
      <c r="H45">
        <f>0.6947*A45+35.345</f>
        <v>46.4602</v>
      </c>
      <c r="I45" s="44">
        <f t="shared" si="3"/>
        <v>91.51251515151516</v>
      </c>
      <c r="J45" s="73">
        <f t="shared" si="4"/>
        <v>3.6710366826156207E-2</v>
      </c>
    </row>
    <row r="46" spans="1:11" ht="15.75" thickBot="1">
      <c r="B46" s="12"/>
      <c r="C46" s="86">
        <f>AVERAGE(C30:C45)</f>
        <v>41.25</v>
      </c>
      <c r="J46" s="33">
        <f>AVERAGE(J30:J45)</f>
        <v>4.6576488665281829E-2</v>
      </c>
      <c r="K46" s="31" t="s">
        <v>103</v>
      </c>
    </row>
    <row r="47" spans="1:11" ht="15.75" thickBot="1">
      <c r="A47">
        <f>A45+1</f>
        <v>17</v>
      </c>
      <c r="B47" s="39" t="s">
        <v>82</v>
      </c>
      <c r="C47" s="127"/>
      <c r="E47" s="31" t="s">
        <v>47</v>
      </c>
      <c r="F47" s="121">
        <v>0.55757575757575761</v>
      </c>
      <c r="H47" s="42">
        <f>0.6947*A47+35.345</f>
        <v>47.154899999999998</v>
      </c>
      <c r="I47" s="127">
        <f>H47*F47</f>
        <v>26.292429090909092</v>
      </c>
      <c r="J47" s="133" t="s">
        <v>69</v>
      </c>
    </row>
    <row r="48" spans="1:11" ht="15.75" thickBot="1">
      <c r="A48">
        <f t="shared" si="5"/>
        <v>18</v>
      </c>
      <c r="B48" s="39" t="s">
        <v>83</v>
      </c>
      <c r="C48" s="128"/>
      <c r="E48" s="31" t="s">
        <v>49</v>
      </c>
      <c r="F48" s="100">
        <v>0.64848484848484844</v>
      </c>
      <c r="H48" s="43">
        <f t="shared" si="2"/>
        <v>47.849599999999995</v>
      </c>
      <c r="I48" s="127">
        <f t="shared" ref="I48:I50" si="6">H48*F48</f>
        <v>31.029740606060599</v>
      </c>
      <c r="J48" s="134"/>
    </row>
    <row r="49" spans="1:10" ht="15.75" thickBot="1">
      <c r="A49">
        <f t="shared" si="5"/>
        <v>19</v>
      </c>
      <c r="B49" s="39" t="s">
        <v>84</v>
      </c>
      <c r="C49" s="128"/>
      <c r="E49" s="31" t="s">
        <v>51</v>
      </c>
      <c r="F49" s="101">
        <v>0.82424242424242422</v>
      </c>
      <c r="H49" s="43">
        <f t="shared" si="2"/>
        <v>48.5443</v>
      </c>
      <c r="I49" s="127">
        <f t="shared" si="6"/>
        <v>40.012271515151511</v>
      </c>
      <c r="J49" s="134"/>
    </row>
    <row r="50" spans="1:10" ht="15.75" thickBot="1">
      <c r="A50">
        <f t="shared" si="5"/>
        <v>20</v>
      </c>
      <c r="B50" s="39" t="s">
        <v>85</v>
      </c>
      <c r="C50" s="129"/>
      <c r="E50" s="31" t="s">
        <v>53</v>
      </c>
      <c r="F50" s="123">
        <v>1.9696969696969697</v>
      </c>
      <c r="H50" s="43">
        <f t="shared" si="2"/>
        <v>49.238999999999997</v>
      </c>
      <c r="I50" s="127">
        <f t="shared" si="6"/>
        <v>96.98590909090909</v>
      </c>
      <c r="J50" s="134"/>
    </row>
    <row r="51" spans="1:10" ht="15">
      <c r="A51">
        <f>A49+1</f>
        <v>20</v>
      </c>
      <c r="B51" s="39" t="s">
        <v>90</v>
      </c>
      <c r="C51" s="43"/>
      <c r="E51" s="31" t="s">
        <v>47</v>
      </c>
      <c r="F51" s="45">
        <v>0.55757575757575761</v>
      </c>
      <c r="H51" s="43">
        <f t="shared" si="2"/>
        <v>49.238999999999997</v>
      </c>
      <c r="J51" s="134"/>
    </row>
    <row r="52" spans="1:10" ht="15">
      <c r="A52">
        <f t="shared" si="5"/>
        <v>21</v>
      </c>
      <c r="B52" s="39" t="s">
        <v>91</v>
      </c>
      <c r="C52" s="43"/>
      <c r="E52" s="31" t="s">
        <v>49</v>
      </c>
      <c r="F52" s="45">
        <v>0.64848484848484844</v>
      </c>
      <c r="H52" s="43">
        <f t="shared" si="2"/>
        <v>49.933700000000002</v>
      </c>
      <c r="J52" s="134"/>
    </row>
    <row r="53" spans="1:10" ht="15">
      <c r="A53">
        <f t="shared" si="5"/>
        <v>22</v>
      </c>
      <c r="B53" s="39" t="s">
        <v>92</v>
      </c>
      <c r="C53" s="43"/>
      <c r="E53" s="31" t="s">
        <v>51</v>
      </c>
      <c r="F53" s="45">
        <v>0.82424242424242422</v>
      </c>
      <c r="H53" s="43">
        <f t="shared" si="2"/>
        <v>50.628399999999999</v>
      </c>
      <c r="J53" s="134"/>
    </row>
    <row r="54" spans="1:10" ht="15.75" thickBot="1">
      <c r="A54">
        <f t="shared" si="5"/>
        <v>23</v>
      </c>
      <c r="B54" s="39" t="s">
        <v>93</v>
      </c>
      <c r="C54" s="44"/>
      <c r="E54" s="31" t="s">
        <v>53</v>
      </c>
      <c r="F54" s="46">
        <v>1.9696969696969697</v>
      </c>
      <c r="H54" s="44">
        <f t="shared" si="2"/>
        <v>51.323099999999997</v>
      </c>
      <c r="J54" s="135"/>
    </row>
    <row r="57" spans="1:10" s="47" customFormat="1" ht="3" customHeight="1"/>
    <row r="59" spans="1:10">
      <c r="A59" s="31" t="s">
        <v>100</v>
      </c>
    </row>
  </sheetData>
  <mergeCells count="2">
    <mergeCell ref="J47:J54"/>
    <mergeCell ref="A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Q32"/>
  <sheetViews>
    <sheetView tabSelected="1" topLeftCell="A13" zoomScale="110" zoomScaleNormal="110" workbookViewId="0">
      <selection activeCell="F15" sqref="F15:G18"/>
    </sheetView>
  </sheetViews>
  <sheetFormatPr defaultColWidth="9.140625" defaultRowHeight="15"/>
  <cols>
    <col min="1" max="1" width="9.140625" style="12"/>
    <col min="2" max="2" width="10.42578125" style="12" bestFit="1" customWidth="1"/>
    <col min="3" max="3" width="20.5703125" style="12" customWidth="1"/>
    <col min="4" max="4" width="20.28515625" style="12" bestFit="1" customWidth="1"/>
    <col min="5" max="5" width="23.140625" style="12" bestFit="1" customWidth="1"/>
    <col min="6" max="6" width="9.140625" style="12"/>
    <col min="7" max="7" width="14.42578125" style="12" bestFit="1" customWidth="1"/>
    <col min="8" max="8" width="9.140625" style="12"/>
    <col min="9" max="9" width="27.42578125" style="12" customWidth="1"/>
    <col min="10" max="16384" width="9.140625" style="12"/>
  </cols>
  <sheetData>
    <row r="1" spans="1:17">
      <c r="A1" s="40" t="s">
        <v>94</v>
      </c>
      <c r="B1" s="40"/>
      <c r="C1" s="40"/>
      <c r="D1" s="40"/>
      <c r="E1" s="40"/>
    </row>
    <row r="11" spans="1:17">
      <c r="A11" s="12" t="s">
        <v>39</v>
      </c>
    </row>
    <row r="13" spans="1:17" ht="15.75" thickBot="1"/>
    <row r="14" spans="1:17" ht="15.75" thickBot="1">
      <c r="A14" s="12" t="s">
        <v>40</v>
      </c>
      <c r="B14" s="12" t="s">
        <v>41</v>
      </c>
      <c r="C14" s="12" t="s">
        <v>42</v>
      </c>
      <c r="D14" s="12" t="s">
        <v>43</v>
      </c>
      <c r="E14" s="12" t="s">
        <v>44</v>
      </c>
      <c r="F14" s="12" t="s">
        <v>40</v>
      </c>
      <c r="G14" s="12" t="s">
        <v>45</v>
      </c>
      <c r="I14" s="58" t="s">
        <v>107</v>
      </c>
      <c r="J14" s="59"/>
      <c r="K14" s="59"/>
      <c r="L14" s="59"/>
      <c r="M14" s="59"/>
      <c r="N14" s="59"/>
      <c r="O14" s="60"/>
      <c r="P14" s="14"/>
      <c r="Q14" s="14"/>
    </row>
    <row r="15" spans="1:17">
      <c r="A15" s="52" t="s">
        <v>46</v>
      </c>
      <c r="B15" s="53">
        <v>20</v>
      </c>
      <c r="F15" s="55" t="s">
        <v>47</v>
      </c>
      <c r="G15" s="130">
        <f>AVERAGE(E19,E23,E27)</f>
        <v>0.5914668609929371</v>
      </c>
    </row>
    <row r="16" spans="1:17" ht="15.75" thickBot="1">
      <c r="A16" s="52" t="s">
        <v>48</v>
      </c>
      <c r="B16" s="53">
        <v>24</v>
      </c>
      <c r="F16" s="56" t="s">
        <v>49</v>
      </c>
      <c r="G16" s="131">
        <f>AVERAGE(E20,E24,E28)</f>
        <v>0.65568098107507067</v>
      </c>
    </row>
    <row r="17" spans="1:7" ht="15.75" thickBot="1">
      <c r="A17" s="52" t="s">
        <v>50</v>
      </c>
      <c r="B17" s="53">
        <v>28</v>
      </c>
      <c r="D17" s="93">
        <f t="shared" ref="D17:D28" si="0">AVERAGE(C18:C19)</f>
        <v>34.75</v>
      </c>
      <c r="E17" s="12">
        <f>B17/D17</f>
        <v>0.80575539568345322</v>
      </c>
      <c r="F17" s="56" t="s">
        <v>51</v>
      </c>
      <c r="G17" s="131">
        <f>AVERAGE(E17,E21,E25)</f>
        <v>0.82626186451047434</v>
      </c>
    </row>
    <row r="18" spans="1:7" ht="15.75" thickBot="1">
      <c r="A18" s="52" t="s">
        <v>52</v>
      </c>
      <c r="B18" s="53">
        <v>65</v>
      </c>
      <c r="C18" s="92">
        <f>AVERAGE(B15:B18)</f>
        <v>34.25</v>
      </c>
      <c r="D18" s="13">
        <f t="shared" si="0"/>
        <v>35.875</v>
      </c>
      <c r="E18" s="12">
        <f t="shared" ref="E18:E28" si="1">B18/D18</f>
        <v>1.8118466898954704</v>
      </c>
      <c r="F18" s="57" t="s">
        <v>53</v>
      </c>
      <c r="G18" s="132">
        <f>AVERAGE(E18,E22,E26)</f>
        <v>1.9016251507813697</v>
      </c>
    </row>
    <row r="19" spans="1:7">
      <c r="A19" s="52" t="s">
        <v>54</v>
      </c>
      <c r="B19" s="53">
        <v>24</v>
      </c>
      <c r="C19" s="92">
        <f t="shared" ref="C19:C30" si="2">AVERAGE(B16:B19)</f>
        <v>35.25</v>
      </c>
      <c r="D19" s="13">
        <f t="shared" si="0"/>
        <v>37.375</v>
      </c>
      <c r="E19" s="12">
        <f t="shared" si="1"/>
        <v>0.64214046822742477</v>
      </c>
    </row>
    <row r="20" spans="1:7">
      <c r="A20" s="52" t="s">
        <v>55</v>
      </c>
      <c r="B20" s="53">
        <v>29</v>
      </c>
      <c r="C20" s="12">
        <f t="shared" si="2"/>
        <v>36.5</v>
      </c>
      <c r="D20" s="13">
        <f t="shared" si="0"/>
        <v>40.125</v>
      </c>
      <c r="E20" s="12">
        <f t="shared" si="1"/>
        <v>0.72274143302180682</v>
      </c>
    </row>
    <row r="21" spans="1:7">
      <c r="A21" s="52" t="s">
        <v>56</v>
      </c>
      <c r="B21" s="53">
        <v>35</v>
      </c>
      <c r="C21" s="12">
        <f t="shared" si="2"/>
        <v>38.25</v>
      </c>
      <c r="D21" s="13">
        <f t="shared" si="0"/>
        <v>41.875</v>
      </c>
      <c r="E21" s="12">
        <f t="shared" si="1"/>
        <v>0.83582089552238803</v>
      </c>
    </row>
    <row r="22" spans="1:7">
      <c r="A22" s="52" t="s">
        <v>57</v>
      </c>
      <c r="B22" s="53">
        <v>80</v>
      </c>
      <c r="C22" s="12">
        <f t="shared" si="2"/>
        <v>42</v>
      </c>
      <c r="D22" s="13">
        <f t="shared" si="0"/>
        <v>41.5</v>
      </c>
      <c r="E22" s="12">
        <f t="shared" si="1"/>
        <v>1.927710843373494</v>
      </c>
    </row>
    <row r="23" spans="1:7">
      <c r="A23" s="52" t="s">
        <v>58</v>
      </c>
      <c r="B23" s="53">
        <v>23</v>
      </c>
      <c r="C23" s="12">
        <f t="shared" si="2"/>
        <v>41.75</v>
      </c>
      <c r="D23" s="13">
        <f t="shared" si="0"/>
        <v>41.375</v>
      </c>
      <c r="E23" s="12">
        <f t="shared" si="1"/>
        <v>0.5558912386706949</v>
      </c>
    </row>
    <row r="24" spans="1:7">
      <c r="A24" s="52" t="s">
        <v>59</v>
      </c>
      <c r="B24" s="53">
        <v>27</v>
      </c>
      <c r="C24" s="12">
        <f t="shared" si="2"/>
        <v>41.25</v>
      </c>
      <c r="D24" s="13">
        <f t="shared" si="0"/>
        <v>42.125</v>
      </c>
      <c r="E24" s="12">
        <f t="shared" si="1"/>
        <v>0.64094955489614247</v>
      </c>
    </row>
    <row r="25" spans="1:7">
      <c r="A25" s="52" t="s">
        <v>60</v>
      </c>
      <c r="B25" s="53">
        <v>36</v>
      </c>
      <c r="C25" s="12">
        <f t="shared" si="2"/>
        <v>41.5</v>
      </c>
      <c r="D25" s="13">
        <f t="shared" si="0"/>
        <v>43</v>
      </c>
      <c r="E25" s="12">
        <f t="shared" si="1"/>
        <v>0.83720930232558144</v>
      </c>
    </row>
    <row r="26" spans="1:7">
      <c r="A26" s="52" t="s">
        <v>61</v>
      </c>
      <c r="B26" s="53">
        <v>85</v>
      </c>
      <c r="C26" s="12">
        <f t="shared" si="2"/>
        <v>42.75</v>
      </c>
      <c r="D26" s="13">
        <f t="shared" si="0"/>
        <v>43.25</v>
      </c>
      <c r="E26" s="12">
        <f t="shared" si="1"/>
        <v>1.9653179190751444</v>
      </c>
    </row>
    <row r="27" spans="1:7">
      <c r="A27" s="52" t="s">
        <v>62</v>
      </c>
      <c r="B27" s="53">
        <v>25</v>
      </c>
      <c r="C27" s="12">
        <f t="shared" si="2"/>
        <v>43.25</v>
      </c>
      <c r="D27" s="13">
        <f t="shared" si="0"/>
        <v>43.375</v>
      </c>
      <c r="E27" s="12">
        <f t="shared" si="1"/>
        <v>0.57636887608069165</v>
      </c>
    </row>
    <row r="28" spans="1:7">
      <c r="A28" s="52" t="s">
        <v>63</v>
      </c>
      <c r="B28" s="53">
        <v>27</v>
      </c>
      <c r="C28" s="12">
        <f t="shared" si="2"/>
        <v>43.25</v>
      </c>
      <c r="D28" s="13">
        <f t="shared" si="0"/>
        <v>44.75</v>
      </c>
      <c r="E28" s="12">
        <f t="shared" si="1"/>
        <v>0.6033519553072626</v>
      </c>
    </row>
    <row r="29" spans="1:7">
      <c r="A29" s="52" t="s">
        <v>64</v>
      </c>
      <c r="B29" s="53">
        <v>37</v>
      </c>
      <c r="C29" s="12">
        <f t="shared" si="2"/>
        <v>43.5</v>
      </c>
    </row>
    <row r="30" spans="1:7">
      <c r="A30" s="52" t="s">
        <v>65</v>
      </c>
      <c r="B30" s="53">
        <v>95</v>
      </c>
      <c r="C30" s="12">
        <f t="shared" si="2"/>
        <v>46</v>
      </c>
    </row>
    <row r="31" spans="1:7" ht="15.75" thickBot="1"/>
    <row r="32" spans="1:7" ht="30.75" thickBot="1">
      <c r="C32" s="51" t="s">
        <v>105</v>
      </c>
    </row>
  </sheetData>
  <phoneticPr fontId="8" type="noConversion"/>
  <pageMargins left="0.7" right="0.7" top="0.75" bottom="0.75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I21"/>
  <sheetViews>
    <sheetView workbookViewId="0">
      <selection activeCell="C2" sqref="C2"/>
    </sheetView>
  </sheetViews>
  <sheetFormatPr defaultColWidth="9.140625" defaultRowHeight="15"/>
  <cols>
    <col min="1" max="1" width="9.140625" style="12"/>
    <col min="2" max="2" width="12.5703125" style="12" bestFit="1" customWidth="1"/>
    <col min="3" max="3" width="14.42578125" style="12" bestFit="1" customWidth="1"/>
    <col min="4" max="4" width="22.7109375" style="12" customWidth="1"/>
    <col min="5" max="5" width="0.85546875" style="12" customWidth="1"/>
    <col min="6" max="6" width="9.140625" style="12"/>
    <col min="7" max="7" width="29.7109375" style="12" bestFit="1" customWidth="1"/>
    <col min="8" max="16384" width="9.140625" style="12"/>
  </cols>
  <sheetData>
    <row r="1" spans="1:9" ht="30.75" thickBot="1">
      <c r="A1" s="12" t="s">
        <v>40</v>
      </c>
      <c r="B1" s="12" t="s">
        <v>66</v>
      </c>
      <c r="C1" s="12" t="s">
        <v>45</v>
      </c>
      <c r="D1" s="14" t="s">
        <v>67</v>
      </c>
      <c r="F1" s="12" t="s">
        <v>68</v>
      </c>
      <c r="G1" s="54" t="s">
        <v>106</v>
      </c>
    </row>
    <row r="2" spans="1:9">
      <c r="A2" s="88" t="s">
        <v>46</v>
      </c>
      <c r="B2" s="88">
        <v>20</v>
      </c>
      <c r="C2" s="87">
        <v>0.5914668609929371</v>
      </c>
      <c r="D2" s="13">
        <f t="shared" ref="D2:D17" si="0">B2/C2</f>
        <v>33.814235959770578</v>
      </c>
      <c r="F2" s="12">
        <v>1</v>
      </c>
      <c r="G2" s="12">
        <f t="shared" ref="G2:G21" si="1">(0.7651*F2)+34.387</f>
        <v>35.152099999999997</v>
      </c>
      <c r="H2" s="55">
        <f>C2*G2</f>
        <v>20.791302244309822</v>
      </c>
      <c r="I2" s="89">
        <f>ABS(H2-B2)/B2</f>
        <v>3.9565112215491104E-2</v>
      </c>
    </row>
    <row r="3" spans="1:9">
      <c r="A3" s="88" t="s">
        <v>48</v>
      </c>
      <c r="B3" s="88">
        <v>24</v>
      </c>
      <c r="C3" s="87">
        <v>0.65568098107507067</v>
      </c>
      <c r="D3" s="13">
        <f t="shared" si="0"/>
        <v>36.60316631519342</v>
      </c>
      <c r="F3" s="12">
        <v>2</v>
      </c>
      <c r="G3" s="12">
        <f t="shared" si="1"/>
        <v>35.917200000000001</v>
      </c>
      <c r="H3" s="56">
        <f t="shared" ref="H3:H17" si="2">C3*G3</f>
        <v>23.550224933469529</v>
      </c>
      <c r="I3" s="89">
        <f t="shared" ref="I3:I17" si="3">ABS(H3-B3)/B3</f>
        <v>1.8740627772102947E-2</v>
      </c>
    </row>
    <row r="4" spans="1:9">
      <c r="A4" s="88" t="s">
        <v>50</v>
      </c>
      <c r="B4" s="88">
        <v>28</v>
      </c>
      <c r="C4" s="87">
        <v>0.82626186451047434</v>
      </c>
      <c r="D4" s="13">
        <f t="shared" si="0"/>
        <v>33.887561804136794</v>
      </c>
      <c r="F4" s="12">
        <v>3</v>
      </c>
      <c r="G4" s="12">
        <f t="shared" si="1"/>
        <v>36.682299999999998</v>
      </c>
      <c r="H4" s="56">
        <f t="shared" si="2"/>
        <v>30.309185592532572</v>
      </c>
      <c r="I4" s="89">
        <f t="shared" si="3"/>
        <v>8.2470914019020417E-2</v>
      </c>
    </row>
    <row r="5" spans="1:9">
      <c r="A5" s="88" t="s">
        <v>52</v>
      </c>
      <c r="B5" s="88">
        <v>65</v>
      </c>
      <c r="C5" s="87">
        <v>1.9016251507813697</v>
      </c>
      <c r="D5" s="13">
        <f t="shared" si="0"/>
        <v>34.181289605520718</v>
      </c>
      <c r="F5" s="12">
        <v>4</v>
      </c>
      <c r="G5" s="12">
        <f t="shared" si="1"/>
        <v>37.447400000000002</v>
      </c>
      <c r="H5" s="56">
        <f t="shared" si="2"/>
        <v>71.210917671370268</v>
      </c>
      <c r="I5" s="89">
        <f t="shared" si="3"/>
        <v>9.5552579559542591E-2</v>
      </c>
    </row>
    <row r="6" spans="1:9">
      <c r="A6" s="88" t="s">
        <v>54</v>
      </c>
      <c r="B6" s="88">
        <v>24</v>
      </c>
      <c r="C6" s="13">
        <v>0.5914668609929371</v>
      </c>
      <c r="D6" s="13">
        <f t="shared" si="0"/>
        <v>40.577083151724693</v>
      </c>
      <c r="F6" s="12">
        <v>5</v>
      </c>
      <c r="G6" s="12">
        <f t="shared" si="1"/>
        <v>38.212499999999999</v>
      </c>
      <c r="H6" s="56">
        <f t="shared" si="2"/>
        <v>22.601427425692609</v>
      </c>
      <c r="I6" s="89">
        <f t="shared" si="3"/>
        <v>5.8273857262807947E-2</v>
      </c>
    </row>
    <row r="7" spans="1:9">
      <c r="A7" s="88" t="s">
        <v>55</v>
      </c>
      <c r="B7" s="88">
        <v>29</v>
      </c>
      <c r="C7" s="13">
        <v>0.65568098107507067</v>
      </c>
      <c r="D7" s="13">
        <f t="shared" si="0"/>
        <v>44.228825964192048</v>
      </c>
      <c r="F7" s="12">
        <v>6</v>
      </c>
      <c r="G7" s="12">
        <f t="shared" si="1"/>
        <v>38.977600000000002</v>
      </c>
      <c r="H7" s="56">
        <f t="shared" si="2"/>
        <v>25.556871007951678</v>
      </c>
      <c r="I7" s="89">
        <f t="shared" si="3"/>
        <v>0.11872858593270078</v>
      </c>
    </row>
    <row r="8" spans="1:9">
      <c r="A8" s="88" t="s">
        <v>56</v>
      </c>
      <c r="B8" s="88">
        <v>35</v>
      </c>
      <c r="C8" s="13">
        <v>0.82626186451047434</v>
      </c>
      <c r="D8" s="13">
        <f t="shared" si="0"/>
        <v>42.359452255170993</v>
      </c>
      <c r="F8" s="12">
        <v>7</v>
      </c>
      <c r="G8" s="12">
        <f t="shared" si="1"/>
        <v>39.742699999999999</v>
      </c>
      <c r="H8" s="56">
        <f t="shared" si="2"/>
        <v>32.837877402680427</v>
      </c>
      <c r="I8" s="89">
        <f t="shared" si="3"/>
        <v>6.1774931351987812E-2</v>
      </c>
    </row>
    <row r="9" spans="1:9">
      <c r="A9" s="88" t="s">
        <v>57</v>
      </c>
      <c r="B9" s="88">
        <v>80</v>
      </c>
      <c r="C9" s="13">
        <v>1.9016251507813697</v>
      </c>
      <c r="D9" s="13">
        <f t="shared" si="0"/>
        <v>42.069279514487036</v>
      </c>
      <c r="F9" s="12">
        <v>8</v>
      </c>
      <c r="G9" s="12">
        <f t="shared" si="1"/>
        <v>40.507800000000003</v>
      </c>
      <c r="H9" s="56">
        <f t="shared" si="2"/>
        <v>77.03065128282158</v>
      </c>
      <c r="I9" s="89">
        <f t="shared" si="3"/>
        <v>3.711685896473025E-2</v>
      </c>
    </row>
    <row r="10" spans="1:9">
      <c r="A10" s="88" t="s">
        <v>58</v>
      </c>
      <c r="B10" s="88">
        <v>23</v>
      </c>
      <c r="C10" s="13">
        <v>0.5914668609929371</v>
      </c>
      <c r="D10" s="13">
        <f t="shared" si="0"/>
        <v>38.886371353736166</v>
      </c>
      <c r="F10" s="12">
        <v>9</v>
      </c>
      <c r="G10" s="12">
        <f t="shared" si="1"/>
        <v>41.2729</v>
      </c>
      <c r="H10" s="56">
        <f t="shared" si="2"/>
        <v>24.411552607075393</v>
      </c>
      <c r="I10" s="89">
        <f t="shared" si="3"/>
        <v>6.1371852481538827E-2</v>
      </c>
    </row>
    <row r="11" spans="1:9">
      <c r="A11" s="88" t="s">
        <v>59</v>
      </c>
      <c r="B11" s="88">
        <v>27</v>
      </c>
      <c r="C11" s="13">
        <v>0.65568098107507067</v>
      </c>
      <c r="D11" s="13">
        <f t="shared" si="0"/>
        <v>41.178562104592594</v>
      </c>
      <c r="F11" s="12">
        <v>10</v>
      </c>
      <c r="G11" s="12">
        <f t="shared" si="1"/>
        <v>42.037999999999997</v>
      </c>
      <c r="H11" s="56">
        <f t="shared" si="2"/>
        <v>27.563517082433819</v>
      </c>
      <c r="I11" s="89">
        <f t="shared" si="3"/>
        <v>2.0871003053104405E-2</v>
      </c>
    </row>
    <row r="12" spans="1:9">
      <c r="A12" s="88" t="s">
        <v>60</v>
      </c>
      <c r="B12" s="88">
        <v>36</v>
      </c>
      <c r="C12" s="13">
        <v>0.82626186451047434</v>
      </c>
      <c r="D12" s="13">
        <f t="shared" si="0"/>
        <v>43.569722319604445</v>
      </c>
      <c r="F12" s="12">
        <v>11</v>
      </c>
      <c r="G12" s="12">
        <f t="shared" si="1"/>
        <v>42.803100000000001</v>
      </c>
      <c r="H12" s="56">
        <f t="shared" si="2"/>
        <v>35.366569212828281</v>
      </c>
      <c r="I12" s="89">
        <f t="shared" si="3"/>
        <v>1.759529964365885E-2</v>
      </c>
    </row>
    <row r="13" spans="1:9">
      <c r="A13" s="88" t="s">
        <v>61</v>
      </c>
      <c r="B13" s="88">
        <v>85</v>
      </c>
      <c r="C13" s="13">
        <v>1.9016251507813697</v>
      </c>
      <c r="D13" s="13">
        <f t="shared" si="0"/>
        <v>44.698609484142473</v>
      </c>
      <c r="F13" s="12">
        <v>12</v>
      </c>
      <c r="G13" s="12">
        <f t="shared" si="1"/>
        <v>43.568200000000004</v>
      </c>
      <c r="H13" s="56">
        <f t="shared" si="2"/>
        <v>82.850384894272878</v>
      </c>
      <c r="I13" s="89">
        <f t="shared" si="3"/>
        <v>2.5289589479142612E-2</v>
      </c>
    </row>
    <row r="14" spans="1:9">
      <c r="A14" s="88" t="s">
        <v>62</v>
      </c>
      <c r="B14" s="88">
        <v>25</v>
      </c>
      <c r="C14" s="13">
        <v>0.5914668609929371</v>
      </c>
      <c r="D14" s="13">
        <f t="shared" si="0"/>
        <v>42.26779494971322</v>
      </c>
      <c r="F14" s="12">
        <v>13</v>
      </c>
      <c r="G14" s="12">
        <f t="shared" si="1"/>
        <v>44.333300000000001</v>
      </c>
      <c r="H14" s="56">
        <f t="shared" si="2"/>
        <v>26.22167778845818</v>
      </c>
      <c r="I14" s="89">
        <f t="shared" si="3"/>
        <v>4.8867111538327207E-2</v>
      </c>
    </row>
    <row r="15" spans="1:9">
      <c r="A15" s="88" t="s">
        <v>63</v>
      </c>
      <c r="B15" s="88">
        <v>27</v>
      </c>
      <c r="C15" s="13">
        <v>0.65568098107507067</v>
      </c>
      <c r="D15" s="13">
        <f t="shared" si="0"/>
        <v>41.178562104592594</v>
      </c>
      <c r="E15" s="13"/>
      <c r="F15" s="12">
        <v>14</v>
      </c>
      <c r="G15" s="12">
        <f t="shared" si="1"/>
        <v>45.098399999999998</v>
      </c>
      <c r="H15" s="56">
        <f t="shared" si="2"/>
        <v>29.570163156915967</v>
      </c>
      <c r="I15" s="89">
        <f t="shared" si="3"/>
        <v>9.5191228033924713E-2</v>
      </c>
    </row>
    <row r="16" spans="1:9">
      <c r="A16" s="88" t="s">
        <v>64</v>
      </c>
      <c r="B16" s="88">
        <v>37</v>
      </c>
      <c r="C16" s="13">
        <v>0.82626186451047434</v>
      </c>
      <c r="D16" s="13">
        <f t="shared" si="0"/>
        <v>44.779992384037904</v>
      </c>
      <c r="E16" s="13"/>
      <c r="F16" s="12">
        <v>15</v>
      </c>
      <c r="G16" s="12">
        <f t="shared" si="1"/>
        <v>45.863500000000002</v>
      </c>
      <c r="H16" s="56">
        <f t="shared" si="2"/>
        <v>37.895261022976143</v>
      </c>
      <c r="I16" s="89">
        <f t="shared" si="3"/>
        <v>2.4196243864220091E-2</v>
      </c>
    </row>
    <row r="17" spans="1:9" ht="15.75" thickBot="1">
      <c r="A17" s="88" t="s">
        <v>65</v>
      </c>
      <c r="B17" s="88">
        <v>95</v>
      </c>
      <c r="C17" s="13">
        <v>1.9016251507813697</v>
      </c>
      <c r="D17" s="13">
        <f t="shared" si="0"/>
        <v>49.957269423453354</v>
      </c>
      <c r="E17" s="13"/>
      <c r="F17" s="12">
        <v>16</v>
      </c>
      <c r="G17" s="12">
        <f t="shared" si="1"/>
        <v>46.628599999999999</v>
      </c>
      <c r="H17" s="57">
        <f t="shared" si="2"/>
        <v>88.670118505724176</v>
      </c>
      <c r="I17" s="89">
        <f t="shared" si="3"/>
        <v>6.6630331518692881E-2</v>
      </c>
    </row>
    <row r="18" spans="1:9" ht="15.75" thickBot="1">
      <c r="A18" s="19" t="s">
        <v>62</v>
      </c>
      <c r="B18" s="20">
        <f>D18*C18</f>
        <v>28.031802969840964</v>
      </c>
      <c r="C18" s="15">
        <v>0.5914668609929371</v>
      </c>
      <c r="D18" s="15">
        <f>G18</f>
        <v>47.393700000000003</v>
      </c>
      <c r="E18" s="16"/>
      <c r="F18" s="17">
        <v>17</v>
      </c>
      <c r="G18" s="18">
        <f t="shared" si="1"/>
        <v>47.393700000000003</v>
      </c>
    </row>
    <row r="19" spans="1:9" ht="15.75" thickBot="1">
      <c r="A19" s="19" t="s">
        <v>63</v>
      </c>
      <c r="B19" s="20">
        <f>D19*C19</f>
        <v>31.576809231398112</v>
      </c>
      <c r="C19" s="21">
        <v>0.65568098107507067</v>
      </c>
      <c r="D19" s="21">
        <f>G19</f>
        <v>48.158799999999999</v>
      </c>
      <c r="E19" s="22"/>
      <c r="F19" s="23">
        <v>18</v>
      </c>
      <c r="G19" s="24">
        <f t="shared" si="1"/>
        <v>48.158799999999999</v>
      </c>
      <c r="I19" s="61">
        <f>AVERAGE(I2:I17)</f>
        <v>5.4514757918187079E-2</v>
      </c>
    </row>
    <row r="20" spans="1:9">
      <c r="A20" s="19" t="s">
        <v>64</v>
      </c>
      <c r="B20" s="20">
        <f>D20*C20</f>
        <v>40.423952833123998</v>
      </c>
      <c r="C20" s="21">
        <v>0.82626186451047434</v>
      </c>
      <c r="D20" s="21">
        <f>G20</f>
        <v>48.923900000000003</v>
      </c>
      <c r="E20" s="22"/>
      <c r="F20" s="23">
        <v>19</v>
      </c>
      <c r="G20" s="24">
        <f t="shared" si="1"/>
        <v>48.923900000000003</v>
      </c>
    </row>
    <row r="21" spans="1:9" ht="15.75" thickBot="1">
      <c r="A21" s="25" t="s">
        <v>65</v>
      </c>
      <c r="B21" s="26">
        <f>D21*C21</f>
        <v>94.489852117175474</v>
      </c>
      <c r="C21" s="27">
        <v>1.9016251507813697</v>
      </c>
      <c r="D21" s="27">
        <f>G21</f>
        <v>49.689</v>
      </c>
      <c r="E21" s="28"/>
      <c r="F21" s="29">
        <v>20</v>
      </c>
      <c r="G21" s="30">
        <f t="shared" si="1"/>
        <v>49.689</v>
      </c>
    </row>
  </sheetData>
  <phoneticPr fontId="8" type="noConversion"/>
  <pageMargins left="0.7" right="0.7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N32" sqref="N32"/>
    </sheetView>
  </sheetViews>
  <sheetFormatPr defaultColWidth="9.140625" defaultRowHeight="15"/>
  <cols>
    <col min="1" max="16384" width="9.140625" style="12"/>
  </cols>
  <sheetData>
    <row r="1" spans="1:3">
      <c r="A1" s="12" t="s">
        <v>40</v>
      </c>
      <c r="B1" s="12" t="s">
        <v>66</v>
      </c>
      <c r="C1" s="12" t="s">
        <v>70</v>
      </c>
    </row>
    <row r="2" spans="1:3">
      <c r="A2" s="12" t="s">
        <v>46</v>
      </c>
      <c r="B2" s="12">
        <v>20</v>
      </c>
      <c r="C2" s="12">
        <v>33.814235959770578</v>
      </c>
    </row>
    <row r="3" spans="1:3">
      <c r="A3" s="12" t="s">
        <v>48</v>
      </c>
      <c r="B3" s="12">
        <v>24</v>
      </c>
      <c r="C3" s="12">
        <v>36.60316631519342</v>
      </c>
    </row>
    <row r="4" spans="1:3">
      <c r="A4" s="12" t="s">
        <v>50</v>
      </c>
      <c r="B4" s="12">
        <v>28</v>
      </c>
      <c r="C4" s="12">
        <v>33.887561804136794</v>
      </c>
    </row>
    <row r="5" spans="1:3">
      <c r="A5" s="12" t="s">
        <v>52</v>
      </c>
      <c r="B5" s="12">
        <v>65</v>
      </c>
      <c r="C5" s="12">
        <v>34.181289605520718</v>
      </c>
    </row>
    <row r="6" spans="1:3">
      <c r="A6" s="12" t="s">
        <v>54</v>
      </c>
      <c r="B6" s="12">
        <v>24</v>
      </c>
      <c r="C6" s="12">
        <v>40.577083151724693</v>
      </c>
    </row>
    <row r="7" spans="1:3">
      <c r="A7" s="12" t="s">
        <v>55</v>
      </c>
      <c r="B7" s="12">
        <v>29</v>
      </c>
      <c r="C7" s="12">
        <v>44.228825964192048</v>
      </c>
    </row>
    <row r="8" spans="1:3">
      <c r="A8" s="12" t="s">
        <v>56</v>
      </c>
      <c r="B8" s="12">
        <v>35</v>
      </c>
      <c r="C8" s="12">
        <v>42.359452255170993</v>
      </c>
    </row>
    <row r="9" spans="1:3">
      <c r="A9" s="12" t="s">
        <v>57</v>
      </c>
      <c r="B9" s="12">
        <v>80</v>
      </c>
      <c r="C9" s="12">
        <v>42.069279514487036</v>
      </c>
    </row>
    <row r="10" spans="1:3">
      <c r="A10" s="12" t="s">
        <v>58</v>
      </c>
      <c r="B10" s="12">
        <v>23</v>
      </c>
      <c r="C10" s="12">
        <v>38.886371353736166</v>
      </c>
    </row>
    <row r="11" spans="1:3">
      <c r="A11" s="12" t="s">
        <v>59</v>
      </c>
      <c r="B11" s="12">
        <v>27</v>
      </c>
      <c r="C11" s="12">
        <v>41.178562104592594</v>
      </c>
    </row>
    <row r="12" spans="1:3">
      <c r="A12" s="12" t="s">
        <v>60</v>
      </c>
      <c r="B12" s="12">
        <v>36</v>
      </c>
      <c r="C12" s="12">
        <v>43.569722319604445</v>
      </c>
    </row>
    <row r="13" spans="1:3">
      <c r="A13" s="12" t="s">
        <v>61</v>
      </c>
      <c r="B13" s="12">
        <v>85</v>
      </c>
      <c r="C13" s="12">
        <v>44.698609484142473</v>
      </c>
    </row>
    <row r="14" spans="1:3">
      <c r="A14" s="12" t="s">
        <v>62</v>
      </c>
      <c r="B14" s="12">
        <v>25</v>
      </c>
      <c r="C14" s="12">
        <v>42.26779494971322</v>
      </c>
    </row>
    <row r="15" spans="1:3">
      <c r="A15" s="12" t="s">
        <v>63</v>
      </c>
      <c r="B15" s="12">
        <v>27</v>
      </c>
      <c r="C15" s="12">
        <v>41.178562104592594</v>
      </c>
    </row>
    <row r="16" spans="1:3">
      <c r="A16" s="12" t="s">
        <v>64</v>
      </c>
      <c r="B16" s="12">
        <v>37</v>
      </c>
      <c r="C16" s="12">
        <v>44.779992384037904</v>
      </c>
    </row>
    <row r="17" spans="1:3">
      <c r="A17" s="12" t="s">
        <v>65</v>
      </c>
      <c r="B17" s="12">
        <v>95</v>
      </c>
      <c r="C17" s="12">
        <v>49.957269423453354</v>
      </c>
    </row>
  </sheetData>
  <phoneticPr fontId="8" type="noConversion"/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34"/>
  </sheetPr>
  <dimension ref="A1"/>
  <sheetViews>
    <sheetView workbookViewId="0">
      <selection activeCell="K29" sqref="K29"/>
    </sheetView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K21" sqref="K21"/>
    </sheetView>
  </sheetViews>
  <sheetFormatPr defaultRowHeight="12.75"/>
  <sheetData>
    <row r="1" spans="1:10" ht="18">
      <c r="A1" s="2" t="s">
        <v>0</v>
      </c>
      <c r="B1" s="2" t="s">
        <v>1</v>
      </c>
      <c r="C1" s="34" t="s">
        <v>71</v>
      </c>
      <c r="D1" s="31" t="s">
        <v>72</v>
      </c>
      <c r="E1" s="31" t="s">
        <v>73</v>
      </c>
      <c r="F1" s="32" t="s">
        <v>74</v>
      </c>
    </row>
    <row r="2" spans="1:10" ht="18">
      <c r="A2" s="2">
        <v>1</v>
      </c>
      <c r="B2" s="2">
        <v>105</v>
      </c>
      <c r="C2" s="35"/>
    </row>
    <row r="3" spans="1:10" ht="18">
      <c r="A3" s="2">
        <v>2</v>
      </c>
      <c r="B3" s="2">
        <v>100</v>
      </c>
      <c r="C3" s="35"/>
    </row>
    <row r="4" spans="1:10" ht="18">
      <c r="A4" s="2">
        <v>3</v>
      </c>
      <c r="B4" s="2">
        <v>105</v>
      </c>
      <c r="C4" s="35"/>
    </row>
    <row r="5" spans="1:10" ht="18">
      <c r="A5" s="2">
        <v>4</v>
      </c>
      <c r="B5" s="2">
        <v>95</v>
      </c>
      <c r="C5" s="35">
        <f>AVERAGE(B2:B4)</f>
        <v>103.33333333333333</v>
      </c>
      <c r="E5">
        <f>ABS(C5-B5)/B5</f>
        <v>8.7719298245613989E-2</v>
      </c>
    </row>
    <row r="6" spans="1:10" ht="18">
      <c r="A6" s="2">
        <v>5</v>
      </c>
      <c r="B6" s="2">
        <v>100</v>
      </c>
      <c r="C6" s="35">
        <f t="shared" ref="C6:C12" si="0">AVERAGE(B3:B5)</f>
        <v>100</v>
      </c>
      <c r="D6">
        <f>AVERAGE(B2:B5)</f>
        <v>101.25</v>
      </c>
      <c r="E6">
        <f t="shared" ref="E6:E11" si="1">ABS(C6-B6)/B6</f>
        <v>0</v>
      </c>
      <c r="F6">
        <f>ABS(B6-D6)/B6</f>
        <v>1.2500000000000001E-2</v>
      </c>
      <c r="I6" s="31" t="s">
        <v>75</v>
      </c>
      <c r="J6">
        <v>4</v>
      </c>
    </row>
    <row r="7" spans="1:10" ht="18">
      <c r="A7" s="2">
        <v>6</v>
      </c>
      <c r="B7" s="2">
        <v>95</v>
      </c>
      <c r="C7" s="35">
        <f t="shared" si="0"/>
        <v>100</v>
      </c>
      <c r="D7">
        <f t="shared" ref="D7:D12" si="2">AVERAGE(B3:B6)</f>
        <v>100</v>
      </c>
      <c r="E7">
        <f t="shared" si="1"/>
        <v>5.2631578947368418E-2</v>
      </c>
      <c r="F7">
        <f t="shared" ref="F7:F11" si="3">ABS(B7-D7)/B7</f>
        <v>5.2631578947368418E-2</v>
      </c>
      <c r="I7" s="31" t="s">
        <v>76</v>
      </c>
      <c r="J7" s="36" t="s">
        <v>77</v>
      </c>
    </row>
    <row r="8" spans="1:10" ht="18">
      <c r="A8" s="2">
        <v>7</v>
      </c>
      <c r="B8" s="2">
        <v>105</v>
      </c>
      <c r="C8" s="35">
        <f t="shared" si="0"/>
        <v>96.666666666666671</v>
      </c>
      <c r="D8">
        <f t="shared" si="2"/>
        <v>98.75</v>
      </c>
      <c r="E8">
        <f t="shared" si="1"/>
        <v>7.9365079365079319E-2</v>
      </c>
      <c r="F8">
        <f t="shared" si="3"/>
        <v>5.9523809523809521E-2</v>
      </c>
      <c r="I8" s="31" t="s">
        <v>78</v>
      </c>
      <c r="J8">
        <v>3</v>
      </c>
    </row>
    <row r="9" spans="1:10" ht="18">
      <c r="A9" s="2">
        <v>8</v>
      </c>
      <c r="B9" s="2">
        <v>120</v>
      </c>
      <c r="C9" s="35">
        <f t="shared" si="0"/>
        <v>100</v>
      </c>
      <c r="D9">
        <f t="shared" si="2"/>
        <v>98.75</v>
      </c>
      <c r="E9">
        <f t="shared" si="1"/>
        <v>0.16666666666666666</v>
      </c>
      <c r="F9">
        <f t="shared" si="3"/>
        <v>0.17708333333333334</v>
      </c>
    </row>
    <row r="10" spans="1:10" ht="18">
      <c r="A10" s="2">
        <v>9</v>
      </c>
      <c r="B10" s="2">
        <v>115</v>
      </c>
      <c r="C10" s="35">
        <f t="shared" si="0"/>
        <v>106.66666666666667</v>
      </c>
      <c r="D10">
        <f t="shared" si="2"/>
        <v>105</v>
      </c>
      <c r="E10">
        <f t="shared" si="1"/>
        <v>7.246376811594199E-2</v>
      </c>
      <c r="F10">
        <f t="shared" si="3"/>
        <v>8.6956521739130432E-2</v>
      </c>
    </row>
    <row r="11" spans="1:10" ht="18">
      <c r="A11" s="2">
        <v>10</v>
      </c>
      <c r="B11" s="2">
        <v>125</v>
      </c>
      <c r="C11" s="35">
        <f t="shared" si="0"/>
        <v>113.33333333333333</v>
      </c>
      <c r="D11">
        <f t="shared" si="2"/>
        <v>108.75</v>
      </c>
      <c r="E11">
        <f t="shared" si="1"/>
        <v>9.3333333333333365E-2</v>
      </c>
      <c r="F11">
        <f t="shared" si="3"/>
        <v>0.13</v>
      </c>
    </row>
    <row r="12" spans="1:10">
      <c r="C12" s="35">
        <f t="shared" si="0"/>
        <v>120</v>
      </c>
      <c r="D12">
        <f t="shared" si="2"/>
        <v>116.25</v>
      </c>
      <c r="E12" s="33">
        <f>AVERAGE(E5:E11)</f>
        <v>7.8882817810571965E-2</v>
      </c>
      <c r="F12" s="33">
        <f>AVERAGE(F6:F11)</f>
        <v>8.6449207257273619E-2</v>
      </c>
    </row>
    <row r="13" spans="1:10">
      <c r="E13" s="31" t="s">
        <v>79</v>
      </c>
    </row>
    <row r="14" spans="1:10">
      <c r="E14" s="3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Step1</vt:lpstr>
      <vt:lpstr>Step2</vt:lpstr>
      <vt:lpstr>Deseasonalizing steps</vt:lpstr>
      <vt:lpstr>1-De-seasonClassExcercise</vt:lpstr>
      <vt:lpstr>2- Finding SI_ByMovAvg</vt:lpstr>
      <vt:lpstr>3-Deasonalized data MovingAvg</vt:lpstr>
      <vt:lpstr>Sales Data</vt:lpstr>
      <vt:lpstr>MA---&gt;</vt:lpstr>
      <vt:lpstr>Sheet1</vt:lpstr>
      <vt:lpstr>4-Weighted Moving Averages</vt:lpstr>
      <vt:lpstr>EMA---&gt;</vt:lpstr>
      <vt:lpstr>Exponential Smoothing By excel</vt:lpstr>
      <vt:lpstr>SAS Codes</vt:lpstr>
      <vt:lpstr> 6- Theory </vt:lpstr>
    </vt:vector>
  </TitlesOfParts>
  <Company>GENPACT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703026655</dc:creator>
  <cp:lastModifiedBy>Ankur</cp:lastModifiedBy>
  <dcterms:created xsi:type="dcterms:W3CDTF">2010-06-20T09:29:05Z</dcterms:created>
  <dcterms:modified xsi:type="dcterms:W3CDTF">2018-11-02T08:26:40Z</dcterms:modified>
</cp:coreProperties>
</file>