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Anti-Spark_Switch\"/>
    </mc:Choice>
  </mc:AlternateContent>
  <xr:revisionPtr revIDLastSave="0" documentId="13_ncr:1_{7099B27F-4406-4714-8119-52B8E9CB20F3}" xr6:coauthVersionLast="31" xr6:coauthVersionMax="31" xr10:uidLastSave="{00000000-0000-0000-0000-000000000000}"/>
  <bookViews>
    <workbookView xWindow="0" yWindow="0" windowWidth="21600" windowHeight="10905" xr2:uid="{00000000-000D-0000-FFFF-FFFF00000000}"/>
  </bookViews>
  <sheets>
    <sheet name="Turnkey" sheetId="2" r:id="rId1"/>
  </sheets>
  <definedNames>
    <definedName name="_xlnm.Print_Area" localSheetId="0">Turnkey!$A$1:$K$11</definedName>
  </definedNames>
  <calcPr calcId="179017"/>
</workbook>
</file>

<file path=xl/calcChain.xml><?xml version="1.0" encoding="utf-8"?>
<calcChain xmlns="http://schemas.openxmlformats.org/spreadsheetml/2006/main">
  <c r="G13" i="2" l="1"/>
  <c r="G12" i="2"/>
  <c r="B9" i="2"/>
  <c r="G9" i="2" s="1"/>
  <c r="H9" i="2" s="1"/>
  <c r="B12" i="2" l="1"/>
  <c r="B13" i="2"/>
  <c r="B11" i="2"/>
  <c r="B10" i="2"/>
  <c r="G10" i="2" s="1"/>
  <c r="B8" i="2"/>
  <c r="G8" i="2" s="1"/>
  <c r="B7" i="2"/>
  <c r="G7" i="2" s="1"/>
  <c r="B6" i="2"/>
  <c r="G6" i="2" s="1"/>
  <c r="G11" i="2" l="1"/>
  <c r="H11" i="2" s="1"/>
  <c r="H12" i="2"/>
  <c r="H13" i="2"/>
  <c r="H10" i="2"/>
  <c r="H7" i="2"/>
  <c r="H8" i="2"/>
  <c r="H6" i="2"/>
  <c r="H16" i="2" l="1"/>
  <c r="H22" i="2"/>
</calcChain>
</file>

<file path=xl/sharedStrings.xml><?xml version="1.0" encoding="utf-8"?>
<sst xmlns="http://schemas.openxmlformats.org/spreadsheetml/2006/main" count="73" uniqueCount="65">
  <si>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</si>
  <si>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</si>
  <si>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</si>
  <si>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</si>
  <si>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</si>
  <si>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</si>
  <si>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</si>
  <si>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</si>
  <si>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</si>
  <si>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</si>
  <si>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</si>
  <si>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</si>
  <si>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</si>
  <si>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D1</t>
  </si>
  <si>
    <t>Mainboard Total:</t>
  </si>
  <si>
    <t>Infineon Technologies</t>
  </si>
  <si>
    <t>0603</t>
  </si>
  <si>
    <t>SMD</t>
  </si>
  <si>
    <t>667-ERJ-3EKF1001V</t>
  </si>
  <si>
    <t>ERJ-3EKF1001V</t>
  </si>
  <si>
    <t>Panasonic</t>
  </si>
  <si>
    <t>Notes</t>
  </si>
  <si>
    <t>Board Multiplier:</t>
  </si>
  <si>
    <t xml:space="preserve">                 Bill of Materials (BOM) - Anti_Spark_Switch</t>
  </si>
  <si>
    <t>Q1,Q2,Q3</t>
  </si>
  <si>
    <t>R1,R2</t>
  </si>
  <si>
    <t>R3</t>
  </si>
  <si>
    <t>C1</t>
  </si>
  <si>
    <t>IRFS7530TRL7PP</t>
  </si>
  <si>
    <t>942-IRFS7530TRL7PP</t>
  </si>
  <si>
    <t>Power MOSFET</t>
  </si>
  <si>
    <t>D2PAK-7</t>
  </si>
  <si>
    <t>ERJ-3EKF1004V</t>
  </si>
  <si>
    <t>667-ERJ-3EKF1004V</t>
  </si>
  <si>
    <t>1M Resistor</t>
  </si>
  <si>
    <t>1K Resistor</t>
  </si>
  <si>
    <t>SOD-123</t>
  </si>
  <si>
    <t>http://www.mouser.com/ds/2/315/AOA0000C86-911473.pdf</t>
  </si>
  <si>
    <t>http://www.mouser.com/ds/2/196/irfs7530-7ppbf-937822.pdf</t>
  </si>
  <si>
    <t>1uF Capacitor</t>
  </si>
  <si>
    <t>BZT52B12</t>
  </si>
  <si>
    <t>821-BZT52B12</t>
  </si>
  <si>
    <t>Taiwan Semiconductor</t>
  </si>
  <si>
    <t>F1</t>
  </si>
  <si>
    <t>Wurth Electronics</t>
  </si>
  <si>
    <t>P3,P4</t>
  </si>
  <si>
    <t>Littelfuse</t>
  </si>
  <si>
    <t>710-7460408</t>
  </si>
  <si>
    <t>Thru Hole</t>
  </si>
  <si>
    <t>Bolt Down</t>
  </si>
  <si>
    <t>M5 Thread</t>
  </si>
  <si>
    <t>Fuse</t>
  </si>
  <si>
    <t>http://www.mouser.com/ds/2/240/Littelfuse_BF1_58V_Datasheet-523203.pdf</t>
  </si>
  <si>
    <t>http://www.mouser.com/ds/2/445/7460408-538106.pdf</t>
  </si>
  <si>
    <t>12V Zener Diode</t>
  </si>
  <si>
    <t>M5 Threaded Power Terminal</t>
  </si>
  <si>
    <t>142.5631.5702</t>
  </si>
  <si>
    <t>576-142.5631.5702</t>
  </si>
  <si>
    <t>70A Slow Blow Auto Fuse</t>
  </si>
  <si>
    <t>06033C105KAT2A</t>
  </si>
  <si>
    <t>AVX</t>
  </si>
  <si>
    <t>581-06033C105KAT2A</t>
  </si>
  <si>
    <t>R4,R5</t>
  </si>
  <si>
    <t>16.5K Resistor</t>
  </si>
  <si>
    <t>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</si>
</sst>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"/>
  <sheetViews>
    <sheetView tabSelected="1" zoomScale="85" zoomScaleNormal="85" workbookViewId="0">
      <selection activeCell="G6" sqref="G6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4" bestFit="1" customWidth="1"/>
    <col min="5" max="5" width="24.285156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31" t="s">
        <v>23</v>
      </c>
      <c r="B1" s="31"/>
      <c r="C1" s="31"/>
      <c r="D1" s="31"/>
      <c r="E1" s="31"/>
      <c r="F1" s="31"/>
      <c r="G1" s="31"/>
      <c r="H1" s="31"/>
      <c r="I1" s="31"/>
    </row>
    <row r="2" spans="1:18" x14ac:dyDescent="0.2">
      <c r="C2" s="1"/>
      <c r="D2" s="1"/>
      <c r="E2" s="1"/>
      <c r="F2" s="1"/>
      <c r="G2" s="1"/>
      <c r="I2" s="4"/>
    </row>
    <row r="4" spans="1:18" x14ac:dyDescent="0.2">
      <c r="A4" s="14" t="s">
        <v>3</v>
      </c>
      <c r="B4" s="14" t="s">
        <v>4</v>
      </c>
      <c r="C4" s="14" t="s">
        <v>1</v>
      </c>
      <c r="D4" s="14" t="s">
        <v>6</v>
      </c>
      <c r="E4" s="14" t="s">
        <v>7</v>
      </c>
      <c r="F4" s="14" t="s">
        <v>8</v>
      </c>
      <c r="G4" s="15" t="s">
        <v>9</v>
      </c>
      <c r="H4" s="16" t="s">
        <v>10</v>
      </c>
      <c r="I4" s="14" t="s">
        <v>0</v>
      </c>
      <c r="J4" s="14" t="s">
        <v>5</v>
      </c>
      <c r="K4" s="13" t="s">
        <v>2</v>
      </c>
      <c r="L4" s="8" t="s">
        <v>11</v>
      </c>
      <c r="R4" s="2" t="s">
        <v>21</v>
      </c>
    </row>
    <row r="5" spans="1:18" x14ac:dyDescent="0.2">
      <c r="A5" s="24"/>
      <c r="B5" s="24"/>
      <c r="C5" s="24"/>
      <c r="D5" s="24"/>
      <c r="E5" s="24"/>
      <c r="F5" s="25"/>
      <c r="G5" s="24"/>
      <c r="H5" s="26"/>
      <c r="I5" s="24"/>
      <c r="J5" s="27"/>
      <c r="K5" s="27"/>
    </row>
    <row r="6" spans="1:18" x14ac:dyDescent="0.2">
      <c r="A6" s="23">
        <v>1</v>
      </c>
      <c r="B6" s="16">
        <f>(3*G15)</f>
        <v>3</v>
      </c>
      <c r="C6" s="16" t="s">
        <v>24</v>
      </c>
      <c r="D6" s="7" t="s">
        <v>15</v>
      </c>
      <c r="E6" s="14" t="s">
        <v>28</v>
      </c>
      <c r="F6" s="17" t="s">
        <v>29</v>
      </c>
      <c r="G6" s="18">
        <f>IF(B6&lt;=9,3.65,IF(B6&lt;=99,3.1,IF(B6&lt;=249,2.68)))</f>
        <v>3.65</v>
      </c>
      <c r="H6" s="18">
        <f>(B6*G6)</f>
        <v>10.95</v>
      </c>
      <c r="I6" s="16" t="s">
        <v>30</v>
      </c>
      <c r="J6" s="19" t="s">
        <v>31</v>
      </c>
      <c r="K6" s="16" t="s">
        <v>17</v>
      </c>
      <c r="L6" t="s">
        <v>38</v>
      </c>
    </row>
    <row r="7" spans="1:18" x14ac:dyDescent="0.2">
      <c r="A7" s="23">
        <v>2</v>
      </c>
      <c r="B7" s="14">
        <f>(2*G15)</f>
        <v>2</v>
      </c>
      <c r="C7" s="16" t="s">
        <v>25</v>
      </c>
      <c r="D7" s="16" t="s">
        <v>20</v>
      </c>
      <c r="E7" s="16" t="s">
        <v>32</v>
      </c>
      <c r="F7" s="17" t="s">
        <v>33</v>
      </c>
      <c r="G7" s="18">
        <f>IF(B7&lt;=9,0.15,IF(B7&lt;=99,0.014,IF(B7&lt;=999,0.006)))</f>
        <v>0.15</v>
      </c>
      <c r="H7" s="18">
        <f t="shared" ref="H7:H13" si="0">(B7*G7)</f>
        <v>0.3</v>
      </c>
      <c r="I7" s="16" t="s">
        <v>34</v>
      </c>
      <c r="J7" s="20" t="s">
        <v>16</v>
      </c>
      <c r="K7" s="16" t="s">
        <v>17</v>
      </c>
      <c r="L7" t="s">
        <v>37</v>
      </c>
    </row>
    <row r="8" spans="1:18" x14ac:dyDescent="0.2">
      <c r="A8" s="23">
        <v>3</v>
      </c>
      <c r="B8" s="14">
        <f>(1*G15)</f>
        <v>1</v>
      </c>
      <c r="C8" s="16" t="s">
        <v>26</v>
      </c>
      <c r="D8" s="16" t="s">
        <v>20</v>
      </c>
      <c r="E8" s="21" t="s">
        <v>19</v>
      </c>
      <c r="F8" s="17" t="s">
        <v>18</v>
      </c>
      <c r="G8" s="18">
        <f>IF(B8&lt;=9,0.15,IF(B8&lt;=99,0.014,IF(B8&lt;=999,0.006)))</f>
        <v>0.15</v>
      </c>
      <c r="H8" s="18">
        <f t="shared" si="0"/>
        <v>0.15</v>
      </c>
      <c r="I8" s="16" t="s">
        <v>35</v>
      </c>
      <c r="J8" s="20" t="s">
        <v>16</v>
      </c>
      <c r="K8" s="16" t="s">
        <v>17</v>
      </c>
    </row>
    <row r="9" spans="1:18" x14ac:dyDescent="0.2">
      <c r="A9" s="23">
        <v>4</v>
      </c>
      <c r="B9" s="14">
        <f>(2*G15)</f>
        <v>2</v>
      </c>
      <c r="C9" s="16" t="s">
        <v>62</v>
      </c>
      <c r="D9" s="16"/>
      <c r="E9" s="21"/>
      <c r="F9" s="17"/>
      <c r="G9" s="18">
        <f>IF(B9&lt;=9,0.15,IF(B9&lt;=99,0.014,IF(B9&lt;=999,0.006)))</f>
        <v>0.15</v>
      </c>
      <c r="H9" s="18">
        <f t="shared" si="0"/>
        <v>0.3</v>
      </c>
      <c r="I9" s="16" t="s">
        <v>63</v>
      </c>
      <c r="J9" s="20" t="s">
        <v>64</v>
      </c>
      <c r="K9" s="16" t="s">
        <v>17</v>
      </c>
    </row>
    <row r="10" spans="1:18" x14ac:dyDescent="0.2">
      <c r="A10" s="23">
        <v>5</v>
      </c>
      <c r="B10" s="14">
        <f>(1*G15)</f>
        <v>1</v>
      </c>
      <c r="C10" s="22" t="s">
        <v>27</v>
      </c>
      <c r="D10" s="16" t="s">
        <v>60</v>
      </c>
      <c r="E10" s="21" t="s">
        <v>59</v>
      </c>
      <c r="F10" s="16" t="s">
        <v>61</v>
      </c>
      <c r="G10" s="18">
        <f>IF(B10&lt;=49,0.11,IF(B10&lt;=99,0.109,IF(B10&lt;=499,0.106)))</f>
        <v>0.11</v>
      </c>
      <c r="H10" s="18">
        <f>(B10*G10)</f>
        <v>0.11</v>
      </c>
      <c r="I10" s="16" t="s">
        <v>39</v>
      </c>
      <c r="J10" s="20" t="s">
        <v>16</v>
      </c>
      <c r="K10" s="16" t="s">
        <v>17</v>
      </c>
    </row>
    <row r="11" spans="1:18" ht="12" customHeight="1" x14ac:dyDescent="0.2">
      <c r="A11" s="23">
        <v>6</v>
      </c>
      <c r="B11" s="14">
        <f>(1*G15)</f>
        <v>1</v>
      </c>
      <c r="C11" s="22" t="s">
        <v>13</v>
      </c>
      <c r="D11" s="22" t="s">
        <v>42</v>
      </c>
      <c r="E11" s="16" t="s">
        <v>40</v>
      </c>
      <c r="F11" s="16" t="s">
        <v>41</v>
      </c>
      <c r="G11" s="18">
        <f>IF(B11&lt;=24,0.15,IF(B11&lt;=99,0.013,IF(B11&lt;=249,0.073)))</f>
        <v>0.15</v>
      </c>
      <c r="H11" s="18">
        <f t="shared" si="0"/>
        <v>0.15</v>
      </c>
      <c r="I11" s="16" t="s">
        <v>54</v>
      </c>
      <c r="J11" s="19" t="s">
        <v>36</v>
      </c>
      <c r="K11" s="16" t="s">
        <v>17</v>
      </c>
    </row>
    <row r="12" spans="1:18" x14ac:dyDescent="0.2">
      <c r="A12" s="23">
        <v>7</v>
      </c>
      <c r="B12" s="14">
        <f>(2*G15)</f>
        <v>2</v>
      </c>
      <c r="C12" s="22" t="s">
        <v>45</v>
      </c>
      <c r="D12" s="29" t="s">
        <v>44</v>
      </c>
      <c r="E12" s="14">
        <v>7460408</v>
      </c>
      <c r="F12" s="14" t="s">
        <v>47</v>
      </c>
      <c r="G12" s="18">
        <f>IF(B11&lt;=9,3.89,IF(B11&lt;=49,3.6,IF(B11&lt;=99,3.273)))</f>
        <v>3.89</v>
      </c>
      <c r="H12" s="18">
        <f t="shared" si="0"/>
        <v>7.78</v>
      </c>
      <c r="I12" s="16" t="s">
        <v>55</v>
      </c>
      <c r="J12" s="16" t="s">
        <v>50</v>
      </c>
      <c r="K12" s="16" t="s">
        <v>48</v>
      </c>
      <c r="L12" t="s">
        <v>53</v>
      </c>
    </row>
    <row r="13" spans="1:18" x14ac:dyDescent="0.2">
      <c r="A13" s="23">
        <v>8</v>
      </c>
      <c r="B13" s="14">
        <f>(1*G15)</f>
        <v>1</v>
      </c>
      <c r="C13" s="30" t="s">
        <v>43</v>
      </c>
      <c r="D13" s="29" t="s">
        <v>46</v>
      </c>
      <c r="E13" s="14" t="s">
        <v>56</v>
      </c>
      <c r="F13" s="14" t="s">
        <v>57</v>
      </c>
      <c r="G13" s="18">
        <f>IF(B13&lt;=4,3.3,IF(B13&lt;=9,3.19,IF(B13&lt;=49,3.08)))</f>
        <v>3.3</v>
      </c>
      <c r="H13" s="18">
        <f t="shared" si="0"/>
        <v>3.3</v>
      </c>
      <c r="I13" s="16" t="s">
        <v>58</v>
      </c>
      <c r="J13" s="16" t="s">
        <v>51</v>
      </c>
      <c r="K13" s="16" t="s">
        <v>49</v>
      </c>
      <c r="L13" t="s">
        <v>52</v>
      </c>
    </row>
    <row r="14" spans="1:18" x14ac:dyDescent="0.2">
      <c r="I14" s="12"/>
    </row>
    <row r="15" spans="1:18" x14ac:dyDescent="0.2">
      <c r="F15" s="28" t="s">
        <v>22</v>
      </c>
      <c r="G15" s="1">
        <v>1</v>
      </c>
      <c r="H15" s="10" t="s">
        <v>14</v>
      </c>
      <c r="I15" s="5"/>
    </row>
    <row r="16" spans="1:18" x14ac:dyDescent="0.2">
      <c r="H16" s="9">
        <f>(SUM(H6:H13)) / G15</f>
        <v>23.040000000000003</v>
      </c>
      <c r="I16" s="5"/>
    </row>
    <row r="17" spans="8:9" x14ac:dyDescent="0.2">
      <c r="H17" s="1"/>
      <c r="I17" s="6"/>
    </row>
    <row r="18" spans="8:9" x14ac:dyDescent="0.2">
      <c r="H18" s="7"/>
      <c r="I18" s="3"/>
    </row>
    <row r="19" spans="8:9" x14ac:dyDescent="0.2">
      <c r="H19" s="9"/>
    </row>
    <row r="21" spans="8:9" x14ac:dyDescent="0.2">
      <c r="H21" s="7" t="s">
        <v>12</v>
      </c>
    </row>
    <row r="22" spans="8:9" x14ac:dyDescent="0.2">
      <c r="H22" s="9">
        <f>SUM(H16+H19)</f>
        <v>23.040000000000003</v>
      </c>
    </row>
    <row r="28" spans="8:9" x14ac:dyDescent="0.2">
      <c r="H28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2018-04-19T01:50:54Z</dcterms:modified>
</cp:coreProperties>
</file>