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18"/>
  <workbookPr/>
  <mc:AlternateContent xmlns:mc="http://schemas.openxmlformats.org/markup-compatibility/2006">
    <mc:Choice Requires="x15">
      <x15ac:absPath xmlns:x15ac="http://schemas.microsoft.com/office/spreadsheetml/2010/11/ac" url="C:\Users\ae\Desktop\"/>
    </mc:Choice>
  </mc:AlternateContent>
  <xr:revisionPtr revIDLastSave="350" documentId="11_F83FF5F7E037E42F0FBBBD10A88094FE0EF1BE29" xr6:coauthVersionLast="45" xr6:coauthVersionMax="45" xr10:uidLastSave="{E0824D1B-106C-47FB-ACFD-981FF903546B}"/>
  <bookViews>
    <workbookView xWindow="0" yWindow="0" windowWidth="15630" windowHeight="6030" firstSheet="6" activeTab="6" xr2:uid="{00000000-000D-0000-FFFF-FFFF00000000}"/>
  </bookViews>
  <sheets>
    <sheet name="OECD.Stat export" sheetId="1" r:id="rId1"/>
    <sheet name="Sheet2" sheetId="2" r:id="rId2"/>
    <sheet name="Final_Method 2 for PKM" sheetId="10" r:id="rId3"/>
    <sheet name="Method 1 for PKM" sheetId="3" r:id="rId4"/>
    <sheet name="Sheet6" sheetId="6" r:id="rId5"/>
    <sheet name="Sheet3" sheetId="11" r:id="rId6"/>
    <sheet name="Sheet5" sheetId="5" r:id="rId7"/>
    <sheet name="Sheet7" sheetId="7" r:id="rId8"/>
    <sheet name="Sheet4" sheetId="4" r:id="rId9"/>
    <sheet name="Sheet8" sheetId="8" r:id="rId10"/>
    <sheet name="Sheet1" sheetId="9" r:id="rId11"/>
  </sheets>
  <definedNames>
    <definedName name="_xlnm._FilterDatabase" localSheetId="3" hidden="1">'Method 1 for PKM'!$E$1:$E$90</definedName>
    <definedName name="_xlnm._FilterDatabase" localSheetId="2" hidden="1">'Final_Method 2 for PKM'!$E$1:$E$90</definedName>
    <definedName name="_xlnm._FilterDatabase" localSheetId="1" hidden="1">Sheet2!$J$1:$J$85</definedName>
    <definedName name="_xlnm._FilterDatabase" localSheetId="7" hidden="1">Sheet7!$K$2:$K$33</definedName>
    <definedName name="_xlnm._FilterDatabase" localSheetId="4" hidden="1">Sheet6!$C$1:$C$90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2" i="6" l="1"/>
  <c r="K1" i="2" l="1"/>
  <c r="K4" i="10" l="1"/>
  <c r="K5" i="10"/>
  <c r="K6" i="10"/>
  <c r="K7" i="10"/>
  <c r="K9" i="10"/>
  <c r="K10" i="10"/>
  <c r="K11" i="10"/>
  <c r="K12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5" i="10"/>
  <c r="K46" i="10"/>
  <c r="K47" i="10"/>
  <c r="K48" i="10"/>
  <c r="K49" i="10"/>
  <c r="K50" i="10"/>
  <c r="K52" i="10"/>
  <c r="K53" i="10"/>
  <c r="K55" i="10"/>
  <c r="K56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2" i="10"/>
  <c r="K73" i="10"/>
  <c r="K74" i="10"/>
  <c r="K75" i="10"/>
  <c r="K77" i="10"/>
  <c r="K78" i="10"/>
  <c r="K79" i="10"/>
  <c r="K80" i="10"/>
  <c r="K81" i="10"/>
  <c r="K82" i="10"/>
  <c r="K83" i="10"/>
  <c r="K84" i="10"/>
  <c r="J4" i="10"/>
  <c r="J5" i="10"/>
  <c r="J6" i="10"/>
  <c r="J7" i="10"/>
  <c r="J9" i="10"/>
  <c r="J10" i="10"/>
  <c r="J11" i="10"/>
  <c r="J12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5" i="10"/>
  <c r="J46" i="10"/>
  <c r="J47" i="10"/>
  <c r="J48" i="10"/>
  <c r="J49" i="10"/>
  <c r="J50" i="10"/>
  <c r="J52" i="10"/>
  <c r="J53" i="10"/>
  <c r="J55" i="10"/>
  <c r="J56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2" i="10"/>
  <c r="J73" i="10"/>
  <c r="J74" i="10"/>
  <c r="J75" i="10"/>
  <c r="J77" i="10"/>
  <c r="J78" i="10"/>
  <c r="J79" i="10"/>
  <c r="J80" i="10"/>
  <c r="J81" i="10"/>
  <c r="J82" i="10"/>
  <c r="J83" i="10"/>
  <c r="J84" i="10"/>
  <c r="I4" i="10"/>
  <c r="I5" i="10"/>
  <c r="I6" i="10"/>
  <c r="I7" i="10"/>
  <c r="I9" i="10"/>
  <c r="I10" i="10"/>
  <c r="I11" i="10"/>
  <c r="I12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5" i="10"/>
  <c r="I46" i="10"/>
  <c r="I47" i="10"/>
  <c r="I48" i="10"/>
  <c r="I49" i="10"/>
  <c r="I50" i="10"/>
  <c r="I52" i="10"/>
  <c r="I53" i="10"/>
  <c r="I55" i="10"/>
  <c r="I56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2" i="10"/>
  <c r="I73" i="10"/>
  <c r="I74" i="10"/>
  <c r="I75" i="10"/>
  <c r="I77" i="10"/>
  <c r="I78" i="10"/>
  <c r="I79" i="10"/>
  <c r="I80" i="10"/>
  <c r="I81" i="10"/>
  <c r="I82" i="10"/>
  <c r="I83" i="10"/>
  <c r="I84" i="10"/>
  <c r="H4" i="10"/>
  <c r="H5" i="10"/>
  <c r="H6" i="10"/>
  <c r="H7" i="10"/>
  <c r="H9" i="10"/>
  <c r="H10" i="10"/>
  <c r="H11" i="10"/>
  <c r="H12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5" i="10"/>
  <c r="H46" i="10"/>
  <c r="H47" i="10"/>
  <c r="H48" i="10"/>
  <c r="H49" i="10"/>
  <c r="H50" i="10"/>
  <c r="H52" i="10"/>
  <c r="H53" i="10"/>
  <c r="H55" i="10"/>
  <c r="H56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2" i="10"/>
  <c r="H73" i="10"/>
  <c r="H74" i="10"/>
  <c r="H75" i="10"/>
  <c r="H77" i="10"/>
  <c r="H78" i="10"/>
  <c r="H79" i="10"/>
  <c r="H80" i="10"/>
  <c r="H81" i="10"/>
  <c r="H82" i="10"/>
  <c r="H83" i="10"/>
  <c r="H84" i="10"/>
  <c r="G4" i="10"/>
  <c r="G5" i="10"/>
  <c r="G6" i="10"/>
  <c r="G7" i="10"/>
  <c r="G9" i="10"/>
  <c r="G10" i="10"/>
  <c r="G11" i="10"/>
  <c r="G12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5" i="10"/>
  <c r="G46" i="10"/>
  <c r="G47" i="10"/>
  <c r="G48" i="10"/>
  <c r="G49" i="10"/>
  <c r="G50" i="10"/>
  <c r="G52" i="10"/>
  <c r="G53" i="10"/>
  <c r="G55" i="10"/>
  <c r="G56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2" i="10"/>
  <c r="G73" i="10"/>
  <c r="G74" i="10"/>
  <c r="G75" i="10"/>
  <c r="G77" i="10"/>
  <c r="G78" i="10"/>
  <c r="G79" i="10"/>
  <c r="G80" i="10"/>
  <c r="G81" i="10"/>
  <c r="G82" i="10"/>
  <c r="G83" i="10"/>
  <c r="G84" i="10"/>
  <c r="F3" i="10"/>
  <c r="G3" i="10" s="1"/>
  <c r="H3" i="10" s="1"/>
  <c r="I3" i="10" s="1"/>
  <c r="J3" i="10" s="1"/>
  <c r="K3" i="10" s="1"/>
  <c r="F4" i="10"/>
  <c r="F5" i="10"/>
  <c r="F6" i="10"/>
  <c r="F7" i="10"/>
  <c r="F8" i="10"/>
  <c r="G8" i="10" s="1"/>
  <c r="H8" i="10" s="1"/>
  <c r="I8" i="10" s="1"/>
  <c r="J8" i="10" s="1"/>
  <c r="K8" i="10" s="1"/>
  <c r="F9" i="10"/>
  <c r="F10" i="10"/>
  <c r="F11" i="10"/>
  <c r="F12" i="10"/>
  <c r="F13" i="10"/>
  <c r="G13" i="10" s="1"/>
  <c r="H13" i="10" s="1"/>
  <c r="I13" i="10" s="1"/>
  <c r="J13" i="10" s="1"/>
  <c r="K13" i="10" s="1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G30" i="10" s="1"/>
  <c r="H30" i="10" s="1"/>
  <c r="I30" i="10" s="1"/>
  <c r="J30" i="10" s="1"/>
  <c r="K30" i="10" s="1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G44" i="10" s="1"/>
  <c r="H44" i="10" s="1"/>
  <c r="I44" i="10" s="1"/>
  <c r="J44" i="10" s="1"/>
  <c r="K44" i="10" s="1"/>
  <c r="F45" i="10"/>
  <c r="F46" i="10"/>
  <c r="F47" i="10"/>
  <c r="F48" i="10"/>
  <c r="F49" i="10"/>
  <c r="F50" i="10"/>
  <c r="F51" i="10"/>
  <c r="G51" i="10" s="1"/>
  <c r="H51" i="10" s="1"/>
  <c r="I51" i="10" s="1"/>
  <c r="J51" i="10" s="1"/>
  <c r="K51" i="10" s="1"/>
  <c r="F52" i="10"/>
  <c r="F53" i="10"/>
  <c r="F54" i="10"/>
  <c r="G54" i="10" s="1"/>
  <c r="H54" i="10" s="1"/>
  <c r="I54" i="10" s="1"/>
  <c r="J54" i="10" s="1"/>
  <c r="K54" i="10" s="1"/>
  <c r="F55" i="10"/>
  <c r="F56" i="10"/>
  <c r="F57" i="10"/>
  <c r="G57" i="10" s="1"/>
  <c r="H57" i="10" s="1"/>
  <c r="I57" i="10" s="1"/>
  <c r="J57" i="10" s="1"/>
  <c r="K57" i="10" s="1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G71" i="10" s="1"/>
  <c r="H71" i="10" s="1"/>
  <c r="I71" i="10" s="1"/>
  <c r="J71" i="10" s="1"/>
  <c r="K71" i="10" s="1"/>
  <c r="F72" i="10"/>
  <c r="F73" i="10"/>
  <c r="F74" i="10"/>
  <c r="F75" i="10"/>
  <c r="F76" i="10"/>
  <c r="G76" i="10" s="1"/>
  <c r="H76" i="10" s="1"/>
  <c r="I76" i="10" s="1"/>
  <c r="J76" i="10" s="1"/>
  <c r="K76" i="10" s="1"/>
  <c r="F77" i="10"/>
  <c r="F78" i="10"/>
  <c r="F79" i="10"/>
  <c r="F80" i="10"/>
  <c r="F81" i="10"/>
  <c r="F82" i="10"/>
  <c r="F83" i="10"/>
  <c r="F84" i="10"/>
  <c r="F86" i="10"/>
  <c r="G86" i="10" s="1"/>
  <c r="H86" i="10" s="1"/>
  <c r="I86" i="10" s="1"/>
  <c r="J86" i="10" s="1"/>
  <c r="K86" i="10" s="1"/>
  <c r="F2" i="10"/>
  <c r="G2" i="10" s="1"/>
  <c r="H2" i="10" s="1"/>
  <c r="I2" i="10" s="1"/>
  <c r="J2" i="10" s="1"/>
  <c r="K2" i="10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6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6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6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6" i="3"/>
  <c r="G2" i="3"/>
  <c r="I2" i="3"/>
  <c r="J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G71" i="3" s="1"/>
  <c r="H71" i="3" s="1"/>
  <c r="I71" i="3" s="1"/>
  <c r="J71" i="3" s="1"/>
  <c r="K71" i="3" s="1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6" i="3"/>
  <c r="F2" i="3"/>
  <c r="K62" i="5"/>
  <c r="R61" i="5"/>
  <c r="A89" i="10"/>
  <c r="A90" i="10" s="1"/>
  <c r="D84" i="10"/>
  <c r="D83" i="10"/>
  <c r="D82" i="10"/>
  <c r="D81" i="10"/>
  <c r="D80" i="10"/>
  <c r="D79" i="10"/>
  <c r="D77" i="10"/>
  <c r="D75" i="10"/>
  <c r="D74" i="10"/>
  <c r="D73" i="10"/>
  <c r="D72" i="10"/>
  <c r="D70" i="10"/>
  <c r="D69" i="10"/>
  <c r="D68" i="10"/>
  <c r="D67" i="10"/>
  <c r="D66" i="10"/>
  <c r="D65" i="10"/>
  <c r="D64" i="10"/>
  <c r="D63" i="10"/>
  <c r="D62" i="10"/>
  <c r="D61" i="10"/>
  <c r="D60" i="10"/>
  <c r="D58" i="10"/>
  <c r="D56" i="10"/>
  <c r="D55" i="10"/>
  <c r="D53" i="10"/>
  <c r="D52" i="10"/>
  <c r="D50" i="10"/>
  <c r="D49" i="10"/>
  <c r="D48" i="10"/>
  <c r="D47" i="10"/>
  <c r="D46" i="10"/>
  <c r="D45" i="10"/>
  <c r="D43" i="10"/>
  <c r="D41" i="10"/>
  <c r="D40" i="10"/>
  <c r="D39" i="10"/>
  <c r="D38" i="10"/>
  <c r="D37" i="10"/>
  <c r="D36" i="10"/>
  <c r="D35" i="10"/>
  <c r="D34" i="10"/>
  <c r="D33" i="10"/>
  <c r="D31" i="10"/>
  <c r="D29" i="10"/>
  <c r="D28" i="10"/>
  <c r="D27" i="10"/>
  <c r="D23" i="10"/>
  <c r="D22" i="10"/>
  <c r="D21" i="10"/>
  <c r="D20" i="10"/>
  <c r="D19" i="10"/>
  <c r="D18" i="10"/>
  <c r="D17" i="10"/>
  <c r="D16" i="10"/>
  <c r="D15" i="10"/>
  <c r="D14" i="10"/>
  <c r="D12" i="10"/>
  <c r="D11" i="10"/>
  <c r="D10" i="10"/>
  <c r="D9" i="10"/>
  <c r="D7" i="10"/>
  <c r="D6" i="10"/>
  <c r="D5" i="10"/>
  <c r="D4" i="10"/>
  <c r="D2" i="10"/>
  <c r="D11" i="3"/>
  <c r="D86" i="3"/>
  <c r="D76" i="3"/>
  <c r="D57" i="3"/>
  <c r="D54" i="3"/>
  <c r="D44" i="3"/>
  <c r="D51" i="3"/>
  <c r="D30" i="3"/>
  <c r="D13" i="3"/>
  <c r="D8" i="3"/>
  <c r="D3" i="3"/>
  <c r="D2" i="3"/>
  <c r="D61" i="3"/>
  <c r="D50" i="3"/>
  <c r="O35" i="5"/>
  <c r="D23" i="3"/>
  <c r="L29" i="9" l="1"/>
  <c r="I30" i="9"/>
  <c r="I31" i="9"/>
  <c r="H30" i="9"/>
  <c r="H31" i="9"/>
  <c r="G30" i="9"/>
  <c r="G31" i="9"/>
  <c r="F30" i="9"/>
  <c r="F31" i="9"/>
  <c r="E30" i="9"/>
  <c r="E31" i="9"/>
  <c r="G29" i="9"/>
  <c r="R31" i="5"/>
  <c r="Q31" i="5"/>
  <c r="F29" i="9"/>
  <c r="I29" i="9"/>
  <c r="P31" i="5"/>
  <c r="H29" i="9"/>
  <c r="E29" i="9"/>
  <c r="H22" i="9"/>
  <c r="H23" i="9"/>
  <c r="H21" i="9"/>
  <c r="Y24" i="5" l="1"/>
  <c r="S32" i="5"/>
  <c r="S33" i="5"/>
  <c r="S31" i="5"/>
  <c r="R32" i="5"/>
  <c r="R33" i="5"/>
  <c r="Q32" i="5"/>
  <c r="Q33" i="5"/>
  <c r="P32" i="5"/>
  <c r="P33" i="5"/>
  <c r="J27" i="5"/>
  <c r="I27" i="5"/>
  <c r="G48" i="8"/>
  <c r="M32" i="5"/>
  <c r="M33" i="5"/>
  <c r="M31" i="5"/>
  <c r="N31" i="5"/>
  <c r="O32" i="5"/>
  <c r="O33" i="5"/>
  <c r="O34" i="5"/>
  <c r="O31" i="5"/>
  <c r="N32" i="5"/>
  <c r="L35" i="5" s="1"/>
  <c r="M35" i="5" l="1"/>
  <c r="N35" i="5" s="1"/>
  <c r="N36" i="5" s="1"/>
  <c r="L36" i="5"/>
  <c r="D84" i="3"/>
  <c r="D81" i="3"/>
  <c r="D77" i="3"/>
  <c r="D73" i="3"/>
  <c r="D68" i="3"/>
  <c r="D69" i="3"/>
  <c r="D70" i="3"/>
  <c r="D67" i="3"/>
  <c r="D64" i="3"/>
  <c r="D63" i="3"/>
  <c r="D58" i="3"/>
  <c r="D60" i="3"/>
  <c r="D56" i="3"/>
  <c r="D52" i="3"/>
  <c r="D53" i="3"/>
  <c r="D43" i="3"/>
  <c r="D45" i="3"/>
  <c r="D46" i="3"/>
  <c r="D47" i="3"/>
  <c r="D48" i="3"/>
  <c r="D41" i="3"/>
  <c r="D36" i="3"/>
  <c r="D37" i="3"/>
  <c r="D38" i="3"/>
  <c r="D39" i="3"/>
  <c r="D35" i="3"/>
  <c r="D31" i="3"/>
  <c r="D20" i="3"/>
  <c r="D18" i="3"/>
  <c r="D17" i="3"/>
  <c r="D14" i="3"/>
  <c r="D15" i="3"/>
  <c r="D6" i="3"/>
  <c r="AD24" i="5"/>
  <c r="AC24" i="5"/>
  <c r="AB24" i="5"/>
  <c r="AB25" i="5" s="1"/>
  <c r="F28" i="5"/>
  <c r="F29" i="5"/>
  <c r="F31" i="5"/>
  <c r="F32" i="5"/>
  <c r="F27" i="5"/>
  <c r="D4" i="3"/>
  <c r="D5" i="3"/>
  <c r="D7" i="3"/>
  <c r="D9" i="3"/>
  <c r="D10" i="3"/>
  <c r="D12" i="3"/>
  <c r="D16" i="3"/>
  <c r="D19" i="3"/>
  <c r="D21" i="3"/>
  <c r="D22" i="3"/>
  <c r="D27" i="3"/>
  <c r="D28" i="3"/>
  <c r="D29" i="3"/>
  <c r="D33" i="3"/>
  <c r="D34" i="3"/>
  <c r="D40" i="3"/>
  <c r="D49" i="3"/>
  <c r="D55" i="3"/>
  <c r="D62" i="3"/>
  <c r="D65" i="3"/>
  <c r="D66" i="3"/>
  <c r="D72" i="3"/>
  <c r="D74" i="3"/>
  <c r="D75" i="3"/>
  <c r="D79" i="3"/>
  <c r="D80" i="3"/>
  <c r="D82" i="3"/>
  <c r="D83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2" i="4"/>
  <c r="AC25" i="5" l="1"/>
  <c r="A89" i="3" l="1"/>
  <c r="A90" i="3" s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1" i="2"/>
  <c r="P3" i="2" s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1" i="2"/>
  <c r="O3" i="2" s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N3" i="2" l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L9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9" authorId="0" shapeId="0" xr:uid="{00000000-0006-0000-0000-00000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9" authorId="0" shapeId="0" xr:uid="{00000000-0006-0000-0000-00000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9" authorId="0" shapeId="0" xr:uid="{00000000-0006-0000-0000-00000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9" authorId="0" shapeId="0" xr:uid="{00000000-0006-0000-0000-00000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9" authorId="0" shapeId="0" xr:uid="{00000000-0006-0000-0000-000006000000}">
      <text>
        <r>
          <rPr>
            <sz val="9"/>
            <color indexed="81"/>
            <rFont val="Tahoma"/>
            <charset val="1"/>
          </rPr>
          <t xml:space="preserve">B: Break E: Estimated value </t>
        </r>
      </text>
    </comment>
    <comment ref="X9" authorId="0" shapeId="0" xr:uid="{00000000-0006-0000-0000-00000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9" authorId="0" shapeId="0" xr:uid="{00000000-0006-0000-0000-00000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9" authorId="0" shapeId="0" xr:uid="{00000000-0006-0000-0000-00000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D9" authorId="0" shapeId="0" xr:uid="{00000000-0006-0000-0000-00000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9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13" authorId="0" shapeId="0" xr:uid="{00000000-0006-0000-0000-00000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13" authorId="0" shapeId="0" xr:uid="{00000000-0006-0000-0000-00000D000000}">
      <text>
        <r>
          <rPr>
            <sz val="9"/>
            <color indexed="81"/>
            <rFont val="Tahoma"/>
            <charset val="1"/>
          </rPr>
          <t xml:space="preserve">B: Break E: Estimated value </t>
        </r>
      </text>
    </comment>
    <comment ref="D15" authorId="0" shapeId="0" xr:uid="{00000000-0006-0000-0000-00000E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H15" authorId="0" shapeId="0" xr:uid="{00000000-0006-0000-0000-00000F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T16" authorId="0" shapeId="0" xr:uid="{00000000-0006-0000-0000-000010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H18" authorId="0" shapeId="0" xr:uid="{00000000-0006-0000-0000-000011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X19" authorId="0" shapeId="0" xr:uid="{00000000-0006-0000-0000-000012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R20" authorId="0" shapeId="0" xr:uid="{00000000-0006-0000-0000-000013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F21" authorId="0" shapeId="0" xr:uid="{00000000-0006-0000-0000-000014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J21" authorId="0" shapeId="0" xr:uid="{00000000-0006-0000-0000-000015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J22" authorId="0" shapeId="0" xr:uid="{00000000-0006-0000-0000-000016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L22" authorId="0" shapeId="0" xr:uid="{00000000-0006-0000-0000-000017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D24" authorId="0" shapeId="0" xr:uid="{00000000-0006-0000-0000-000018000000}">
      <text>
        <r>
          <rPr>
            <sz val="9"/>
            <color indexed="81"/>
            <rFont val="Tahoma"/>
            <charset val="1"/>
          </rPr>
          <t xml:space="preserve">B: Break E: Estimated value </t>
        </r>
      </text>
    </comment>
    <comment ref="F24" authorId="0" shapeId="0" xr:uid="{00000000-0006-0000-0000-00001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24" authorId="0" shapeId="0" xr:uid="{00000000-0006-0000-0000-00001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24" authorId="0" shapeId="0" xr:uid="{00000000-0006-0000-0000-00001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24" authorId="0" shapeId="0" xr:uid="{00000000-0006-0000-0000-00001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24" authorId="0" shapeId="0" xr:uid="{00000000-0006-0000-0000-00001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24" authorId="0" shapeId="0" xr:uid="{00000000-0006-0000-0000-00001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4" authorId="0" shapeId="0" xr:uid="{00000000-0006-0000-0000-00001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24" authorId="0" shapeId="0" xr:uid="{00000000-0006-0000-0000-00002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24" authorId="0" shapeId="0" xr:uid="{00000000-0006-0000-0000-00002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24" authorId="0" shapeId="0" xr:uid="{00000000-0006-0000-0000-00002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24" authorId="0" shapeId="0" xr:uid="{00000000-0006-0000-0000-00002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24" authorId="0" shapeId="0" xr:uid="{00000000-0006-0000-0000-00002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D24" authorId="0" shapeId="0" xr:uid="{00000000-0006-0000-0000-00002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24" authorId="0" shapeId="0" xr:uid="{00000000-0006-0000-0000-00002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24" authorId="0" shapeId="0" xr:uid="{00000000-0006-0000-0000-00002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J24" authorId="0" shapeId="0" xr:uid="{00000000-0006-0000-0000-00002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26" authorId="0" shapeId="0" xr:uid="{00000000-0006-0000-0000-000029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L26" authorId="0" shapeId="0" xr:uid="{00000000-0006-0000-0000-00002A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27" authorId="0" shapeId="0" xr:uid="{00000000-0006-0000-0000-00002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27" authorId="0" shapeId="0" xr:uid="{00000000-0006-0000-0000-00002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27" authorId="0" shapeId="0" xr:uid="{00000000-0006-0000-0000-00002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27" authorId="0" shapeId="0" xr:uid="{00000000-0006-0000-0000-00002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27" authorId="0" shapeId="0" xr:uid="{00000000-0006-0000-0000-00002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27" authorId="0" shapeId="0" xr:uid="{00000000-0006-0000-0000-00003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27" authorId="0" shapeId="0" xr:uid="{00000000-0006-0000-0000-00003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7" authorId="0" shapeId="0" xr:uid="{00000000-0006-0000-0000-00003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27" authorId="0" shapeId="0" xr:uid="{00000000-0006-0000-0000-00003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28" authorId="0" shapeId="0" xr:uid="{00000000-0006-0000-0000-00003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28" authorId="0" shapeId="0" xr:uid="{00000000-0006-0000-0000-00003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J28" authorId="0" shapeId="0" xr:uid="{00000000-0006-0000-0000-00003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L28" authorId="0" shapeId="0" xr:uid="{00000000-0006-0000-0000-00003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N28" authorId="0" shapeId="0" xr:uid="{00000000-0006-0000-0000-00003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29" authorId="0" shapeId="0" xr:uid="{00000000-0006-0000-0000-00003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29" authorId="0" shapeId="0" xr:uid="{00000000-0006-0000-0000-00003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29" authorId="0" shapeId="0" xr:uid="{00000000-0006-0000-0000-00003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29" authorId="0" shapeId="0" xr:uid="{00000000-0006-0000-0000-00003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29" authorId="0" shapeId="0" xr:uid="{00000000-0006-0000-0000-00003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29" authorId="0" shapeId="0" xr:uid="{00000000-0006-0000-0000-00003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9" authorId="0" shapeId="0" xr:uid="{00000000-0006-0000-0000-00003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29" authorId="0" shapeId="0" xr:uid="{00000000-0006-0000-0000-00004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29" authorId="0" shapeId="0" xr:uid="{00000000-0006-0000-0000-00004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29" authorId="0" shapeId="0" xr:uid="{00000000-0006-0000-0000-00004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29" authorId="0" shapeId="0" xr:uid="{00000000-0006-0000-0000-00004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29" authorId="0" shapeId="0" xr:uid="{00000000-0006-0000-0000-00004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D29" authorId="0" shapeId="0" xr:uid="{00000000-0006-0000-0000-00004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29" authorId="0" shapeId="0" xr:uid="{00000000-0006-0000-0000-00004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29" authorId="0" shapeId="0" xr:uid="{00000000-0006-0000-0000-00004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J30" authorId="0" shapeId="0" xr:uid="{00000000-0006-0000-0000-00004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L30" authorId="0" shapeId="0" xr:uid="{00000000-0006-0000-0000-00004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31" authorId="0" shapeId="0" xr:uid="{00000000-0006-0000-0000-00004A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V31" authorId="0" shapeId="0" xr:uid="{00000000-0006-0000-0000-00004B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D32" authorId="0" shapeId="0" xr:uid="{00000000-0006-0000-0000-00004C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N33" authorId="0" shapeId="0" xr:uid="{00000000-0006-0000-0000-00004D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F36" authorId="0" shapeId="0" xr:uid="{00000000-0006-0000-0000-00004E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AH36" authorId="0" shapeId="0" xr:uid="{00000000-0006-0000-0000-00004F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AJ36" authorId="0" shapeId="0" xr:uid="{00000000-0006-0000-0000-000050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AL36" authorId="0" shapeId="0" xr:uid="{00000000-0006-0000-0000-000051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T37" authorId="0" shapeId="0" xr:uid="{00000000-0006-0000-0000-000052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D40" authorId="0" shapeId="0" xr:uid="{00000000-0006-0000-0000-00005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40" authorId="0" shapeId="0" xr:uid="{00000000-0006-0000-0000-00005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40" authorId="0" shapeId="0" xr:uid="{00000000-0006-0000-0000-00005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40" authorId="0" shapeId="0" xr:uid="{00000000-0006-0000-0000-00005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40" authorId="0" shapeId="0" xr:uid="{00000000-0006-0000-0000-00005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40" authorId="0" shapeId="0" xr:uid="{00000000-0006-0000-0000-00005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40" authorId="0" shapeId="0" xr:uid="{00000000-0006-0000-0000-00005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0" authorId="0" shapeId="0" xr:uid="{00000000-0006-0000-0000-00005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0" authorId="0" shapeId="0" xr:uid="{00000000-0006-0000-0000-00005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41" authorId="0" shapeId="0" xr:uid="{00000000-0006-0000-0000-00005C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D42" authorId="0" shapeId="0" xr:uid="{00000000-0006-0000-0000-00005D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F42" authorId="0" shapeId="0" xr:uid="{00000000-0006-0000-0000-00005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42" authorId="0" shapeId="0" xr:uid="{00000000-0006-0000-0000-00005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42" authorId="0" shapeId="0" xr:uid="{00000000-0006-0000-0000-00006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42" authorId="0" shapeId="0" xr:uid="{00000000-0006-0000-0000-00006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42" authorId="0" shapeId="0" xr:uid="{00000000-0006-0000-0000-00006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42" authorId="0" shapeId="0" xr:uid="{00000000-0006-0000-0000-00006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2" authorId="0" shapeId="0" xr:uid="{00000000-0006-0000-0000-00006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2" authorId="0" shapeId="0" xr:uid="{00000000-0006-0000-0000-00006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42" authorId="0" shapeId="0" xr:uid="{00000000-0006-0000-0000-00006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42" authorId="0" shapeId="0" xr:uid="{00000000-0006-0000-0000-00006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42" authorId="0" shapeId="0" xr:uid="{00000000-0006-0000-0000-000068000000}">
      <text>
        <r>
          <rPr>
            <sz val="9"/>
            <color indexed="81"/>
            <rFont val="Tahoma"/>
            <charset val="1"/>
          </rPr>
          <t xml:space="preserve">B: Break E: Estimated value </t>
        </r>
      </text>
    </comment>
    <comment ref="AB42" authorId="0" shapeId="0" xr:uid="{00000000-0006-0000-0000-00006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D42" authorId="0" shapeId="0" xr:uid="{00000000-0006-0000-0000-00006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42" authorId="0" shapeId="0" xr:uid="{00000000-0006-0000-0000-00006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42" authorId="0" shapeId="0" xr:uid="{00000000-0006-0000-0000-00006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J42" authorId="0" shapeId="0" xr:uid="{00000000-0006-0000-0000-00006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L42" authorId="0" shapeId="0" xr:uid="{00000000-0006-0000-0000-00006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N42" authorId="0" shapeId="0" xr:uid="{00000000-0006-0000-0000-00006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43" authorId="0" shapeId="0" xr:uid="{00000000-0006-0000-0000-00007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43" authorId="0" shapeId="0" xr:uid="{00000000-0006-0000-0000-00007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43" authorId="0" shapeId="0" xr:uid="{00000000-0006-0000-0000-00007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43" authorId="0" shapeId="0" xr:uid="{00000000-0006-0000-0000-00007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43" authorId="0" shapeId="0" xr:uid="{00000000-0006-0000-0000-00007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43" authorId="0" shapeId="0" xr:uid="{00000000-0006-0000-0000-00007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43" authorId="0" shapeId="0" xr:uid="{00000000-0006-0000-0000-00007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3" authorId="0" shapeId="0" xr:uid="{00000000-0006-0000-0000-00007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3" authorId="0" shapeId="0" xr:uid="{00000000-0006-0000-0000-00007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4" authorId="0" shapeId="0" xr:uid="{00000000-0006-0000-0000-000079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L47" authorId="0" shapeId="0" xr:uid="{00000000-0006-0000-0000-00007A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D48" authorId="0" shapeId="0" xr:uid="{00000000-0006-0000-0000-00007B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D49" authorId="0" shapeId="0" xr:uid="{00000000-0006-0000-0000-00007C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N49" authorId="0" shapeId="0" xr:uid="{00000000-0006-0000-0000-00007D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AF52" authorId="0" shapeId="0" xr:uid="{00000000-0006-0000-0000-00007E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D54" authorId="0" shapeId="0" xr:uid="{00000000-0006-0000-0000-00007F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R54" authorId="0" shapeId="0" xr:uid="{00000000-0006-0000-0000-000080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T54" authorId="0" shapeId="0" xr:uid="{00000000-0006-0000-0000-000081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G16" authorId="0" shapeId="0" xr:uid="{00000000-0006-0000-0100-000001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E17" authorId="0" shapeId="0" xr:uid="{00000000-0006-0000-0100-000002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G17" authorId="0" shapeId="0" xr:uid="{00000000-0006-0000-0100-000003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G19" authorId="0" shapeId="0" xr:uid="{00000000-0006-0000-0100-00000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21" authorId="0" shapeId="0" xr:uid="{00000000-0006-0000-0100-000005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23" authorId="0" shapeId="0" xr:uid="{00000000-0006-0000-0100-00000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23" authorId="0" shapeId="0" xr:uid="{00000000-0006-0000-0100-00000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23" authorId="0" shapeId="0" xr:uid="{00000000-0006-0000-0100-00000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25" authorId="0" shapeId="0" xr:uid="{00000000-0006-0000-0100-00000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25" authorId="0" shapeId="0" xr:uid="{00000000-0006-0000-0100-00000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31" authorId="0" shapeId="0" xr:uid="{00000000-0006-0000-0100-00000B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G31" authorId="0" shapeId="0" xr:uid="{00000000-0006-0000-0100-00000C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37" authorId="0" shapeId="0" xr:uid="{00000000-0006-0000-0100-00000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37" authorId="0" shapeId="0" xr:uid="{00000000-0006-0000-0100-00000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37" authorId="0" shapeId="0" xr:uid="{00000000-0006-0000-0100-00000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44" authorId="0" shapeId="0" xr:uid="{00000000-0006-0000-0100-000010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Camelin</author>
  </authors>
  <commentList>
    <comment ref="A1" authorId="0" shapeId="0" xr:uid="{00000000-0006-0000-0600-000001000000}">
      <text>
        <r>
          <rPr>
            <sz val="9"/>
            <color indexed="81"/>
            <rFont val="Tahoma"/>
            <family val="2"/>
          </rPr>
          <t>&lt;?xml version="1.0" encoding="utf-16"?&gt;
&lt;DownloadFormula xmlns:xsi="http://www.w3.org/2001/XMLSchema-instance" xmlns:xsd="http://www.w3.org/2001/XMLSchema"&gt;
  &lt;startDate xsi:type="CalendarDate"&gt;
    &lt;year&gt;1970&lt;/year&gt;
    &lt;month&gt;1&lt;/month&gt;
    &lt;day&gt;1&lt;/day&gt;
  &lt;/startDate&gt;
  &lt;headings&gt;true&lt;/headings&gt;
  &lt;orientation&gt;Horizontal&lt;/orientation&gt;
  &lt;DateFormat&gt;DATEFORMAT_D6&lt;/DateFormat&gt;
  &lt;storedNoteVersion&gt;501640&lt;/storedNoteVersion&gt;
  &lt;conversionFreq&gt;UNSPECIFIED&lt;/conversionFreq&gt;
  &lt;bReversedOrder&gt;false&lt;/bReversedOrder&gt;
  &lt;bReplaceNA&gt;false&lt;/bReplaceNA&gt;
  &lt;bSIDownload&gt;false&lt;/bSIDownload&gt;
  &lt;bLSDownload&gt;false&lt;/bLSDownload&gt;
  &lt;ReportEndOfPeriodDates&gt;false&lt;/ReportEndOfPeriodDates&gt;
  &lt;SeriesAttributesCodes&gt;GeographicalLocation&lt;/SeriesAttributesCodes&gt;
  &lt;SeriesAttributesCodes&gt;EconomicConcept&lt;/SeriesAttributesCodes&gt;
  &lt;SeriesAttributesCodes&gt;Unit&lt;/SeriesAttributesCodes&gt;
  &lt;SeriesAttributesCodes&gt;LongLabel&lt;/SeriesAttributesCodes&gt;
  &lt;SeriesAttributesCodes&gt;Values&lt;/SeriesAttributesCodes&gt;
  &lt;SeriesList&gt;
    &lt;Series Mnemonic="FGI/ANNL/GDPP$NP@AFG.A" /&gt;
    &lt;Series Mnemonic="FGI/ANNL/GDPP$NP@ALB.A" /&gt;
    &lt;Series Mnemonic="FGI/ANNL/GDPP$NP@DZA.A" /&gt;
    &lt;Series Mnemonic="FGI/ANNL/GDPP$NP@ASM.A" /&gt;
    &lt;Series Mnemonic="FGI/ANNL/GDPP$NP@AND.A" /&gt;
    &lt;Series Mnemonic="FGI/ANNL/GDPP$NP@AGO.A" /&gt;
    &lt;Series Mnemonic="FGI/ANNL/GDPP$NP@AIA.A" /&gt;
    &lt;Series Mnemonic="FGI/ANNL/GDPP$NP@ATG.A" /&gt;
    &lt;Series Mnemonic="FGI/ANNL/GDPP$NP@ARG.A" /&gt;
    &lt;Series Mnemonic="FGI/ANNL/GDPP$NP@ARM.A" /&gt;
    &lt;Series Mnemonic="FGI/ANNL/GDPP$NP@ABW.A" /&gt;
    &lt;Series Mnemonic="FGI/ANNL/GDPP$NP@AUS.A" /&gt;
    &lt;Series Mnemonic="FGI/ANNL/GDPP$NP@AUT.A" /&gt;
    &lt;Series Mnemonic="FGI/ANNL/GDPP$NP@AZE.A" /&gt;
    &lt;Series Mnemonic="FGI/ANNL/GDPP$NP@BHS.A" /&gt;
    &lt;Series Mnemonic="FGI/ANNL/GDPP$NP@BHR.A" /&gt;
    &lt;Series Mnemonic="FGI/ANNL/GDPP$NP@BGD.A" /&gt;
    &lt;Series Mnemonic="FGI/ANNL/GDPP$NP@BRB.A" /&gt;
    &lt;Series Mnemonic="FGI/ANNL/GDPP$NP@BLR.A" /&gt;
    &lt;Series Mnemonic="FGI/ANNL/GDPP$NP@BEL.A" /&gt;
    &lt;Series Mnemonic="FGI/ANNL/GDPP$NP@BLZ.A" /&gt;
    &lt;Series Mnemonic="FGI/ANNL/GDPP$NP@BEN.A" /&gt;
    &lt;Series Mnemonic="FGI/ANNL/GDPP$NP@BMU.A" /&gt;
    &lt;Series Mnemonic="FGI/ANNL/GDPP$NP@BTN.A" /&gt;
    &lt;Series Mnemonic="FGI/ANNL/GDPP$NP@BOL.A" /&gt;
    &lt;Series Mnemonic="FGI/ANNL/GDPP$NP@BIH.A" /&gt;
    &lt;Series Mnemonic="FGI/ANNL/GDPP$NP@BWA.A" /&gt;
    &lt;Series Mnemonic="FGI/ANNL/GDPP$NP@BRA.A" /&gt;
    &lt;Series Mnemonic="FGI/ANNL/GDPP$NP@BRN.A" /&gt;
    &lt;Series Mnemonic="FGI/ANNL/GDPP$NP@BGR.A" /&gt;
    &lt;Series Mnemonic="FGI/ANNL/GDPP$NP@BFA.A" /&gt;
    &lt;Series Mnemonic="FGI/ANNL/GDPP$NP@BDI.A" /&gt;
    &lt;Series Mnemonic="FGI/ANNL/GDPP$NP@KHM.A" /&gt;
    &lt;Series Mnemonic="FGI/ANNL/GDPP$NP@CMR.A" /&gt;
    &lt;Series Mnemonic="FGI/ANNL/GDPP$NP@CAN.A" /&gt;
    &lt;Series Mnemonic="FGI/ANNL/GDPP$NP@CPV.A" /&gt;
    &lt;Series Mnemonic="FGI/ANNL/GDPP$NP@CYM.A" /&gt;
    &lt;Series Mnemonic="FGI/ANNL/GDPP$NP@CAF.A" /&gt;
    &lt;Series Mnemonic="FGI/ANNL/GDPP$NP@TCD.A" /&gt;
    &lt;Series Mnemonic="FGI/ANNL/GDPP$NP@CHL.A" /&gt;
    &lt;Series Mnemonic="FGI/ANNL/GDPP$NP@CHN.A" /&gt;
    &lt;Series Mnemonic="FGI/ANNL/GDPP$NP@COL.A" /&gt;
    &lt;Series Mnemonic="FGI/ANNL/GDPP$NP@COM.A" /&gt;
    &lt;Series Mnemonic="FGI/ANNL/GDPP$NP@DRC.A" /&gt;
    &lt;Series Mnemonic="FGI/ANNL/GDPP$NP@COG.A" /&gt;
    &lt;Series Mnemonic="FGI/ANNL/GDPP$NP@CRI.A" /&gt;
    &lt;Series Mnemonic="FGI/ANNL/GDPP$NP@CIV.A" /&gt;
    &lt;Series Mnemonic="FGI/ANNL/GDPP$NP@HRV.A" /&gt;
    &lt;Series Mnemonic="FGI/ANNL/GDPP$NP@CUB.A" /&gt;
    &lt;Series Mnemonic="FGI/ANNL/GDPP$NP@CUW.A" /&gt;
    &lt;Series Mnemonic="FGI/ANNL/GDPP$NP@CYP.A" /&gt;
    &lt;Series Mnemonic="FGI/ANNL/GDPP$NP@CZE.A" /&gt;
    &lt;Series Mnemonic="FGI/ANNL/GDPP$NP@DNK.A" /&gt;
    &lt;Series Mnemonic="FGI/ANNL/GDPP$NP@DJI.A" /&gt;
    &lt;Series Mnemonic="FGI/ANNL/GDPP$NP@DMA.A" /&gt;
    &lt;Series Mnemonic="FGI/ANNL/GDPP$NP@DOM.A" /&gt;
    &lt;Series Mnemonic="FGI/ANNL/GDPP$NP@TLS.A" /&gt;
    &lt;Series Mnemonic="FGI/ANNL/GDPP$NP@ECU.A" /&gt;
    &lt;Series Mnemonic="FGI/ANNL/GDPP$NP@EGY.A" /&gt;
    &lt;Series Mnemonic="FGI/ANNL/GDPP$NP@SLV.A" /&gt;
    &lt;Series Mnemonic="FGI/ANNL/GDPP$NP@GNQ.A" /&gt;
    &lt;Series Mnemonic="FGI/ANNL/GDPP$NP@ERI.A" /&gt;
    &lt;Series Mnemonic="FGI/ANNL/GDPP$NP@EST.A" /&gt;
    &lt;Series Mnemonic="FGI/ANNL/GDPP$NP@SWZ.A" /&gt;
    &lt;Series Mnemonic="FGI/ANNL/GDPP$NP@ETH.A" /&gt;
    &lt;Series Mnemonic="FGI/ANNL/GDPP$NP@FJI.A" /&gt;
    &lt;Series Mnemonic="FGI/ANNL/GDPP$NP@FIN.A" /&gt;
    &lt;Series Mnemonic="FGI/ANNL/GDPP$NP@FRA.A" /&gt;
    &lt;Series Mnemonic="FGI/ANNL/GDPP$NP@GUF.A" /&gt;
    &lt;Series Mnemonic="FGI/ANNL/GDPP$NP@GAB.A" /&gt;
    &lt;Series Mnemonic="FGI/ANNL/GDPP$NP@GMB.A" /&gt;
    &lt;Series Mnemonic="FGI/ANNL/GDPP$NP@GEO.A" /&gt;
    &lt;Series Mnemonic="FGI/ANNL/GDPP$NP@DEU.A" /&gt;
    &lt;Series Mnemonic="FGI/ANNL/GDPP$NP@GHA.A" /&gt;
    &lt;Series Mnemonic="FGI/ANNL/GDPP$NP@GRC.A" /&gt;
    &lt;Series Mnemonic="FGI/ANNL/GDPP$NP@GRD.A" /&gt;
    &lt;Series Mnemonic="FGI/ANNL/GDPP$NP@GUM.A" /&gt;
    &lt;Series Mnemonic="FGI/ANNL/GDPP$NP@GTM.A" /&gt;
    &lt;Series Mnemonic="FGI/ANNL/GDPP$NP@GIN.A" /&gt;
    &lt;Series Mnemonic="FGI/ANNL/GDPP$NP@GNB.A" /&gt;
    &lt;Series Mnemonic="FGI/ANNL/GDPP$NP@GUY.A" /&gt;
    &lt;Series Mnemonic="FGI/ANNL/GDPP$NP@HTI.A" /&gt;
    &lt;Series Mnemonic="FGI/ANNL/GDPP$NP@HND.A" /&gt;
    &lt;Series Mnemonic="FGI/ANNL/GDPP$NP@HKG.A" /&gt;
    &lt;Series Mnemonic="FGI/ANNL/GDPP$NP@HUN.A" /&gt;
    &lt;Series Mnemonic="FGI/ANNL/GDPP$NP@ISL.A" /&gt;
    &lt;Series Mnemonic="FGI/ANNL/GDPP$NP@IND.A" /&gt;
    &lt;Series Mnemonic="FGI/ANNL/GDPP$NP@IDN.A" /&gt;
    &lt;Series Mnemonic="FGI/ANNL/GDPP$NP@IRN.A" /&gt;
    &lt;Series Mnemonic="FGI/ANNL/GDPP$NP@IRQ.A" /&gt;
    &lt;Series Mnemonic="FGI/ANNL/GDPP$NP@IRL.A" /&gt;
    &lt;Series Mnemonic="FGI/ANNL/GDPP$NP@ISR.A" /&gt;
    &lt;Series Mnemonic="FGI/ANNL/GDPP$NP@ITA.A" /&gt;
    &lt;Series Mnemonic="FGI/ANNL/GDPP$NP@JAM.A" /&gt;
    &lt;Series Mnemonic="FGI/ANNL/GDPP$NP@JPN.A" /&gt;
    &lt;Series Mnemonic="FGI/ANNL/GDPP$NP@JOR.A" /&gt;
    &lt;Series Mnemonic="FGI/ANNL/GDPP$NP@KAZ.A" /&gt;
    &lt;Series Mnemonic="FGI/ANNL/GDPP$NP@KEN.A" /&gt;
    &lt;Series Mnemonic="FGI/ANNL/GDPP$NP@KIR.A" /&gt;
    &lt;Series Mnemonic="FGI/ANNL/GDPP$NP@KOS.A" /&gt;
    &lt;Series Mnemonic="FGI/ANNL/GDPP$NP@KWT.A" /&gt;
    &lt;Series Mnemonic="FGI/ANNL/GDPP$NP@KGZ.A" /&gt;
    &lt;Series Mnemonic="FGI/ANNL/GDPP$NP@LAO.A" /&gt;
    &lt;Series Mnemonic="FGI/ANNL/GDPP$NP@LVA.A" /&gt;
    &lt;Series Mnemonic="FGI/ANNL/GDPP$NP@LBN.A" /&gt;
    &lt;Series Mnemonic="FGI/ANNL/GDPP$NP@LSO.A" /&gt;
    &lt;Series Mnemonic="FGI/ANNL/GDPP$NP@LBR.A" /&gt;
    &lt;Series Mnemonic="FGI/ANNL/GDPP$NP@LBY.A" /&gt;
    &lt;Series Mnemonic="FGI/ANNL/GDPP$NP@LIE.A" /&gt;
    &lt;Series Mnemonic="FGI/ANNL/GDPP$NP@LTU.A" /&gt;
    &lt;Series Mnemonic="FGI/ANNL/GDPP$NP@LUX.A" /&gt;
    &lt;Series Mnemonic="FGI/ANNL/GDPP$NP@MCO.A" /&gt;
    &lt;Series Mnemonic="FGI/ANNL/GDPP$NP@MKD.A" /&gt;
    &lt;Series Mnemonic="FGI/ANNL/GDPP$NP@MDG.A" /&gt;
    &lt;Series Mnemonic="FGI/ANNL/GDPP$NP@MWI.A" /&gt;
    &lt;Series Mnemonic="FGI/ANNL/GDPP$NP@MYS.A" /&gt;
    &lt;Series Mnemonic="FGI/ANNL/GDPP$NP@MDV.A" /&gt;
    &lt;Series Mnemonic="FGI/ANNL/GDPP$NP@MLI.A" /&gt;
    &lt;Series Mnemonic="FGI/ANNL/GDPP$NP@MLT.A" /&gt;
    &lt;Series Mnemonic="FGI/ANNL/GDPP$NP@MTQ.A" /&gt;
    &lt;Series Mnemonic="FGI/ANNL/GDPP$NP@MRT.A" /&gt;
    &lt;Series Mnemonic="FGI/ANNL/GDPP$NP@MUS.A" /&gt;
    &lt;Series Mnemonic="FGI/ANNL/GDPP$NP@MEX.A" /&gt;
    &lt;Series Mnemonic="FGI/ANNL/GDPP$NP@FSM.A" /&gt;
    &lt;Series Mnemonic="FGI/ANNL/GDPP$NP@MDA.A" /&gt;
    &lt;Series Mnemonic="FGI/ANNL/GDPP$NP@MNG.A" /&gt;
    &lt;Series Mnemonic="FGI/ANNL/GDPP$NP@MNE.A" /&gt;
    &lt;Series Mnemonic="FGI/ANNL/GDPP$NP@MAR.A" /&gt;
    &lt;Series Mnemonic="FGI/ANNL/GDPP$NP@MOZ.A" /&gt;
    &lt;Series Mnemonic="FGI/ANNL/GDPP$NP@MMR.A" /&gt;
    &lt;Series Mnemonic="FGI/ANNL/GDPP$NP@NAM.A" /&gt;
    &lt;Series Mnemonic="FGI/ANNL/GDPP$NP@NPL.A" /&gt;
    &lt;Series Mnemonic="FGI/ANNL/GDPP$NP@NLD.A" /&gt;
    &lt;Series Mnemonic="FGI/ANNL/GDPP$NP@NZL.A" /&gt;
    &lt;Series Mnemonic="FGI/ANNL/GDPP$NP@NIC.A" /&gt;
    &lt;Series Mnemonic="FGI/ANNL/GDPP$NP@NER.A" /&gt;
    &lt;Series Mnemonic="FGI/ANNL/GDPP$NP@NGA.A" /&gt;
    &lt;Series Mnemonic="FGI/ANNL/GDPP$NP@PRK.A" /&gt;
    &lt;Series Mnemonic="FGI/ANNL/GDPP$NP@NOR.A" /&gt;
    &lt;Series Mnemonic="FGI/ANNL/GDPP$NP@OMN.A" /&gt;
    &lt;Series Mnemonic="FGI/ANNL/GDPP$NP@PAK.A" /&gt;
    &lt;Series Mnemonic="FGI/ANNL/GDPP$NP@WBG.A" /&gt;
    &lt;Series Mnemonic="FGI/ANNL/GDPP$NP@PAN.A" /&gt;
    &lt;Series Mnemonic="FGI/ANNL/GDPP$NP@PNG.A" /&gt;
    &lt;Series Mnemonic="FGI/ANNL/GDPP$NP@PRY.A" /&gt;
    &lt;Series Mnemonic="FGI/ANNL/GDPP$NP@PER.A" /&gt;
    &lt;Series Mnemonic="FGI/ANNL/GDPP$NP@PHL.A" /&gt;
    &lt;Series Mnemonic="FGI/ANNL/GDPP$NP@POL.A" /&gt;
    &lt;Series Mnemonic="FGI/ANNL/GDPP$NP@PRT.A" /&gt;
    &lt;Series Mnemonic="FGI/ANNL/GDPP$NP@PRI.A" /&gt;
    &lt;Series Mnemonic="FGI/ANNL/GDPP$NP@QAT.A" /&gt;
    &lt;Series Mnemonic="FGI/ANNL/GDPP$NP@REU.A" /&gt;
    &lt;Series Mnemonic="FGI/ANNL/GDPP$NP@ROM.A" /&gt;
    &lt;Series Mnemonic="FGI/ANNL/GDPP$NP@RUS.A" /&gt;
    &lt;Series Mnemonic="FGI/ANNL/GDPP$NP@RWA.A" /&gt;
    &lt;Series Mnemonic="FGI/ANNL/GDPP$NP@WSM.A" /&gt;
    &lt;Series Mnemonic="FGI/ANNL/GDPP$NP@STP.A" /&gt;
    &lt;Series Mnemonic="FGI/ANNL/GDPP$NP@SAU.A" /&gt;
    &lt;Series Mnemonic="FGI/ANNL/GDPP$NP@SEN.A" /&gt;
    &lt;Series Mnemonic="FGI/ANNL/GDPP$NP@SRB.A" /&gt;
    &lt;Series Mnemonic="FGI/ANNL/GDPP$NP@SYC.A" /&gt;
    &lt;Series Mnemonic="FGI/ANNL/GDPP$NP@SLE.A" /&gt;
    &lt;Series Mnemonic="FGI/ANNL/GDPP$NP@SGP.A" /&gt;
    &lt;Series Mnemonic="FGI/ANNL/GDPP$NP@SXM.A" /&gt;
    &lt;Series Mnemonic="FGI/ANNL/GDPP$NP@SVK.A" /&gt;
    &lt;Series Mnemonic="FGI/ANNL/GDPP$NP@SVN.A" /&gt;
    &lt;Series Mnemonic="FGI/ANNL/GDPP$NP@SLB.A" /&gt;
    &lt;Series Mnemonic="FGI/ANNL/GDPP$NP@SOM.A" /&gt;
    &lt;Series Mnemonic="FGI/ANNL/GDPP$NP@ZAF.A" /&gt;
    &lt;Series Mnemonic="FGI/ANNL/GDPP$NP@KOR.A" /&gt;
    &lt;Series Mnemonic="FGI/ANNL/GDPP$NP@SSD.A" /&gt;
    &lt;Series Mnemonic="FGI/ANNL/GDPP$NP@ESP.A" /&gt;
    &lt;Series Mnemonic="FGI/ANNL/GDPP$NP@LKA.A" /&gt;
    &lt;Series Mnemonic="FGI/ANNL/GDPP$NP@KNA.A" /&gt;
    &lt;Series Mnemonic="FGI/ANNL/GDPP$NP@LCA.A" /&gt;
    &lt;Series Mnemonic="FGI/ANNL/GDPP$NP@VCT.A" /&gt;
    &lt;Series Mnemonic="FGI/ANNL/GDPP$NP@SDN.A" /&gt;
    &lt;Series Mnemonic="FGI/ANNL/GDPP$NP@SUR.A" /&gt;
    &lt;Series Mnemonic="FGI/ANNL/GDPP$NP@SWE.A" /&gt;
    &lt;Series Mnemonic="FGI/ANNL/GDPP$NP@CHE.A" /&gt;
    &lt;Series Mnemonic="FGI/ANNL/GDPP$NP@SYR.A" /&gt;
    &lt;Series Mnemonic="FGI/ANNL/GDPP$NP@TWN.A" /&gt;
    &lt;Series Mnemonic="FGI/ANNL/GDPP$NP@TJK.A" /&gt;
    &lt;Series Mnemonic="FGI/ANNL/GDPP$NP@TZA.A" /&gt;
    &lt;Series Mnemonic="FGI/ANNL/GDPP$NP@THA.A" /&gt;
    &lt;Series Mnemonic="FGI/ANNL/GDPP$NP@TGO.A" /&gt;
    &lt;Series Mnemonic="FGI/ANNL/GDPP$NP@TON.A" /&gt;
    &lt;Series Mnemonic="FGI/ANNL/GDPP$NP@TTO.A" /&gt;
    &lt;Series Mnemonic="FGI/ANNL/GDPP$NP@TUN.A" /&gt;
    &lt;Series Mnemonic="FGI/ANNL/GDPP$NP@TUR.A" /&gt;
    &lt;Series Mnemonic="FGI/ANNL/GDPP$NP@TKM.A" /&gt;
    &lt;Series Mnemonic="FGI/ANNL/GDPP$NP@TUV.A" /&gt;
    &lt;Series Mnemonic="FGI/ANNL/GDPP$NP@UGA.A" /&gt;
    &lt;Series Mnemonic="FGI/ANNL/GDPP$NP@UKR.A" /&gt;
    &lt;Series Mnemonic="FGI/ANNL/GDPP$NP@ARE.A" /&gt;
    &lt;Series Mnemonic="FGI/ANNL/GDPP$NP@GBR.A" /&gt;
    &lt;Series Mnemonic="FGI/ANNL/GDPP$NP@USA.A" /&gt;
    &lt;Series Mnemonic="FGI/ANNL/GDPP$NP@URY.A" /&gt;
    &lt;Series Mnemonic="FGI/ANNL/GDPP$NP@VIR.A" /&gt;
    &lt;Series Mnemonic="FGI/ANNL/GDPP$NP@UZB.A" /&gt;
    &lt;Series Mnemonic="FGI/ANNL/GDPP$NP@VUT.A" /&gt;
    &lt;Series Mnemonic="FGI/ANNL/GDPP$NP@VEN.A" /&gt;
    &lt;Series Mnemonic="FGI/ANNL/GDPP$NP@VNM.A" /&gt;
    &lt;Series Mnemonic="FGI/ANNL/GDPP$NP@YEM.A" /&gt;
    &lt;Series Mnemonic="FGI/ANNL/GDPP$NP@ZMB.A" /&gt;
    &lt;Series Mnemonic="FGI/ANNL/GDPP$NP@ZWE.A" /&gt;
  &lt;/SeriesList&gt;
&lt;/DownloadFormula&gt;</t>
        </r>
      </text>
    </comment>
    <comment ref="D1" authorId="0" shapeId="0" xr:uid="{00000000-0006-0000-0600-000002000000}">
      <text>
        <r>
          <rPr>
            <sz val="9"/>
            <color indexed="81"/>
            <rFont val="Tahoma"/>
            <family val="2"/>
          </rPr>
          <t>&lt;?xml version="1.0" encoding="utf-16"?&gt;
&lt;DownloadFormula xmlns:xsi="http://www.w3.org/2001/XMLSchema-instance" xmlns:xsd="http://www.w3.org/2001/XMLSchema"&gt;
  &lt;startDate xsi:type="CalendarDate"&gt;
    &lt;year&gt;1970&lt;/year&gt;
    &lt;month&gt;1&lt;/month&gt;
    &lt;day&gt;1&lt;/day&gt;
  &lt;/startDate&gt;
  &lt;headings&gt;true&lt;/headings&gt;
  &lt;orientation&gt;Horizontal&lt;/orientation&gt;
  &lt;DateFormat&gt;DATEFORMAT_D6&lt;/DateFormat&gt;
  &lt;storedNoteVersion&gt;501640&lt;/storedNoteVersion&gt;
  &lt;conversionFreq&gt;UNSPECIFIED&lt;/conversionFreq&gt;
  &lt;bReversedOrder&gt;false&lt;/bReversedOrder&gt;
  &lt;bReplaceNA&gt;false&lt;/bReplaceNA&gt;
  &lt;bSIDownload&gt;false&lt;/bSIDownload&gt;
  &lt;bLSDownload&gt;false&lt;/bLSDownload&gt;
  &lt;ReportEndOfPeriodDates&gt;false&lt;/ReportEndOfPeriodDates&gt;
  &lt;SeriesAttributesCodes&gt;GeographicalLocation&lt;/SeriesAttributesCodes&gt;
  &lt;SeriesAttributesCodes&gt;EconomicConcept&lt;/SeriesAttributesCodes&gt;
  &lt;SeriesAttributesCodes&gt;Unit&lt;/SeriesAttributesCodes&gt;
  &lt;SeriesAttributesCodes&gt;LongLabel&lt;/SeriesAttributesCodes&gt;
  &lt;SeriesAttributesCodes&gt;Values&lt;/SeriesAttributesCodes&gt;
  &lt;SeriesList&gt;
    &lt;Series Mnemonic="FGI/ANNL/NP@AFG.A" /&gt;
    &lt;Series Mnemonic="FGI/ANNL/NP@ALB.A" /&gt;
    &lt;Series Mnemonic="FGI/ANNL/NP@DZA.A" /&gt;
    &lt;Series Mnemonic="FGI/ANNL/NP@ASM.A" /&gt;
    &lt;Series Mnemonic="FGI/ANNL/NP@AND.A" /&gt;
    &lt;Series Mnemonic="FGI/ANNL/NP@AGO.A" /&gt;
    &lt;Series Mnemonic="FGI/ANNL/NP@AIA.A" /&gt;
    &lt;Series Mnemonic="FGI/ANNL/NP@ATG.A" /&gt;
    &lt;Series Mnemonic="FGI/ANNL/NP@ARG.A" /&gt;
    &lt;Series Mnemonic="FGI/ANNL/NP@ARM.A" /&gt;
    &lt;Series Mnemonic="FGI/ANNL/NP@ABW.A" /&gt;
    &lt;Series Mnemonic="FGI/ANNL/NP@AUS.A" /&gt;
    &lt;Series Mnemonic="FGI/ANNL/NP@AUT.A" /&gt;
    &lt;Series Mnemonic="FGI/ANNL/NP@AZE.A" /&gt;
    &lt;Series Mnemonic="FGI/ANNL/NP@BHS.A" /&gt;
    &lt;Series Mnemonic="FGI/ANNL/NP@BHR.A" /&gt;
    &lt;Series Mnemonic="FGI/ANNL/NP@BGD.A" /&gt;
    &lt;Series Mnemonic="FGI/ANNL/NP@BRB.A" /&gt;
    &lt;Series Mnemonic="FGI/ANNL/NP@BLR.A" /&gt;
    &lt;Series Mnemonic="FGI/ANNL/NP@BEL.A" /&gt;
    &lt;Series Mnemonic="FGI/ANNL/NP@BLZ.A" /&gt;
    &lt;Series Mnemonic="FGI/ANNL/NP@BEN.A" /&gt;
    &lt;Series Mnemonic="FGI/ANNL/NP@BMU.A" /&gt;
    &lt;Series Mnemonic="FGI/ANNL/NP@BTN.A" /&gt;
    &lt;Series Mnemonic="FGI/ANNL/NP@BOL.A" /&gt;
    &lt;Series Mnemonic="FGI/ANNL/NP@BIH.A" /&gt;
    &lt;Series Mnemonic="FGI/ANNL/NP@BWA.A" /&gt;
    &lt;Series Mnemonic="FGI/ANNL/NP@BRA.A" /&gt;
    &lt;Series Mnemonic="FGI/ANNL/NP@BRN.A" /&gt;
    &lt;Series Mnemonic="FGI/ANNL/NP@BGR.A" /&gt;
    &lt;Series Mnemonic="FGI/ANNL/NP@BFA.A" /&gt;
    &lt;Series Mnemonic="FGI/ANNL/NP@BDI.A" /&gt;
    &lt;Series Mnemonic="FGI/ANNL/NP@KHM.A" /&gt;
    &lt;Series Mnemonic="FGI/ANNL/NP@CMR.A" /&gt;
    &lt;Series Mnemonic="FGI/ANNL/NP@CAN.A" /&gt;
    &lt;Series Mnemonic="FGI/ANNL/NP@CPV.A" /&gt;
    &lt;Series Mnemonic="FGI/ANNL/NP@CYM.A" /&gt;
    &lt;Series Mnemonic="FGI/ANNL/NP@CAF.A" /&gt;
    &lt;Series Mnemonic="FGI/ANNL/NP@TCD.A" /&gt;
    &lt;Series Mnemonic="FGI/ANNL/NP@CHL.A" /&gt;
    &lt;Series Mnemonic="FGI/ANNL/NP@CHN.A" /&gt;
    &lt;Series Mnemonic="FGI/ANNL/NP@COL.A" /&gt;
    &lt;Series Mnemonic="FGI/ANNL/NP@COM.A" /&gt;
    &lt;Series Mnemonic="FGI/ANNL/NP@DRC.A" /&gt;
    &lt;Series Mnemonic="FGI/ANNL/NP@COG.A" /&gt;
    &lt;Series Mnemonic="FGI/ANNL/NP@CRI.A" /&gt;
    &lt;Series Mnemonic="FGI/ANNL/NP@CIV.A" /&gt;
    &lt;Series Mnemonic="FGI/ANNL/NP@HRV.A" /&gt;
    &lt;Series Mnemonic="FGI/ANNL/NP@CUB.A" /&gt;
    &lt;Series Mnemonic="FGI/ANNL/NP@CUW.A" /&gt;
    &lt;Series Mnemonic="FGI/ANNL/NP@CYP.A" /&gt;
    &lt;Series Mnemonic="FGI/ANNL/NP@CZE.A" /&gt;
    &lt;Series Mnemonic="FGI/ANNL/NP@DNK.A" /&gt;
    &lt;Series Mnemonic="FGI/ANNL/NP@DJI.A" /&gt;
    &lt;Series Mnemonic="FGI/ANNL/NP@DMA.A" /&gt;
    &lt;Series Mnemonic="FGI/ANNL/NP@DOM.A" /&gt;
    &lt;Series Mnemonic="FGI/ANNL/NP@TLS.A" /&gt;
    &lt;Series Mnemonic="FGI/ANNL/NP@ECU.A" /&gt;
    &lt;Series Mnemonic="FGI/ANNL/NP@EGY.A" /&gt;
    &lt;Series Mnemonic="FGI/ANNL/NP@SLV.A" /&gt;
    &lt;Series Mnemonic="FGI/ANNL/NP@GNQ.A" /&gt;
    &lt;Series Mnemonic="FGI/ANNL/NP@ERI.A" /&gt;
    &lt;Series Mnemonic="FGI/ANNL/NP@EST.A" /&gt;
    &lt;Series Mnemonic="FGI/ANNL/NP@SWZ.A" /&gt;
    &lt;Series Mnemonic="FGI/ANNL/NP@ETH.A" /&gt;
    &lt;Series Mnemonic="FGI/ANNL/NP@FJI.A" /&gt;
    &lt;Series Mnemonic="FGI/ANNL/NP@FIN.A" /&gt;
    &lt;Series Mnemonic="FGI/ANNL/NP@FRA.A" /&gt;
    &lt;Series Mnemonic="FGI/ANNL/NP@GUF.A" /&gt;
    &lt;Series Mnemonic="FGI/ANNL/NP@GAB.A" /&gt;
    &lt;Series Mnemonic="FGI/ANNL/NP@GMB.A" /&gt;
    &lt;Series Mnemonic="FGI/ANNL/NP@GEO.A" /&gt;
    &lt;Series Mnemonic="FGI/ANNL/NP@DEU.A" /&gt;
    &lt;Series Mnemonic="FGI/ANNL/NP@GHA.A" /&gt;
    &lt;Series Mnemonic="FGI/ANNL/NP@GRC.A" /&gt;
    &lt;Series Mnemonic="FGI/ANNL/NP@GRD.A" /&gt;
    &lt;Series Mnemonic="FGI/ANNL/NP@GUM.A" /&gt;
    &lt;Series Mnemonic="FGI/ANNL/NP@GTM.A" /&gt;
    &lt;Series Mnemonic="FGI/ANNL/NP@GIN.A" /&gt;
    &lt;Series Mnemonic="FGI/ANNL/NP@GNB.A" /&gt;
    &lt;Series Mnemonic="FGI/ANNL/NP@GUY.A" /&gt;
    &lt;Series Mnemonic="FGI/ANNL/NP@HTI.A" /&gt;
    &lt;Series Mnemonic="FGI/ANNL/NP@HND.A" /&gt;
    &lt;Series Mnemonic="FGI/ANNL/NP@HKG.A" /&gt;
    &lt;Series Mnemonic="FGI/ANNL/NP@HUN.A" /&gt;
    &lt;Series Mnemonic="FGI/ANNL/NP@ISL.A" /&gt;
    &lt;Series Mnemonic="FGI/ANNL/NP@IND.A" /&gt;
    &lt;Series Mnemonic="FGI/ANNL/NP@IDN.A" /&gt;
    &lt;Series Mnemonic="FGI/ANNL/NP@IRN.A" /&gt;
    &lt;Series Mnemonic="FGI/ANNL/NP@IRQ.A" /&gt;
    &lt;Series Mnemonic="FGI/ANNL/NP@IRL.A" /&gt;
    &lt;Series Mnemonic="FGI/ANNL/NP@ISR.A" /&gt;
    &lt;Series Mnemonic="FGI/ANNL/NP@ITA.A" /&gt;
    &lt;Series Mnemonic="FGI/ANNL/NP@JAM.A" /&gt;
    &lt;Series Mnemonic="FGI/ANNL/NP@JPN.A" /&gt;
    &lt;Series Mnemonic="FGI/ANNL/NP@JOR.A" /&gt;
    &lt;Series Mnemonic="FGI/ANNL/NP@KAZ.A" /&gt;
    &lt;Series Mnemonic="FGI/ANNL/NP@KEN.A" /&gt;
    &lt;Series Mnemonic="FGI/ANNL/NP@KIR.A" /&gt;
    &lt;Series Mnemonic="FGI/ANNL/NP@KOS.A" /&gt;
    &lt;Series Mnemonic="FGI/ANNL/NP@KWT.A" /&gt;
    &lt;Series Mnemonic="FGI/ANNL/NP@KGZ.A" /&gt;
    &lt;Series Mnemonic="FGI/ANNL/NP@LAO.A" /&gt;
    &lt;Series Mnemonic="FGI/ANNL/NP@LVA.A" /&gt;
    &lt;Series Mnemonic="FGI/ANNL/NP@LBN.A" /&gt;
    &lt;Series Mnemonic="FGI/ANNL/NP@LSO.A" /&gt;
    &lt;Series Mnemonic="FGI/ANNL/NP@LBR.A" /&gt;
    &lt;Series Mnemonic="FGI/ANNL/NP@LBY.A" /&gt;
    &lt;Series Mnemonic="FGI/ANNL/NP@LIE.A" /&gt;
    &lt;Series Mnemonic="FGI/ANNL/NP@LTU.A" /&gt;
    &lt;Series Mnemonic="FGI/ANNL/NP@LUX.A" /&gt;
    &lt;Series Mnemonic="FGI/ANNL/NP@MCO.A" /&gt;
    &lt;Series Mnemonic="FGI/ANNL/NP@MKD.A" /&gt;
    &lt;Series Mnemonic="FGI/ANNL/NP@MDG.A" /&gt;
    &lt;Series Mnemonic="FGI/ANNL/NP@MWI.A" /&gt;
    &lt;Series Mnemonic="FGI/ANNL/NP@MYS.A" /&gt;
    &lt;Series Mnemonic="FGI/ANNL/NP@MDV.A" /&gt;
    &lt;Series Mnemonic="FGI/ANNL/NP@MLI.A" /&gt;
    &lt;Series Mnemonic="FGI/ANNL/NP@MLT.A" /&gt;
    &lt;Series Mnemonic="FGI/ANNL/NP@MTQ.A" /&gt;
    &lt;Series Mnemonic="FGI/ANNL/NP@MRT.A" /&gt;
    &lt;Series Mnemonic="FGI/ANNL/NP@MUS.A" /&gt;
    &lt;Series Mnemonic="FGI/ANNL/NP@MEX.A" /&gt;
    &lt;Series Mnemonic="FGI/ANNL/NP@FSM.A" /&gt;
    &lt;Series Mnemonic="FGI/ANNL/NP@MDA.A" /&gt;
    &lt;Series Mnemonic="FGI/ANNL/NP@MNG.A" /&gt;
    &lt;Series Mnemonic="FGI/ANNL/NP@MNE.A" /&gt;
    &lt;Series Mnemonic="FGI/ANNL/NP@MAR.A" /&gt;
    &lt;Series Mnemonic="FGI/ANNL/NP@MOZ.A" /&gt;
    &lt;Series Mnemonic="FGI/ANNL/NP@MMR.A" /&gt;
    &lt;Series Mnemonic="FGI/ANNL/NP@NAM.A" /&gt;
    &lt;Series Mnemonic="FGI/ANNL/NP@NPL.A" /&gt;
    &lt;Series Mnemonic="FGI/ANNL/NP@NLD.A" /&gt;
    &lt;Series Mnemonic="FGI/ANNL/NP@NZL.A" /&gt;
    &lt;Series Mnemonic="FGI/ANNL/NP@NIC.A" /&gt;
    &lt;Series Mnemonic="FGI/ANNL/NP@NER.A" /&gt;
    &lt;Series Mnemonic="FGI/ANNL/NP@NGA.A" /&gt;
    &lt;Series Mnemonic="FGI/ANNL/NP@PRK.A" /&gt;
    &lt;Series Mnemonic="FGI/ANNL/NP@NOR.A" /&gt;
    &lt;Series Mnemonic="FGI/ANNL/NP@OMN.A" /&gt;
    &lt;Series Mnemonic="FGI/ANNL/NP@PAK.A" /&gt;
    &lt;Series Mnemonic="FGI/ANNL/NP@WBG.A" /&gt;
    &lt;Series Mnemonic="FGI/ANNL/NP@PAN.A" /&gt;
    &lt;Series Mnemonic="FGI/ANNL/NP@PNG.A" /&gt;
    &lt;Series Mnemonic="FGI/ANNL/NP@PRY.A" /&gt;
    &lt;Series Mnemonic="FGI/ANNL/NP@PER.A" /&gt;
    &lt;Series Mnemonic="FGI/ANNL/NP@PHL.A" /&gt;
    &lt;Series Mnemonic="FGI/ANNL/NP@POL.A" /&gt;
    &lt;Series Mnemonic="FGI/ANNL/NP@PRT.A" /&gt;
    &lt;Series Mnemonic="FGI/ANNL/NP@PRI.A" /&gt;
    &lt;Series Mnemonic="FGI/ANNL/NP@QAT.A" /&gt;
    &lt;Series Mnemonic="FGI/ANNL/NP@REU.A" /&gt;
    &lt;Series Mnemonic="FGI/ANNL/NP@ROM.A" /&gt;
    &lt;Series Mnemonic="FGI/ANNL/NP@RUS.A" /&gt;
    &lt;Series Mnemonic="FGI/ANNL/NP@RWA.A" /&gt;
    &lt;Series Mnemonic="FGI/ANNL/NP@WSM.A" /&gt;
    &lt;Series Mnemonic="FGI/ANNL/NP@STP.A" /&gt;
    &lt;Series Mnemonic="FGI/ANNL/NP@SAU.A" /&gt;
    &lt;Series Mnemonic="FGI/ANNL/NP@SEN.A" /&gt;
    &lt;Series Mnemonic="FGI/ANNL/NP@SRB.A" /&gt;
    &lt;Series Mnemonic="FGI/ANNL/NP@SYC.A" /&gt;
    &lt;Series Mnemonic="FGI/ANNL/NP@SLE.A" /&gt;
    &lt;Series Mnemonic="FGI/ANNL/NP@SGP.A" /&gt;
    &lt;Series Mnemonic="FGI/ANNL/NP@SXM.A" /&gt;
    &lt;Series Mnemonic="FGI/ANNL/NP@SVK.A" /&gt;
    &lt;Series Mnemonic="FGI/ANNL/NP@SVN.A" /&gt;
    &lt;Series Mnemonic="FGI/ANNL/NP@SLB.A" /&gt;
    &lt;Series Mnemonic="FGI/ANNL/NP@SOM.A" /&gt;
    &lt;Series Mnemonic="FGI/ANNL/NP@ZAF.A" /&gt;
    &lt;Series Mnemonic="FGI/ANNL/NP@KOR.A" /&gt;
    &lt;Series Mnemonic="FGI/ANNL/NP@SSD.A" /&gt;
    &lt;Series Mnemonic="FGI/ANNL/NP@ESP.A" /&gt;
    &lt;Series Mnemonic="FGI/ANNL/NP@LKA.A" /&gt;
    &lt;Series Mnemonic="FGI/ANNL/NP@KNA.A" /&gt;
    &lt;Series Mnemonic="FGI/ANNL/NP@LCA.A" /&gt;
    &lt;Series Mnemonic="FGI/ANNL/NP@VCT.A" /&gt;
    &lt;Series Mnemonic="FGI/ANNL/NP@SDN.A" /&gt;
    &lt;Series Mnemonic="FGI/ANNL/NP@SUR.A" /&gt;
    &lt;Series Mnemonic="FGI/ANNL/NP@SWE.A" /&gt;
    &lt;Series Mnemonic="FGI/ANNL/NP@CHE.A" /&gt;
    &lt;Series Mnemonic="FGI/ANNL/NP@SYR.A" /&gt;
    &lt;Series Mnemonic="FGI/ANNL/NP@TWN.A" /&gt;
    &lt;Series Mnemonic="FGI/ANNL/NP@TJK.A" /&gt;
    &lt;Series Mnemonic="FGI/ANNL/NP@TZA.A" /&gt;
    &lt;Series Mnemonic="FGI/ANNL/NP@THA.A" /&gt;
    &lt;Series Mnemonic="FGI/ANNL/NP@TGO.A" /&gt;
    &lt;Series Mnemonic="FGI/ANNL/NP@TON.A" /&gt;
    &lt;Series Mnemonic="FGI/ANNL/NP@TTO.A" /&gt;
    &lt;Series Mnemonic="FGI/ANNL/NP@TUN.A" /&gt;
    &lt;Series Mnemonic="FGI/ANNL/NP@TUR.A" /&gt;
    &lt;Series Mnemonic="FGI/ANNL/NP@TKM.A" /&gt;
    &lt;Series Mnemonic="FGI/ANNL/NP@TUV.A" /&gt;
    &lt;Series Mnemonic="FGI/ANNL/NP@UGA.A" /&gt;
    &lt;Series Mnemonic="FGI/ANNL/NP@UKR.A" /&gt;
    &lt;Series Mnemonic="FGI/ANNL/NP@ARE.A" /&gt;
    &lt;Series Mnemonic="FGI/ANNL/NP@GBR.A" /&gt;
    &lt;Series Mnemonic="FGI/ANNL/NP@USA.A" /&gt;
    &lt;Series Mnemonic="FGI/ANNL/NP@URY.A" /&gt;
    &lt;Series Mnemonic="FGI/ANNL/NP@VIR.A" /&gt;
    &lt;Series Mnemonic="FGI/ANNL/NP@UZB.A" /&gt;
    &lt;Series Mnemonic="FGI/ANNL/NP@VUT.A" /&gt;
    &lt;Series Mnemonic="FGI/ANNL/NP@VEN.A" /&gt;
    &lt;Series Mnemonic="FGI/ANNL/NP@VNM.A" /&gt;
    &lt;Series Mnemonic="FGI/ANNL/NP@YEM.A" /&gt;
    &lt;Series Mnemonic="FGI/ANNL/NP@ZMB.A" /&gt;
    &lt;Series Mnemonic="FGI/ANNL/NP@ZWE.A" /&gt;
  &lt;/SeriesList&gt;
&lt;/DownloadFormula&gt;</t>
        </r>
      </text>
    </comment>
  </commentList>
</comments>
</file>

<file path=xl/sharedStrings.xml><?xml version="1.0" encoding="utf-8"?>
<sst xmlns="http://schemas.openxmlformats.org/spreadsheetml/2006/main" count="2405" uniqueCount="198">
  <si>
    <t>&lt;?xml version="1.0" encoding="utf-16"?&gt;&lt;WebTableParameter xmlns:xsd="http://www.w3.org/2001/XMLSchema" xmlns:xsi="http://www.w3.org/2001/XMLSchema-instance" xmlns="http://stats.oecd.org/OECDStatWS/2004/03/01/"&gt;&lt;DataTable Code="ITF_PASSENGER_TRANSPORT" HasMetadata="true"&gt;&lt;Name LocaleIsoCode="en"&gt;Passenger transport&lt;/Name&gt;&lt;Name LocaleIsoCode="fr"&gt;Transport de passagers&lt;/Name&gt;&lt;Dimension Code="COUNTRY" HasMetadata="false" Display="labels"&gt;&lt;Name LocaleIsoCode="en"&gt;Country&lt;/Name&gt;&lt;Name LocaleIsoCode="fr"&gt;Pays&lt;/Name&gt;&lt;Member Code="ALB" HasMetadata="false" HasOnlyUnitMetadata="false" HasChild="0"&gt;&lt;Name LocaleIsoCode="en"&gt;Albania&lt;/Name&gt;&lt;Name LocaleIsoCode="fr"&gt;Albanie&lt;/Name&gt;&lt;/Member&gt;&lt;Member Code="ARG" HasMetadata="false" HasOnlyUnitMetadata="false" HasChild="0"&gt;&lt;Name LocaleIsoCode="en"&gt;Argentina&lt;/Name&gt;&lt;Name LocaleIsoCode="fr"&gt;Argentina&lt;/Name&gt;&lt;/Member&gt;&lt;Member Code="ARM" HasMetadata="true" HasOnlyUnitMetadata="false" HasChild="0"&gt;&lt;Name LocaleIsoCode="en"&gt;Armenia&lt;/Name&gt;&lt;Name LocaleIsoCode="fr"&gt;Arménie&lt;/Name&gt;&lt;/Member&gt;&lt;Member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Code="AZE" HasMetadata="false" HasOnlyUnitMetadata="false" HasChild="0"&gt;&lt;Name LocaleIsoCode="en"&gt;Azerbaijan&lt;/Name&gt;&lt;Name LocaleIsoCode="fr"&gt;Azerbaïdjan&lt;/Name&gt;&lt;/Member&gt;&lt;Member Code="BLR" HasMetadata="false" HasOnlyUnitMetadata="false" HasChild="0"&gt;&lt;Name LocaleIsoCode="en"&gt;Belarus&lt;/Name&gt;&lt;Name LocaleIsoCode="fr"&gt;Bélarus&lt;/Name&gt;&lt;/Member&gt;&lt;Member Code="BEL" HasMetadata="false" HasOnlyUnitMetadata="false" HasChild="0"&gt;&lt;Name LocaleIsoCode="en"&gt;Belgium&lt;/Name&gt;&lt;Name LocaleIsoCode="fr"&gt;Belgique&lt;/Name&gt;&lt;/Member&gt;&lt;Member Code="BIH" HasMetadata="false" HasOnlyUnitMetadata="false" HasChild="0"&gt;&lt;Name LocaleIsoCode="en"&gt;Bosnia-Herzegovina&lt;/Name&gt;&lt;Name LocaleIsoCode="fr"&gt;Bosnie-Herzégovine&lt;/Name&gt;&lt;/Member&gt;&lt;Member Code="BGR" HasMetadata="false" HasOnlyUnitMetadata="false" HasChild="0"&gt;&lt;Name LocaleIsoCode="en"&gt;Bulgaria&lt;/Name&gt;&lt;Name LocaleIsoCode="fr"&gt;Bulgarie&lt;/Name&gt;&lt;/Member&gt;&lt;Member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Code="CHN" HasMetadata="true" HasOnlyUnitMetadata="false" HasChild="0"&gt;&lt;Name LocaleIsoCode="en"&gt;China&lt;/Name&gt;&lt;Name LocaleIsoCode="fr"&gt;Chine&lt;/Name&gt;&lt;/Member&gt;&lt;Member Code="HRV" HasMetadata="false" HasOnlyUnitMetadata="false" HasChild="0"&gt;&lt;Name LocaleIsoCode="en"&gt;Croatia&lt;/Name&gt;&lt;Name LocaleIsoCode="fr"&gt;Croatie&lt;/Name&gt;&lt;/Member&gt;&lt;Member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Code="MKD" HasMetadata="false" HasOnlyUnitMetadata="false" HasChild="0"&gt;&lt;Name LocaleIsoCode="en"&gt;North Macedonia&lt;/Name&gt;&lt;Name LocaleIsoCode="fr"&gt;Macédoine du Nord&lt;/Name&gt;&lt;/Member&gt;&lt;Member Code="GEO" HasMetadata="false" HasOnlyUnitMetadata="false" HasChild="0"&gt;&lt;Name LocaleIsoCode="en"&gt;Georgia&lt;/Name&gt;&lt;Name LocaleIsoCode="fr"&gt;Géorgie&lt;/Name&gt;&lt;/Member&gt;&lt;Member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Code="IND" HasMetadata="true" HasOnlyUnitMetadata="true" HasChild="0"&gt;&lt;Name LocaleIsoCode="en"&gt;India&lt;/Name&gt;&lt;Name LocaleIsoCode="fr"&gt;Inde&lt;/Name&gt;&lt;/Member&gt;&lt;Member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LocaleIsoCode="fr"&gt;Israel&lt;/Name&gt;&lt;/Member&gt;&lt;Member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Code="LIE" HasMetadata="false" HasOnlyUnitMetadata="false" HasChild="0"&gt;&lt;Name LocaleIsoCode="en"&gt;Liechtenstein&lt;/Name&gt;&lt;Name LocaleIsoCode="fr"&gt;Liechtenstein&lt;/Name&gt;&lt;/Member&gt;&lt;Member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Code="MLT" HasMetadata="false" HasOnlyUnitMetadata="false" HasChild="0"&gt;&lt;Name LocaleIsoCode="en"&gt;Malta&lt;/Name&gt;&lt;Name LocaleIsoCode="fr"&gt;Malte&lt;/Name&gt;&lt;/Member&gt;&lt;Member Code="MEX" HasMetadata="false" HasOnlyUnitMetadata="false" HasChild="0"&gt;&lt;Name LocaleIsoCode="en"&gt;Mexico&lt;/Name&gt;&lt;Name LocaleIsoCode="fr"&gt;Mexique&lt;/Name&gt;&lt;/Member&gt;&lt;Member Code="MDA" HasMetadata="true" HasOnlyUnitMetadata="false" HasChild="0"&gt;&lt;Name LocaleIsoCode="en"&gt;Moldova&lt;/Name&gt;&lt;Name LocaleIsoCode="fr"&gt;Moldavie&lt;/Name&gt;&lt;/Member&gt;&lt;Member Code="MNE" HasMetadata="false" HasOnlyUnitMetadata="false" HasChild="0"&gt;&lt;Name LocaleIsoCode="en"&gt;Montenegro, Republic of&lt;/Name&gt;&lt;Name LocaleIsoCode="fr"&gt;Monténégro, République de&lt;/Name&gt;&lt;/Member&gt;&lt;Member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Code="ROU" HasMetadata="false" HasOnlyUnitMetadata="false" HasChild="0"&gt;&lt;Name LocaleIsoCode="en"&gt;Romania&lt;/Name&gt;&lt;Name LocaleIsoCode="fr"&gt;Roumanie&lt;/Name&gt;&lt;/Member&gt;&lt;Member Code="RUS" HasMetadata="false" HasOnlyUnitMetadata="false" HasChild="0"&gt;&lt;Name LocaleIsoCode="en"&gt;Russian Federation&lt;/Name&gt;&lt;Name LocaleIsoCode="fr"&gt;Fédération de Russie&lt;/Name&gt;&lt;/Member&gt;&lt;Member Code="SRB" HasMetadata="false" HasOnlyUnitMetadata="false" HasChild="0"&gt;&lt;Name LocaleIsoCode="en"&gt;Serbia, Republic of&lt;/Name&gt;&lt;Name LocaleIsoCode="fr"&gt;Serbie, République de&lt;/Name&gt;&lt;/Member&gt;&lt;Member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Code="UKR" HasMetadata="true" HasOnlyUnitMetadata="false" HasChild="0"&gt;&lt;Name LocaleIsoCode="en"&gt;Ukraine&lt;/Name&gt;&lt;Name LocaleIsoCode="fr"&gt;Ukraine&lt;/Name&gt;&lt;/Member&gt;&lt;Member Code="GBR" HasMetadata="true"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Code="KAZ" HasMetadata="false" HasOnlyUnitMetadata="false" HasChild="0"&gt;&lt;Name LocaleIsoCode="en"&gt;Kazakhstan&lt;/Name&gt;&lt;Name LocaleIsoCode="fr"&gt;Kazakhstan&lt;/Name&gt;&lt;/Member&gt;&lt;/Dimension&gt;&lt;Dimension Code="VARIABLE" HasMetadata="false" Display="labels"&gt;&lt;Name LocaleIsoCode="en"&gt;Variable&lt;/Name&gt;&lt;Name LocaleIsoCode="fr"&gt;Variable&lt;/Name&gt;&lt;Member Code="T-PASS-TOT-INLD" HasMetadata="true" HasOnlyUnitMetadata="false" HasChild="1" IsDisplayed="true"&gt;&lt;Name LocaleIsoCode="en"&gt;Total inland passenger transport&lt;/Name&gt;&lt;Name LocaleIsoCode="fr"&gt;Total inland passenger transport&lt;/Name&gt;&lt;ChildMember Code="T-PASS-RL-TOT" HasMetadata="true" HasOnlyUnitMetadata="false" HasChild="0"&gt;&lt;Name LocaleIsoCode="en"&gt;Rail passenger transport&lt;/Name&gt;&lt;Name LocaleIsoCode="fr"&gt;Rail passenger transport&lt;/Name&gt;&lt;/ChildMember&gt;&lt;ChildMember Code="T-PASS-RD-TOT" HasMetadata="true" HasOnlyUnitMetadata="false" HasChild="0"&gt;&lt;Name LocaleIsoCode="en"&gt;Road passenger transport&lt;/Name&gt;&lt;Name LocaleIsoCode="fr"&gt;Road passenger transport&lt;/Name&gt;&lt;/ChildMember&gt;&lt;/Member&gt;&lt;/Dimension&gt;&lt;Dimension Code="YEAR" HasMetadata="false" CommonCode="TIME" Display="labels"&gt;&lt;Name LocaleIsoCode="en"&gt;Year&lt;/Name&gt;&lt;Name LocaleIsoCode="fr"&gt;Année&lt;/Name&gt;&lt;Member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LocaleIsoCode="fr"&gt;2018&lt;/Name&gt;&lt;/Member&gt;&lt;/Dimension&gt;&lt;WBOSInformations&gt;&lt;TimeDimension WebTreeWasUsed="false"&gt;&lt;StartCodes Annual="2000" /&gt;&lt;/TimeDimension&gt;&lt;/WBOSInformations&gt;&lt;Tabulation Axis="horizontal"&gt;&lt;Dimension Code="YEAR" CommonCode="TIME" /&gt;&lt;/Tabulation&gt;&lt;Tabulation Axis="vertical"&gt;&lt;Dimension Code="COUNTRY" /&gt;&lt;/Tabulation&gt;&lt;Tabulation Axis="page"&gt;&lt;Dimension Code="VARIABLE" /&gt;&lt;/Tabulation&gt;&lt;Formatting&gt;&lt;Labels LocaleIsoCode="en" /&gt;&lt;Power&gt;0&lt;/Power&gt;&lt;Decimals&gt;0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true&lt;/IncludeFlagColumn&gt;&lt;IncludeTimeSeriesId&gt;false&lt;/IncludeTimeSeriesId&gt;&lt;DoBarChart&gt;false&lt;/DoBarChart&gt;&lt;FreezePanes&gt;false&lt;/FreezePanes&gt;&lt;MaxBarChartLen&gt;65&lt;/MaxBarChartLen&gt;&lt;ApplicationTitle Url="http://dx.doi.org/10.1787/g2g5557f-en"&gt;OECD iLibrary&lt;/ApplicationTitle&gt;&lt;/Format&gt;&lt;Query&gt;&lt;AbsoluteUri&gt;http://stats.oecd.org//View.aspx?QueryId=&amp;amp;QueryType=Public&amp;amp;Lang=en&lt;/AbsoluteUri&gt;&lt;/Query&gt;&lt;/WebTableParameter&gt;</t>
  </si>
  <si>
    <t>Dataset: Passenger transport</t>
  </si>
  <si>
    <t>Variable</t>
  </si>
  <si>
    <t>Total inland passenger transport</t>
  </si>
  <si>
    <t>Unit</t>
  </si>
  <si>
    <t>Passenger-kilometres, Millions</t>
  </si>
  <si>
    <t>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</si>
  <si>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</si>
  <si>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</si>
  <si>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</si>
  <si>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</si>
  <si>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</si>
  <si>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</si>
  <si>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</si>
  <si>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</si>
  <si>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</si>
  <si>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</si>
  <si>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</si>
  <si>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</si>
  <si>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</si>
  <si>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</si>
  <si>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</si>
  <si>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</si>
  <si>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</si>
  <si>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</si>
  <si>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</si>
  <si>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Country</t>
  </si>
  <si>
    <t/>
  </si>
  <si>
    <t>Albania</t>
  </si>
  <si>
    <t>i</t>
  </si>
  <si>
    <t>..</t>
  </si>
  <si>
    <t>Argentina</t>
  </si>
  <si>
    <t>Armenia</t>
  </si>
  <si>
    <t>(E)</t>
  </si>
  <si>
    <t>(BE)</t>
  </si>
  <si>
    <t>Australia</t>
  </si>
  <si>
    <t>Azerbaijan</t>
  </si>
  <si>
    <t>Belarus</t>
  </si>
  <si>
    <t>Belgium</t>
  </si>
  <si>
    <t>Bosnia-Herzegovina</t>
  </si>
  <si>
    <t>Bulgaria</t>
  </si>
  <si>
    <t>(B)</t>
  </si>
  <si>
    <t>Canada</t>
  </si>
  <si>
    <t>China</t>
  </si>
  <si>
    <t>Croatia</t>
  </si>
  <si>
    <t>Czech Republic</t>
  </si>
  <si>
    <t>Denmark</t>
  </si>
  <si>
    <t>Estonia</t>
  </si>
  <si>
    <t>Finland</t>
  </si>
  <si>
    <t>France</t>
  </si>
  <si>
    <t>North Macedonia</t>
  </si>
  <si>
    <t>Georgia</t>
  </si>
  <si>
    <t>Germany</t>
  </si>
  <si>
    <t>(P)</t>
  </si>
  <si>
    <t>Greece</t>
  </si>
  <si>
    <t>Hungary</t>
  </si>
  <si>
    <t>Iceland</t>
  </si>
  <si>
    <t>India</t>
  </si>
  <si>
    <t>Italy</t>
  </si>
  <si>
    <t>Japan</t>
  </si>
  <si>
    <t>Korea</t>
  </si>
  <si>
    <t>Latvia</t>
  </si>
  <si>
    <t>Lithuania</t>
  </si>
  <si>
    <t>Malta</t>
  </si>
  <si>
    <t>Mexico</t>
  </si>
  <si>
    <t>Moldova</t>
  </si>
  <si>
    <t>Montenegro, Republic of</t>
  </si>
  <si>
    <t>Netherlands</t>
  </si>
  <si>
    <t>Norway</t>
  </si>
  <si>
    <t>Poland</t>
  </si>
  <si>
    <t>Portugal</t>
  </si>
  <si>
    <t>Romania</t>
  </si>
  <si>
    <t>Russian Federation</t>
  </si>
  <si>
    <t>Slovak Republic</t>
  </si>
  <si>
    <t>Slovenia</t>
  </si>
  <si>
    <t>Spain</t>
  </si>
  <si>
    <t>Sweden</t>
  </si>
  <si>
    <t>Switzerland</t>
  </si>
  <si>
    <t>Turkey</t>
  </si>
  <si>
    <t>Ukraine</t>
  </si>
  <si>
    <t>United Kingdom</t>
  </si>
  <si>
    <t>United States</t>
  </si>
  <si>
    <t>Data extracted on 26 Aug 2020 08:39 UTC (GMT) from OECD iLibrary</t>
  </si>
  <si>
    <t>Legend:</t>
  </si>
  <si>
    <t>E:</t>
  </si>
  <si>
    <t>Estimated value</t>
  </si>
  <si>
    <t>B:</t>
  </si>
  <si>
    <t>Break</t>
  </si>
  <si>
    <t>P:</t>
  </si>
  <si>
    <t>Provisional value</t>
  </si>
  <si>
    <t>Algeria</t>
  </si>
  <si>
    <t>Angola</t>
  </si>
  <si>
    <t>Austria</t>
  </si>
  <si>
    <t>Bangladesh</t>
  </si>
  <si>
    <t>Brazil</t>
  </si>
  <si>
    <t>Cambodia</t>
  </si>
  <si>
    <t>Chile</t>
  </si>
  <si>
    <t>Colombia</t>
  </si>
  <si>
    <t>Costa Rica</t>
  </si>
  <si>
    <t>Cuba</t>
  </si>
  <si>
    <t>Dominican Republic</t>
  </si>
  <si>
    <t>Ecuador</t>
  </si>
  <si>
    <t>Egypt</t>
  </si>
  <si>
    <t>El Salvador</t>
  </si>
  <si>
    <t>Ghana</t>
  </si>
  <si>
    <t>Guatemala</t>
  </si>
  <si>
    <t>Indonesia</t>
  </si>
  <si>
    <t>Iran</t>
  </si>
  <si>
    <t>Iraq</t>
  </si>
  <si>
    <t>Ireland</t>
  </si>
  <si>
    <t>Israel</t>
  </si>
  <si>
    <t>Jordan</t>
  </si>
  <si>
    <t>Kazakhstan</t>
  </si>
  <si>
    <t>Kenya</t>
  </si>
  <si>
    <t xml:space="preserve">Kuwait </t>
  </si>
  <si>
    <t>Lebanon</t>
  </si>
  <si>
    <t>Luxembourg</t>
  </si>
  <si>
    <t>Malaysia</t>
  </si>
  <si>
    <t>Morocco</t>
  </si>
  <si>
    <t>Myanmar</t>
  </si>
  <si>
    <t xml:space="preserve">New Zealand </t>
  </si>
  <si>
    <t>Nigeria</t>
  </si>
  <si>
    <t>Oman</t>
  </si>
  <si>
    <t>Pakistan</t>
  </si>
  <si>
    <t>Panama</t>
  </si>
  <si>
    <t>Paraguay</t>
  </si>
  <si>
    <t>Peru</t>
  </si>
  <si>
    <t>Philippines</t>
  </si>
  <si>
    <t>Qatar</t>
  </si>
  <si>
    <t>Republic of Korea</t>
  </si>
  <si>
    <t>Russia</t>
  </si>
  <si>
    <t>Saudi Arabia</t>
  </si>
  <si>
    <t>Serbia</t>
  </si>
  <si>
    <t>Singapore</t>
  </si>
  <si>
    <t>South Africa</t>
  </si>
  <si>
    <t>Sri Lanka</t>
  </si>
  <si>
    <t>Syria</t>
  </si>
  <si>
    <t>Thailand</t>
  </si>
  <si>
    <t>Tunisia</t>
  </si>
  <si>
    <t>United Arab Emirates</t>
  </si>
  <si>
    <t>Uruguay</t>
  </si>
  <si>
    <t>Venezuela</t>
  </si>
  <si>
    <t>Viet Nam</t>
  </si>
  <si>
    <t>country</t>
  </si>
  <si>
    <t>Total PKM 2016 (mill)</t>
  </si>
  <si>
    <t>Pop _countryb(2016)</t>
  </si>
  <si>
    <t>PKM/ capita 2016</t>
  </si>
  <si>
    <t>GDP/ capita _2019</t>
  </si>
  <si>
    <t>PKM/ capita 2020</t>
  </si>
  <si>
    <t>PKM/ capita 2030</t>
  </si>
  <si>
    <t>PKM/ capita 2035</t>
  </si>
  <si>
    <t>PKM/ capita 2040</t>
  </si>
  <si>
    <t>PKM/ capita 2045</t>
  </si>
  <si>
    <t>PKM/ capita 2050</t>
  </si>
  <si>
    <t>https://stats.oecd.org/index.aspx?r=310569</t>
  </si>
  <si>
    <t>less than 8299.95</t>
  </si>
  <si>
    <t>india value</t>
  </si>
  <si>
    <t>betwwen 8299,95-9304.798</t>
  </si>
  <si>
    <t>between 9304.798-14000</t>
  </si>
  <si>
    <t xml:space="preserve">can take magnitude </t>
  </si>
  <si>
    <t>White and Yellow</t>
  </si>
  <si>
    <t>0.91, same eqn</t>
  </si>
  <si>
    <t>Green</t>
  </si>
  <si>
    <t>Constant (avg 9000&amp;18000)</t>
  </si>
  <si>
    <t>Africa</t>
  </si>
  <si>
    <t>South America</t>
  </si>
  <si>
    <t>Pacific</t>
  </si>
  <si>
    <t>Europe</t>
  </si>
  <si>
    <t>Asia</t>
  </si>
  <si>
    <t>North America</t>
  </si>
  <si>
    <t>SA</t>
  </si>
  <si>
    <t>NA</t>
  </si>
  <si>
    <t>linear (0.269)</t>
  </si>
  <si>
    <t>poly(1)</t>
  </si>
  <si>
    <t>log(0.308)</t>
  </si>
  <si>
    <t>exp(0.155)</t>
  </si>
  <si>
    <t>power(0.18)</t>
  </si>
  <si>
    <t xml:space="preserve">average value  </t>
  </si>
  <si>
    <t>for 9000-14,000</t>
  </si>
  <si>
    <t>for 0-8000</t>
  </si>
  <si>
    <t>GDP/C</t>
  </si>
  <si>
    <t>PKM/C</t>
  </si>
  <si>
    <t xml:space="preserve">average </t>
  </si>
  <si>
    <t>China (mainland)</t>
  </si>
  <si>
    <t>Czechia</t>
  </si>
  <si>
    <t>Kuwait</t>
  </si>
  <si>
    <t>Myanmar (Burma)</t>
  </si>
  <si>
    <t>New Zealand</t>
  </si>
  <si>
    <t>South Korea</t>
  </si>
  <si>
    <t>Vietnam</t>
  </si>
  <si>
    <t>= 0.3373x - 4769.5</t>
  </si>
  <si>
    <t>linear (0.91)</t>
  </si>
  <si>
    <t>Linear</t>
  </si>
  <si>
    <t>Log</t>
  </si>
  <si>
    <t>Expo</t>
  </si>
  <si>
    <t>Power</t>
  </si>
  <si>
    <t>Poly (2)</t>
  </si>
  <si>
    <t>Avg (9-20)K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</si>
</sst>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\-#,##0\ "/>
    <numFmt numFmtId="165" formatCode="d/m/yyyy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vertAlign val="superscript"/>
      <sz val="10"/>
      <name val="Verdana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u/>
      <sz val="10"/>
      <color theme="10"/>
      <name val="Arial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10"/>
      <name val="Arial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70AD4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52">
    <xf numFmtId="0" fontId="0" fillId="0" borderId="0" xfId="0"/>
    <xf numFmtId="0" fontId="24" fillId="0" borderId="10" xfId="0" applyFont="1" applyBorder="1"/>
    <xf numFmtId="0" fontId="26" fillId="0" borderId="10" xfId="0" applyFont="1" applyBorder="1" applyAlignment="1">
      <alignment horizontal="left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4" xfId="0" applyFont="1" applyBorder="1" applyAlignment="1">
      <alignment horizontal="left" wrapText="1"/>
    </xf>
    <xf numFmtId="164" fontId="24" fillId="0" borderId="15" xfId="0" applyNumberFormat="1" applyFont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7" fillId="36" borderId="0" xfId="0" applyFont="1" applyFill="1" applyBorder="1" applyAlignment="1">
      <alignment horizontal="center"/>
    </xf>
    <xf numFmtId="164" fontId="24" fillId="0" borderId="0" xfId="0" applyNumberFormat="1" applyFont="1" applyBorder="1" applyAlignment="1">
      <alignment horizontal="right"/>
    </xf>
    <xf numFmtId="0" fontId="28" fillId="0" borderId="0" xfId="42"/>
    <xf numFmtId="0" fontId="0" fillId="0" borderId="0" xfId="0" applyNumberFormat="1" applyFont="1" applyFill="1" applyBorder="1" applyAlignment="1" applyProtection="1"/>
    <xf numFmtId="165" fontId="0" fillId="37" borderId="0" xfId="0" applyNumberFormat="1" applyFont="1" applyFill="1" applyBorder="1" applyAlignment="1" applyProtection="1"/>
    <xf numFmtId="2" fontId="0" fillId="37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0" fontId="0" fillId="38" borderId="0" xfId="0" applyFill="1"/>
    <xf numFmtId="2" fontId="0" fillId="0" borderId="0" xfId="0" applyNumberFormat="1"/>
    <xf numFmtId="0" fontId="0" fillId="39" borderId="0" xfId="0" applyFill="1"/>
    <xf numFmtId="0" fontId="0" fillId="40" borderId="0" xfId="0" applyFill="1"/>
    <xf numFmtId="2" fontId="0" fillId="40" borderId="0" xfId="0" applyNumberFormat="1" applyFont="1" applyFill="1" applyBorder="1" applyAlignment="1" applyProtection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31" fillId="0" borderId="0" xfId="0" applyFont="1"/>
    <xf numFmtId="0" fontId="0" fillId="44" borderId="0" xfId="0" applyFill="1"/>
    <xf numFmtId="0" fontId="31" fillId="45" borderId="0" xfId="0" applyFont="1" applyFill="1"/>
    <xf numFmtId="0" fontId="0" fillId="45" borderId="0" xfId="0" applyFill="1"/>
    <xf numFmtId="0" fontId="31" fillId="46" borderId="0" xfId="0" applyFont="1" applyFill="1"/>
    <xf numFmtId="0" fontId="0" fillId="47" borderId="0" xfId="0" applyFill="1"/>
    <xf numFmtId="0" fontId="0" fillId="46" borderId="0" xfId="0" applyFill="1"/>
    <xf numFmtId="0" fontId="0" fillId="48" borderId="0" xfId="0" applyFill="1"/>
    <xf numFmtId="0" fontId="0" fillId="49" borderId="0" xfId="0" applyFill="1"/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7" fillId="36" borderId="11" xfId="0" applyFont="1" applyFill="1" applyBorder="1" applyAlignment="1">
      <alignment horizontal="center"/>
    </xf>
    <xf numFmtId="0" fontId="27" fillId="36" borderId="12" xfId="0" applyFont="1" applyFill="1" applyBorder="1" applyAlignment="1">
      <alignment horizontal="center"/>
    </xf>
    <xf numFmtId="0" fontId="31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PKM/ capita 2016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Sheet5!$C$2:$C$19</c:f>
              <c:numCache>
                <c:formatCode>0.00</c:formatCode>
                <c:ptCount val="18"/>
                <c:pt idx="0">
                  <c:v>21255.375286988001</c:v>
                </c:pt>
                <c:pt idx="1">
                  <c:v>53941.715938861998</c:v>
                </c:pt>
                <c:pt idx="2">
                  <c:v>18197.762095088001</c:v>
                </c:pt>
                <c:pt idx="3">
                  <c:v>21719.287255055999</c:v>
                </c:pt>
                <c:pt idx="4">
                  <c:v>48568.035452871998</c:v>
                </c:pt>
                <c:pt idx="5">
                  <c:v>21306.469580288998</c:v>
                </c:pt>
                <c:pt idx="6">
                  <c:v>19882.039970264999</c:v>
                </c:pt>
                <c:pt idx="7">
                  <c:v>39509.326428432003</c:v>
                </c:pt>
                <c:pt idx="8">
                  <c:v>54271.038622107997</c:v>
                </c:pt>
                <c:pt idx="9">
                  <c:v>47783.691014089003</c:v>
                </c:pt>
                <c:pt idx="10">
                  <c:v>47777.539132265003</c:v>
                </c:pt>
                <c:pt idx="11">
                  <c:v>51630.518596638001</c:v>
                </c:pt>
                <c:pt idx="12">
                  <c:v>70078.206198447006</c:v>
                </c:pt>
                <c:pt idx="13">
                  <c:v>33150.911472362</c:v>
                </c:pt>
                <c:pt idx="14">
                  <c:v>41266.145741054002</c:v>
                </c:pt>
                <c:pt idx="15">
                  <c:v>55377.832788401</c:v>
                </c:pt>
                <c:pt idx="16">
                  <c:v>28539.379288478001</c:v>
                </c:pt>
                <c:pt idx="17">
                  <c:v>64973.048967989002</c:v>
                </c:pt>
              </c:numCache>
            </c:numRef>
          </c:xVal>
          <c:yVal>
            <c:numRef>
              <c:f>Sheet5!$D$2:$D$19</c:f>
              <c:numCache>
                <c:formatCode>General</c:formatCode>
                <c:ptCount val="18"/>
                <c:pt idx="0">
                  <c:v>1261.9162679040583</c:v>
                </c:pt>
                <c:pt idx="1">
                  <c:v>13341.284490737022</c:v>
                </c:pt>
                <c:pt idx="2">
                  <c:v>2555.1448365624515</c:v>
                </c:pt>
                <c:pt idx="3">
                  <c:v>1945.8774549733009</c:v>
                </c:pt>
                <c:pt idx="4">
                  <c:v>11419.95804277101</c:v>
                </c:pt>
                <c:pt idx="5">
                  <c:v>1568.103146091704</c:v>
                </c:pt>
                <c:pt idx="6">
                  <c:v>1612.9564349271429</c:v>
                </c:pt>
                <c:pt idx="7">
                  <c:v>8603.1362196515129</c:v>
                </c:pt>
                <c:pt idx="8">
                  <c:v>12816.117102666462</c:v>
                </c:pt>
                <c:pt idx="9">
                  <c:v>12574.319539779541</c:v>
                </c:pt>
                <c:pt idx="10">
                  <c:v>14183.780699069128</c:v>
                </c:pt>
                <c:pt idx="11">
                  <c:v>13649.964313596134</c:v>
                </c:pt>
                <c:pt idx="12">
                  <c:v>14075.170031169602</c:v>
                </c:pt>
                <c:pt idx="13">
                  <c:v>7087.9844334787604</c:v>
                </c:pt>
                <c:pt idx="14">
                  <c:v>8669.8929153620065</c:v>
                </c:pt>
                <c:pt idx="15">
                  <c:v>14017.171805591435</c:v>
                </c:pt>
                <c:pt idx="16">
                  <c:v>3866.8324249809943</c:v>
                </c:pt>
                <c:pt idx="17">
                  <c:v>20235.163893066681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D-41C7-89B0-25292056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755760"/>
        <c:axId val="951757840"/>
      </c:scatterChart>
      <c:valAx>
        <c:axId val="95175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57840"/>
        <c:crosses val="autoZero"/>
        <c:crossBetween val="midCat"/>
      </c:valAx>
      <c:valAx>
        <c:axId val="9517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5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562891513560805"/>
                  <c:y val="-0.54261410032079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Sheet1!$B$29:$B$31</c:f>
              <c:numCache>
                <c:formatCode>0.00</c:formatCode>
                <c:ptCount val="3"/>
                <c:pt idx="0">
                  <c:v>8299.9493626719996</c:v>
                </c:pt>
                <c:pt idx="1">
                  <c:v>9304.7984426139992</c:v>
                </c:pt>
                <c:pt idx="2">
                  <c:v>18197.762095088001</c:v>
                </c:pt>
              </c:numCache>
            </c:numRef>
          </c:xVal>
          <c:yVal>
            <c:numRef>
              <c:f>Sheet1!$C$29:$C$31</c:f>
              <c:numCache>
                <c:formatCode>General</c:formatCode>
                <c:ptCount val="3"/>
                <c:pt idx="0">
                  <c:v>14077.457287987347</c:v>
                </c:pt>
                <c:pt idx="1">
                  <c:v>1578.3527087316163</c:v>
                </c:pt>
                <c:pt idx="2">
                  <c:v>2555.1448365624515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E-4C6B-8896-F7E610844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184783"/>
        <c:axId val="1283185199"/>
      </c:scatterChart>
      <c:valAx>
        <c:axId val="128318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185199"/>
        <c:crosses val="autoZero"/>
        <c:crossBetween val="midCat"/>
      </c:valAx>
      <c:valAx>
        <c:axId val="12831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18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171224846894138"/>
                  <c:y val="-0.50044947506561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Sheet1!$B$29:$B$31</c:f>
              <c:numCache>
                <c:formatCode>0.00</c:formatCode>
                <c:ptCount val="3"/>
                <c:pt idx="0">
                  <c:v>8299.9493626719996</c:v>
                </c:pt>
                <c:pt idx="1">
                  <c:v>9304.7984426139992</c:v>
                </c:pt>
                <c:pt idx="2">
                  <c:v>18197.762095088001</c:v>
                </c:pt>
              </c:numCache>
            </c:numRef>
          </c:xVal>
          <c:yVal>
            <c:numRef>
              <c:f>Sheet1!$C$29:$C$31</c:f>
              <c:numCache>
                <c:formatCode>General</c:formatCode>
                <c:ptCount val="3"/>
                <c:pt idx="0">
                  <c:v>14077.457287987347</c:v>
                </c:pt>
                <c:pt idx="1">
                  <c:v>1578.3527087316163</c:v>
                </c:pt>
                <c:pt idx="2">
                  <c:v>2555.1448365624515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3-430B-8C1A-B5EDB575D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938447"/>
        <c:axId val="1379940527"/>
      </c:scatterChart>
      <c:valAx>
        <c:axId val="137993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40527"/>
        <c:crosses val="autoZero"/>
        <c:crossBetween val="midCat"/>
      </c:valAx>
      <c:valAx>
        <c:axId val="137994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3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1610848643919505"/>
                  <c:y val="-0.4497831000291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Sheet1!$B$29:$B$31</c:f>
              <c:numCache>
                <c:formatCode>0.00</c:formatCode>
                <c:ptCount val="3"/>
                <c:pt idx="0">
                  <c:v>8299.9493626719996</c:v>
                </c:pt>
                <c:pt idx="1">
                  <c:v>9304.7984426139992</c:v>
                </c:pt>
                <c:pt idx="2">
                  <c:v>18197.762095088001</c:v>
                </c:pt>
              </c:numCache>
            </c:numRef>
          </c:xVal>
          <c:yVal>
            <c:numRef>
              <c:f>Sheet1!$C$29:$C$31</c:f>
              <c:numCache>
                <c:formatCode>General</c:formatCode>
                <c:ptCount val="3"/>
                <c:pt idx="0">
                  <c:v>14077.457287987347</c:v>
                </c:pt>
                <c:pt idx="1">
                  <c:v>1578.3527087316163</c:v>
                </c:pt>
                <c:pt idx="2">
                  <c:v>2555.1448365624515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7-4D6B-BC9B-8BAC86F96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25008"/>
        <c:axId val="473224176"/>
      </c:scatterChart>
      <c:valAx>
        <c:axId val="47322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24176"/>
        <c:crosses val="autoZero"/>
        <c:crossBetween val="midCat"/>
      </c:valAx>
      <c:valAx>
        <c:axId val="4732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2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Polynomial 2nd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6951881014873141E-2"/>
                  <c:y val="-0.225452026829979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Sheet1!$B$29:$B$31</c:f>
              <c:numCache>
                <c:formatCode>0.00</c:formatCode>
                <c:ptCount val="3"/>
                <c:pt idx="0">
                  <c:v>8299.9493626719996</c:v>
                </c:pt>
                <c:pt idx="1">
                  <c:v>9304.7984426139992</c:v>
                </c:pt>
                <c:pt idx="2">
                  <c:v>18197.762095088001</c:v>
                </c:pt>
              </c:numCache>
            </c:numRef>
          </c:xVal>
          <c:yVal>
            <c:numRef>
              <c:f>Sheet1!$C$29:$C$31</c:f>
              <c:numCache>
                <c:formatCode>General</c:formatCode>
                <c:ptCount val="3"/>
                <c:pt idx="0">
                  <c:v>14077.457287987347</c:v>
                </c:pt>
                <c:pt idx="1">
                  <c:v>1578.3527087316163</c:v>
                </c:pt>
                <c:pt idx="2">
                  <c:v>2555.1448365624515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6-41CB-902D-640DE5114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20607"/>
        <c:axId val="603921023"/>
      </c:scatterChart>
      <c:valAx>
        <c:axId val="60392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21023"/>
        <c:crosses val="autoZero"/>
        <c:crossBetween val="midCat"/>
      </c:valAx>
      <c:valAx>
        <c:axId val="60392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2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Sheet5!$K$31:$K$32</c:f>
              <c:numCache>
                <c:formatCode>0.00</c:formatCode>
                <c:ptCount val="2"/>
                <c:pt idx="0">
                  <c:v>8299.9493626719996</c:v>
                </c:pt>
                <c:pt idx="1">
                  <c:v>9304.7984426139992</c:v>
                </c:pt>
              </c:numCache>
            </c:numRef>
          </c:xVal>
          <c:yVal>
            <c:numRef>
              <c:f>Sheet5!$L$31:$L$32</c:f>
              <c:numCache>
                <c:formatCode>General</c:formatCode>
                <c:ptCount val="2"/>
                <c:pt idx="0">
                  <c:v>14077.457287987347</c:v>
                </c:pt>
                <c:pt idx="1">
                  <c:v>1578.3527087316163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B-4E54-9955-103C0708F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15855"/>
        <c:axId val="603904207"/>
      </c:scatterChart>
      <c:valAx>
        <c:axId val="60391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04207"/>
        <c:crosses val="autoZero"/>
        <c:crossBetween val="midCat"/>
      </c:valAx>
      <c:valAx>
        <c:axId val="6039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1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9486111111111112"/>
          <c:w val="0.8458635170603674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Sheet5!$L$31:$M$31</c:f>
              <c:numCache>
                <c:formatCode>General</c:formatCode>
                <c:ptCount val="2"/>
                <c:pt idx="0">
                  <c:v>14077.457287987347</c:v>
                </c:pt>
                <c:pt idx="1">
                  <c:v>8477.7735320386018</c:v>
                </c:pt>
              </c:numCache>
            </c:numRef>
          </c:xVal>
          <c:yVal>
            <c:numRef>
              <c:f>Sheet5!$L$32:$M$32</c:f>
              <c:numCache>
                <c:formatCode>General</c:formatCode>
                <c:ptCount val="2"/>
                <c:pt idx="0">
                  <c:v>1578.3527087316163</c:v>
                </c:pt>
                <c:pt idx="1">
                  <c:v>7812.3624713010095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8-45BA-B3D3-16D5BBB52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940527"/>
        <c:axId val="1379938863"/>
      </c:scatterChart>
      <c:valAx>
        <c:axId val="137994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38863"/>
        <c:crosses val="autoZero"/>
        <c:crossBetween val="midCat"/>
      </c:valAx>
      <c:valAx>
        <c:axId val="137993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4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Sheet5!$K$31:$K$33</c:f>
              <c:numCache>
                <c:formatCode>0.00</c:formatCode>
                <c:ptCount val="3"/>
                <c:pt idx="0">
                  <c:v>8299.9493626719996</c:v>
                </c:pt>
                <c:pt idx="1">
                  <c:v>9304.7984426139992</c:v>
                </c:pt>
                <c:pt idx="2">
                  <c:v>18197.762095088001</c:v>
                </c:pt>
              </c:numCache>
            </c:numRef>
          </c:xVal>
          <c:yVal>
            <c:numRef>
              <c:f>Sheet5!$L$31:$L$33</c:f>
              <c:numCache>
                <c:formatCode>General</c:formatCode>
                <c:ptCount val="3"/>
                <c:pt idx="0">
                  <c:v>14077.457287987347</c:v>
                </c:pt>
                <c:pt idx="1">
                  <c:v>1578.3527087316163</c:v>
                </c:pt>
                <c:pt idx="2">
                  <c:v>2555.1448365624515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C-4D30-BB91-D18113CE9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217120"/>
        <c:axId val="1308218784"/>
      </c:scatterChart>
      <c:valAx>
        <c:axId val="130821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218784"/>
        <c:crosses val="autoZero"/>
        <c:crossBetween val="midCat"/>
      </c:valAx>
      <c:valAx>
        <c:axId val="13082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21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459011373578303"/>
          <c:y val="0.106481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Sheet8!$C$1</c:f>
              <c:strCache>
                <c:ptCount val="1"/>
                <c:pt idx="0">
                  <c:v>PKM/ capita 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Sheet8!$B$2:$B$27</c:f>
              <c:numCache>
                <c:formatCode>0.00</c:formatCode>
                <c:ptCount val="26"/>
                <c:pt idx="0">
                  <c:v>53941.715938861998</c:v>
                </c:pt>
                <c:pt idx="1">
                  <c:v>48568.035452871998</c:v>
                </c:pt>
                <c:pt idx="2">
                  <c:v>39509.326428432003</c:v>
                </c:pt>
                <c:pt idx="3">
                  <c:v>54271.038622107997</c:v>
                </c:pt>
                <c:pt idx="4">
                  <c:v>47783.691014089003</c:v>
                </c:pt>
                <c:pt idx="5">
                  <c:v>47777.539132265003</c:v>
                </c:pt>
                <c:pt idx="6">
                  <c:v>51630.518596638001</c:v>
                </c:pt>
                <c:pt idx="7">
                  <c:v>70078.206198447006</c:v>
                </c:pt>
                <c:pt idx="8">
                  <c:v>33150.911472362</c:v>
                </c:pt>
                <c:pt idx="9">
                  <c:v>41266.145741054002</c:v>
                </c:pt>
                <c:pt idx="10">
                  <c:v>55377.832788401</c:v>
                </c:pt>
                <c:pt idx="11">
                  <c:v>64973.048967989002</c:v>
                </c:pt>
                <c:pt idx="12">
                  <c:v>45966.794505455</c:v>
                </c:pt>
                <c:pt idx="13">
                  <c:v>47721.597920180997</c:v>
                </c:pt>
                <c:pt idx="14">
                  <c:v>65765.449311987002</c:v>
                </c:pt>
                <c:pt idx="15">
                  <c:v>32371.961852609998</c:v>
                </c:pt>
                <c:pt idx="16">
                  <c:v>40204.936768416002</c:v>
                </c:pt>
                <c:pt idx="17">
                  <c:v>28209.582754522999</c:v>
                </c:pt>
                <c:pt idx="18">
                  <c:v>26828.579227179998</c:v>
                </c:pt>
                <c:pt idx="19">
                  <c:v>28539.379288478001</c:v>
                </c:pt>
                <c:pt idx="20">
                  <c:v>21255.375286988001</c:v>
                </c:pt>
                <c:pt idx="21">
                  <c:v>21719.287255055999</c:v>
                </c:pt>
                <c:pt idx="22">
                  <c:v>21306.469580288998</c:v>
                </c:pt>
                <c:pt idx="23">
                  <c:v>20163.977209256002</c:v>
                </c:pt>
                <c:pt idx="24">
                  <c:v>19882.039970264999</c:v>
                </c:pt>
                <c:pt idx="25">
                  <c:v>18197.762095088001</c:v>
                </c:pt>
              </c:numCache>
            </c:numRef>
          </c:xVal>
          <c:yVal>
            <c:numRef>
              <c:f>Sheet8!$C$2:$C$27</c:f>
              <c:numCache>
                <c:formatCode>General</c:formatCode>
                <c:ptCount val="26"/>
                <c:pt idx="0">
                  <c:v>13341.284490737022</c:v>
                </c:pt>
                <c:pt idx="1">
                  <c:v>11419.95804277101</c:v>
                </c:pt>
                <c:pt idx="2">
                  <c:v>8603.1362196515129</c:v>
                </c:pt>
                <c:pt idx="3">
                  <c:v>12816.117102666462</c:v>
                </c:pt>
                <c:pt idx="4">
                  <c:v>12574.319539779541</c:v>
                </c:pt>
                <c:pt idx="5">
                  <c:v>14183.780699069128</c:v>
                </c:pt>
                <c:pt idx="6">
                  <c:v>13649.964313596134</c:v>
                </c:pt>
                <c:pt idx="7">
                  <c:v>14075.170031169602</c:v>
                </c:pt>
                <c:pt idx="8">
                  <c:v>7087.9844334787604</c:v>
                </c:pt>
                <c:pt idx="9">
                  <c:v>8669.8929153620065</c:v>
                </c:pt>
                <c:pt idx="10">
                  <c:v>14017.171805591435</c:v>
                </c:pt>
                <c:pt idx="11">
                  <c:v>20235.163893066681</c:v>
                </c:pt>
                <c:pt idx="12">
                  <c:v>11743.357362588951</c:v>
                </c:pt>
                <c:pt idx="13">
                  <c:v>9038.0296393197732</c:v>
                </c:pt>
                <c:pt idx="14">
                  <c:v>14569.118047350586</c:v>
                </c:pt>
                <c:pt idx="15">
                  <c:v>8472.3208149308302</c:v>
                </c:pt>
                <c:pt idx="16">
                  <c:v>14173.683292600143</c:v>
                </c:pt>
                <c:pt idx="17">
                  <c:v>1198.8107869734145</c:v>
                </c:pt>
                <c:pt idx="18">
                  <c:v>1102.0286546458894</c:v>
                </c:pt>
                <c:pt idx="19">
                  <c:v>3866.8324249809943</c:v>
                </c:pt>
                <c:pt idx="20">
                  <c:v>1261.9162679040583</c:v>
                </c:pt>
                <c:pt idx="21">
                  <c:v>1945.8774549733009</c:v>
                </c:pt>
                <c:pt idx="22">
                  <c:v>1568.103146091704</c:v>
                </c:pt>
                <c:pt idx="23">
                  <c:v>4214.9904679086258</c:v>
                </c:pt>
                <c:pt idx="24">
                  <c:v>1612.9564349271429</c:v>
                </c:pt>
                <c:pt idx="25">
                  <c:v>2555.1448365624515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3-4F09-B9CB-3D1AC78EA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033552"/>
        <c:axId val="475034384"/>
      </c:scatterChart>
      <c:valAx>
        <c:axId val="47503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34384"/>
        <c:crosses val="autoZero"/>
        <c:crossBetween val="midCat"/>
      </c:valAx>
      <c:valAx>
        <c:axId val="4750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3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Sheet8!$F$1</c:f>
              <c:strCache>
                <c:ptCount val="1"/>
                <c:pt idx="0">
                  <c:v>PKM/ capita 2016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724584426946632"/>
                  <c:y val="-0.49922098279381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Sheet8!$E$2:$E$12</c:f>
              <c:numCache>
                <c:formatCode>0.00</c:formatCode>
                <c:ptCount val="11"/>
                <c:pt idx="0">
                  <c:v>21255.375286988001</c:v>
                </c:pt>
                <c:pt idx="1">
                  <c:v>18197.762095088001</c:v>
                </c:pt>
                <c:pt idx="2">
                  <c:v>21719.287255055999</c:v>
                </c:pt>
                <c:pt idx="3">
                  <c:v>21306.469580288998</c:v>
                </c:pt>
                <c:pt idx="4">
                  <c:v>19882.039970264999</c:v>
                </c:pt>
                <c:pt idx="5">
                  <c:v>28539.379288478001</c:v>
                </c:pt>
                <c:pt idx="6">
                  <c:v>20163.977209256002</c:v>
                </c:pt>
                <c:pt idx="7">
                  <c:v>8299.9493626719996</c:v>
                </c:pt>
                <c:pt idx="8">
                  <c:v>9304.7984426139992</c:v>
                </c:pt>
                <c:pt idx="9">
                  <c:v>28209.582754522999</c:v>
                </c:pt>
                <c:pt idx="10">
                  <c:v>26828.579227179998</c:v>
                </c:pt>
              </c:numCache>
            </c:numRef>
          </c:xVal>
          <c:yVal>
            <c:numRef>
              <c:f>Sheet8!$F$2:$F$12</c:f>
              <c:numCache>
                <c:formatCode>General</c:formatCode>
                <c:ptCount val="11"/>
                <c:pt idx="0">
                  <c:v>1261.9162679040583</c:v>
                </c:pt>
                <c:pt idx="1">
                  <c:v>2555.1448365624515</c:v>
                </c:pt>
                <c:pt idx="2">
                  <c:v>1945.8774549733009</c:v>
                </c:pt>
                <c:pt idx="3">
                  <c:v>1568.103146091704</c:v>
                </c:pt>
                <c:pt idx="4">
                  <c:v>1612.9564349271429</c:v>
                </c:pt>
                <c:pt idx="5">
                  <c:v>3866.8324249809943</c:v>
                </c:pt>
                <c:pt idx="6">
                  <c:v>4214.9904679086258</c:v>
                </c:pt>
                <c:pt idx="7">
                  <c:v>14077.457287987347</c:v>
                </c:pt>
                <c:pt idx="8">
                  <c:v>1578.3527087316163</c:v>
                </c:pt>
                <c:pt idx="9">
                  <c:v>1198.8107869734145</c:v>
                </c:pt>
                <c:pt idx="10">
                  <c:v>1102.0286546458894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D-45B1-8B07-796ED7C2B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186479"/>
        <c:axId val="1254188559"/>
      </c:scatterChart>
      <c:valAx>
        <c:axId val="125418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188559"/>
        <c:crosses val="autoZero"/>
        <c:crossBetween val="midCat"/>
      </c:valAx>
      <c:valAx>
        <c:axId val="12541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18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Sheet8!$B$2:$B$18</c:f>
              <c:numCache>
                <c:formatCode>0.00</c:formatCode>
                <c:ptCount val="17"/>
                <c:pt idx="0">
                  <c:v>53941.715938861998</c:v>
                </c:pt>
                <c:pt idx="1">
                  <c:v>48568.035452871998</c:v>
                </c:pt>
                <c:pt idx="2">
                  <c:v>39509.326428432003</c:v>
                </c:pt>
                <c:pt idx="3">
                  <c:v>54271.038622107997</c:v>
                </c:pt>
                <c:pt idx="4">
                  <c:v>47783.691014089003</c:v>
                </c:pt>
                <c:pt idx="5">
                  <c:v>47777.539132265003</c:v>
                </c:pt>
                <c:pt idx="6">
                  <c:v>51630.518596638001</c:v>
                </c:pt>
                <c:pt idx="7">
                  <c:v>70078.206198447006</c:v>
                </c:pt>
                <c:pt idx="8">
                  <c:v>33150.911472362</c:v>
                </c:pt>
                <c:pt idx="9">
                  <c:v>41266.145741054002</c:v>
                </c:pt>
                <c:pt idx="10">
                  <c:v>55377.832788401</c:v>
                </c:pt>
                <c:pt idx="11">
                  <c:v>64973.048967989002</c:v>
                </c:pt>
                <c:pt idx="12">
                  <c:v>45966.794505455</c:v>
                </c:pt>
                <c:pt idx="13">
                  <c:v>47721.597920180997</c:v>
                </c:pt>
                <c:pt idx="14">
                  <c:v>65765.449311987002</c:v>
                </c:pt>
                <c:pt idx="15">
                  <c:v>32371.961852609998</c:v>
                </c:pt>
                <c:pt idx="16">
                  <c:v>40204.936768416002</c:v>
                </c:pt>
              </c:numCache>
            </c:numRef>
          </c:xVal>
          <c:yVal>
            <c:numRef>
              <c:f>Sheet8!$C$2:$C$18</c:f>
              <c:numCache>
                <c:formatCode>General</c:formatCode>
                <c:ptCount val="17"/>
                <c:pt idx="0">
                  <c:v>13341.284490737022</c:v>
                </c:pt>
                <c:pt idx="1">
                  <c:v>11419.95804277101</c:v>
                </c:pt>
                <c:pt idx="2">
                  <c:v>8603.1362196515129</c:v>
                </c:pt>
                <c:pt idx="3">
                  <c:v>12816.117102666462</c:v>
                </c:pt>
                <c:pt idx="4">
                  <c:v>12574.319539779541</c:v>
                </c:pt>
                <c:pt idx="5">
                  <c:v>14183.780699069128</c:v>
                </c:pt>
                <c:pt idx="6">
                  <c:v>13649.964313596134</c:v>
                </c:pt>
                <c:pt idx="7">
                  <c:v>14075.170031169602</c:v>
                </c:pt>
                <c:pt idx="8">
                  <c:v>7087.9844334787604</c:v>
                </c:pt>
                <c:pt idx="9">
                  <c:v>8669.8929153620065</c:v>
                </c:pt>
                <c:pt idx="10">
                  <c:v>14017.171805591435</c:v>
                </c:pt>
                <c:pt idx="11">
                  <c:v>20235.163893066681</c:v>
                </c:pt>
                <c:pt idx="12">
                  <c:v>11743.357362588951</c:v>
                </c:pt>
                <c:pt idx="13">
                  <c:v>9038.0296393197732</c:v>
                </c:pt>
                <c:pt idx="14">
                  <c:v>14569.118047350586</c:v>
                </c:pt>
                <c:pt idx="15">
                  <c:v>8472.3208149308302</c:v>
                </c:pt>
                <c:pt idx="16">
                  <c:v>14173.683292600143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8-45E4-BDC0-4C27F29E6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03791"/>
        <c:axId val="603911279"/>
      </c:scatterChart>
      <c:valAx>
        <c:axId val="60390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11279"/>
        <c:crosses val="autoZero"/>
        <c:crossBetween val="midCat"/>
      </c:valAx>
      <c:valAx>
        <c:axId val="60391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0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PKM/ capita 2016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477974628171481"/>
                  <c:y val="-7.3159084281131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Sheet1!$C$2:$C$19</c:f>
              <c:numCache>
                <c:formatCode>0.00</c:formatCode>
                <c:ptCount val="18"/>
                <c:pt idx="0">
                  <c:v>21255.375286988001</c:v>
                </c:pt>
                <c:pt idx="1">
                  <c:v>53941.715938861998</c:v>
                </c:pt>
                <c:pt idx="2">
                  <c:v>18197.762095088001</c:v>
                </c:pt>
                <c:pt idx="3">
                  <c:v>21719.287255055999</c:v>
                </c:pt>
                <c:pt idx="4">
                  <c:v>48568.035452871998</c:v>
                </c:pt>
                <c:pt idx="5">
                  <c:v>21306.469580288998</c:v>
                </c:pt>
                <c:pt idx="6">
                  <c:v>19882.039970264999</c:v>
                </c:pt>
                <c:pt idx="7">
                  <c:v>39509.326428432003</c:v>
                </c:pt>
                <c:pt idx="8">
                  <c:v>54271.038622107997</c:v>
                </c:pt>
                <c:pt idx="9">
                  <c:v>47783.691014089003</c:v>
                </c:pt>
                <c:pt idx="10">
                  <c:v>47777.539132265003</c:v>
                </c:pt>
                <c:pt idx="11">
                  <c:v>51630.518596638001</c:v>
                </c:pt>
                <c:pt idx="12">
                  <c:v>70078.206198447006</c:v>
                </c:pt>
                <c:pt idx="13">
                  <c:v>33150.911472362</c:v>
                </c:pt>
                <c:pt idx="14">
                  <c:v>41266.145741054002</c:v>
                </c:pt>
                <c:pt idx="15">
                  <c:v>55377.832788401</c:v>
                </c:pt>
                <c:pt idx="16">
                  <c:v>28539.379288478001</c:v>
                </c:pt>
                <c:pt idx="17">
                  <c:v>64973.048967989002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1261.9162679040583</c:v>
                </c:pt>
                <c:pt idx="1">
                  <c:v>13341.284490737022</c:v>
                </c:pt>
                <c:pt idx="2">
                  <c:v>2555.1448365624515</c:v>
                </c:pt>
                <c:pt idx="3">
                  <c:v>1945.8774549733009</c:v>
                </c:pt>
                <c:pt idx="4">
                  <c:v>11419.95804277101</c:v>
                </c:pt>
                <c:pt idx="5">
                  <c:v>1568.103146091704</c:v>
                </c:pt>
                <c:pt idx="6">
                  <c:v>1612.9564349271429</c:v>
                </c:pt>
                <c:pt idx="7">
                  <c:v>8603.1362196515129</c:v>
                </c:pt>
                <c:pt idx="8">
                  <c:v>12816.117102666462</c:v>
                </c:pt>
                <c:pt idx="9">
                  <c:v>12574.319539779541</c:v>
                </c:pt>
                <c:pt idx="10">
                  <c:v>14183.780699069128</c:v>
                </c:pt>
                <c:pt idx="11">
                  <c:v>13649.964313596134</c:v>
                </c:pt>
                <c:pt idx="12">
                  <c:v>14075.170031169602</c:v>
                </c:pt>
                <c:pt idx="13">
                  <c:v>7087.9844334787604</c:v>
                </c:pt>
                <c:pt idx="14">
                  <c:v>8669.8929153620065</c:v>
                </c:pt>
                <c:pt idx="15">
                  <c:v>14017.171805591435</c:v>
                </c:pt>
                <c:pt idx="16">
                  <c:v>3866.8324249809943</c:v>
                </c:pt>
                <c:pt idx="17">
                  <c:v>20235.163893066681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6B-49FB-BCC0-FA1B0714E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8480"/>
        <c:axId val="73348015"/>
      </c:scatterChart>
      <c:valAx>
        <c:axId val="3156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8015"/>
        <c:crosses val="autoZero"/>
        <c:crossBetween val="midCat"/>
      </c:valAx>
      <c:valAx>
        <c:axId val="7334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Linear</a:t>
            </a:r>
          </a:p>
        </c:rich>
      </c:tx>
      <c:layout>
        <c:manualLayout>
          <c:xMode val="edge"/>
          <c:yMode val="edge"/>
          <c:x val="0.4233818897637795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802930883639546E-2"/>
                  <c:y val="-0.53059565470982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Sheet1!$B$29:$B$31</c:f>
              <c:numCache>
                <c:formatCode>0.00</c:formatCode>
                <c:ptCount val="3"/>
                <c:pt idx="0">
                  <c:v>8299.9493626719996</c:v>
                </c:pt>
                <c:pt idx="1">
                  <c:v>9304.7984426139992</c:v>
                </c:pt>
                <c:pt idx="2">
                  <c:v>18197.762095088001</c:v>
                </c:pt>
              </c:numCache>
            </c:numRef>
          </c:xVal>
          <c:yVal>
            <c:numRef>
              <c:f>Sheet1!$C$29:$C$31</c:f>
              <c:numCache>
                <c:formatCode>General</c:formatCode>
                <c:ptCount val="3"/>
                <c:pt idx="0">
                  <c:v>14077.457287987347</c:v>
                </c:pt>
                <c:pt idx="1">
                  <c:v>1578.3527087316163</c:v>
                </c:pt>
                <c:pt idx="2">
                  <c:v>2555.1448365624515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1-47A0-BC15-F636F45DF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505999"/>
        <c:axId val="1376506415"/>
      </c:scatterChart>
      <c:valAx>
        <c:axId val="137650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506415"/>
        <c:crosses val="autoZero"/>
        <c:crossBetween val="midCat"/>
      </c:valAx>
      <c:valAx>
        <c:axId val="137650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50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1</xdr:row>
      <xdr:rowOff>57150</xdr:rowOff>
    </xdr:from>
    <xdr:to>
      <xdr:col>15</xdr:col>
      <xdr:colOff>266699</xdr:colOff>
      <xdr:row>23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38100</xdr:rowOff>
    </xdr:from>
    <xdr:to>
      <xdr:col>6</xdr:col>
      <xdr:colOff>9525</xdr:colOff>
      <xdr:row>55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  <a:ext uri="{147F2762-F138-4A5C-976F-8EAC2B608ADB}">
              <a16:predDERef xmlns:a16="http://schemas.microsoft.com/office/drawing/2014/main" pre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370581</xdr:colOff>
      <xdr:row>37</xdr:row>
      <xdr:rowOff>153887</xdr:rowOff>
    </xdr:from>
    <xdr:to>
      <xdr:col>14</xdr:col>
      <xdr:colOff>61018</xdr:colOff>
      <xdr:row>54</xdr:row>
      <xdr:rowOff>114001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355699</xdr:colOff>
      <xdr:row>38</xdr:row>
      <xdr:rowOff>124122</xdr:rowOff>
    </xdr:from>
    <xdr:to>
      <xdr:col>23</xdr:col>
      <xdr:colOff>46136</xdr:colOff>
      <xdr:row>55</xdr:row>
      <xdr:rowOff>84236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</xdr:row>
      <xdr:rowOff>47625</xdr:rowOff>
    </xdr:from>
    <xdr:to>
      <xdr:col>14</xdr:col>
      <xdr:colOff>600075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40</xdr:row>
      <xdr:rowOff>76200</xdr:rowOff>
    </xdr:from>
    <xdr:to>
      <xdr:col>15</xdr:col>
      <xdr:colOff>552450</xdr:colOff>
      <xdr:row>57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21</xdr:row>
      <xdr:rowOff>57150</xdr:rowOff>
    </xdr:from>
    <xdr:to>
      <xdr:col>15</xdr:col>
      <xdr:colOff>76200</xdr:colOff>
      <xdr:row>38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0</xdr:row>
      <xdr:rowOff>138112</xdr:rowOff>
    </xdr:from>
    <xdr:to>
      <xdr:col>11</xdr:col>
      <xdr:colOff>309562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33337</xdr:rowOff>
    </xdr:from>
    <xdr:to>
      <xdr:col>7</xdr:col>
      <xdr:colOff>304800</xdr:colOff>
      <xdr:row>48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271462</xdr:colOff>
      <xdr:row>31</xdr:row>
      <xdr:rowOff>23812</xdr:rowOff>
    </xdr:from>
    <xdr:to>
      <xdr:col>14</xdr:col>
      <xdr:colOff>576262</xdr:colOff>
      <xdr:row>48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61912</xdr:colOff>
      <xdr:row>47</xdr:row>
      <xdr:rowOff>128587</xdr:rowOff>
    </xdr:from>
    <xdr:to>
      <xdr:col>7</xdr:col>
      <xdr:colOff>366712</xdr:colOff>
      <xdr:row>64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376237</xdr:colOff>
      <xdr:row>47</xdr:row>
      <xdr:rowOff>147637</xdr:rowOff>
    </xdr:from>
    <xdr:to>
      <xdr:col>15</xdr:col>
      <xdr:colOff>71437</xdr:colOff>
      <xdr:row>64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547687</xdr:colOff>
      <xdr:row>64</xdr:row>
      <xdr:rowOff>114299</xdr:rowOff>
    </xdr:from>
    <xdr:to>
      <xdr:col>11</xdr:col>
      <xdr:colOff>242887</xdr:colOff>
      <xdr:row>81</xdr:row>
      <xdr:rowOff>100011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ITF_PASSENGER_TRANSPORT&amp;Coords=%5bVARIABLE%5d.%5bT-PASS-TOT-INLD%5d,%5bCOUNTRY%5d.%5bCAN%5d&amp;ShowOnWeb=true&amp;Lang=en" TargetMode="External"/><Relationship Id="rId18" Type="http://schemas.openxmlformats.org/officeDocument/2006/relationships/hyperlink" Target="http://stats.oecd.org/OECDStat_Metadata/ShowMetadata.ashx?Dataset=ITF_PASSENGER_TRANSPORT&amp;Coords=%5bVARIABLE%5d.%5bT-PASS-TOT-INLD%5d,%5bCOUNTRY%5d.%5bCZE%5d&amp;ShowOnWeb=true&amp;Lang=en" TargetMode="External"/><Relationship Id="rId26" Type="http://schemas.openxmlformats.org/officeDocument/2006/relationships/hyperlink" Target="http://stats.oecd.org/OECDStat_Metadata/ShowMetadata.ashx?Dataset=ITF_PASSENGER_TRANSPORT&amp;Coords=%5bVARIABLE%5d.%5bT-PASS-TOT-INLD%5d,%5bCOUNTRY%5d.%5bDEU%5d&amp;ShowOnWeb=true&amp;Lang=en" TargetMode="External"/><Relationship Id="rId39" Type="http://schemas.openxmlformats.org/officeDocument/2006/relationships/hyperlink" Target="http://stats.oecd.org/OECDStat_Metadata/ShowMetadata.ashx?Dataset=ITF_PASSENGER_TRANSPORT&amp;Coords=%5bCOUNTRY%5d.%5bMDA%5d&amp;ShowOnWeb=true&amp;Lang=en" TargetMode="External"/><Relationship Id="rId21" Type="http://schemas.openxmlformats.org/officeDocument/2006/relationships/hyperlink" Target="http://stats.oecd.org/OECDStat_Metadata/ShowMetadata.ashx?Dataset=ITF_PASSENGER_TRANSPORT&amp;Coords=%5bVARIABLE%5d.%5bT-PASS-TOT-INLD%5d,%5bCOUNTRY%5d.%5bFIN%5d&amp;ShowOnWeb=true&amp;Lang=en" TargetMode="External"/><Relationship Id="rId34" Type="http://schemas.openxmlformats.org/officeDocument/2006/relationships/hyperlink" Target="http://stats.oecd.org/OECDStat_Metadata/ShowMetadata.ashx?Dataset=ITF_PASSENGER_TRANSPORT&amp;Coords=%5bCOUNTRY%5d.%5bLVA%5d&amp;ShowOnWeb=true&amp;Lang=en" TargetMode="External"/><Relationship Id="rId42" Type="http://schemas.openxmlformats.org/officeDocument/2006/relationships/hyperlink" Target="http://stats.oecd.org/OECDStat_Metadata/ShowMetadata.ashx?Dataset=ITF_PASSENGER_TRANSPORT&amp;Coords=%5bVARIABLE%5d.%5bT-PASS-TOT-INLD%5d,%5bCOUNTRY%5d.%5bNOR%5d&amp;ShowOnWeb=true&amp;Lang=en" TargetMode="External"/><Relationship Id="rId47" Type="http://schemas.openxmlformats.org/officeDocument/2006/relationships/hyperlink" Target="http://stats.oecd.org/OECDStat_Metadata/ShowMetadata.ashx?Dataset=ITF_PASSENGER_TRANSPORT&amp;Coords=%5bCOUNTRY%5d.%5bSVK%5d&amp;ShowOnWeb=true&amp;Lang=en" TargetMode="External"/><Relationship Id="rId50" Type="http://schemas.openxmlformats.org/officeDocument/2006/relationships/hyperlink" Target="http://stats.oecd.org/OECDStat_Metadata/ShowMetadata.ashx?Dataset=ITF_PASSENGER_TRANSPORT&amp;Coords=%5bVARIABLE%5d.%5bT-PASS-TOT-INLD%5d,%5bCOUNTRY%5d.%5bSWE%5d&amp;ShowOnWeb=true&amp;Lang=en" TargetMode="External"/><Relationship Id="rId55" Type="http://schemas.openxmlformats.org/officeDocument/2006/relationships/hyperlink" Target="http://stats.oecd.org/OECDStat_Metadata/ShowMetadata.ashx?Dataset=ITF_PASSENGER_TRANSPORT&amp;Coords=%5bCOUNTRY%5d.%5bGBR%5d&amp;ShowOnWeb=true&amp;Lang=en" TargetMode="External"/><Relationship Id="rId7" Type="http://schemas.openxmlformats.org/officeDocument/2006/relationships/hyperlink" Target="http://stats.oecd.org/OECDStat_Metadata/ShowMetadata.ashx?Dataset=ITF_PASSENGER_TRANSPORT&amp;Coords=%5bVARIABLE%5d.%5bT-PASS-TOT-INLD%5d,%5bCOUNTRY%5d.%5bAUS%5d&amp;ShowOnWeb=true&amp;Lang=en" TargetMode="External"/><Relationship Id="rId2" Type="http://schemas.openxmlformats.org/officeDocument/2006/relationships/hyperlink" Target="http://stats.oecd.org/OECDStat_Metadata/ShowMetadata.ashx?Dataset=ITF_PASSENGER_TRANSPORT&amp;Coords=%5bVARIABLE%5d.%5bT-PASS-TOT-INLD%5d&amp;ShowOnWeb=true&amp;Lang=en" TargetMode="External"/><Relationship Id="rId16" Type="http://schemas.openxmlformats.org/officeDocument/2006/relationships/hyperlink" Target="http://stats.oecd.org/OECDStat_Metadata/ShowMetadata.ashx?Dataset=ITF_PASSENGER_TRANSPORT&amp;Coords=%5bVARIABLE%5d.%5bT-PASS-TOT-INLD%5d,%5bCOUNTRY%5d.%5bHRV%5d&amp;ShowOnWeb=true&amp;Lang=en" TargetMode="External"/><Relationship Id="rId29" Type="http://schemas.openxmlformats.org/officeDocument/2006/relationships/hyperlink" Target="http://stats.oecd.org/OECDStat_Metadata/ShowMetadata.ashx?Dataset=ITF_PASSENGER_TRANSPORT&amp;Coords=%5bVARIABLE%5d.%5bT-PASS-TOT-INLD%5d,%5bCOUNTRY%5d.%5bHUN%5d&amp;ShowOnWeb=true&amp;Lang=en" TargetMode="External"/><Relationship Id="rId11" Type="http://schemas.openxmlformats.org/officeDocument/2006/relationships/hyperlink" Target="http://stats.oecd.org/OECDStat_Metadata/ShowMetadata.ashx?Dataset=ITF_PASSENGER_TRANSPORT&amp;Coords=%5bVARIABLE%5d.%5bT-PASS-TOT-INLD%5d,%5bCOUNTRY%5d.%5bBIH%5d&amp;ShowOnWeb=true&amp;Lang=en" TargetMode="External"/><Relationship Id="rId24" Type="http://schemas.openxmlformats.org/officeDocument/2006/relationships/hyperlink" Target="http://stats.oecd.org/OECDStat_Metadata/ShowMetadata.ashx?Dataset=ITF_PASSENGER_TRANSPORT&amp;Coords=%5bVARIABLE%5d.%5bT-PASS-TOT-INLD%5d,%5bCOUNTRY%5d.%5bGEO%5d&amp;ShowOnWeb=true&amp;Lang=en" TargetMode="External"/><Relationship Id="rId32" Type="http://schemas.openxmlformats.org/officeDocument/2006/relationships/hyperlink" Target="http://stats.oecd.org/OECDStat_Metadata/ShowMetadata.ashx?Dataset=ITF_PASSENGER_TRANSPORT&amp;Coords=%5bVARIABLE%5d.%5bT-PASS-TOT-INLD%5d,%5bCOUNTRY%5d.%5bJPN%5d&amp;ShowOnWeb=true&amp;Lang=en" TargetMode="External"/><Relationship Id="rId37" Type="http://schemas.openxmlformats.org/officeDocument/2006/relationships/hyperlink" Target="http://stats.oecd.org/OECDStat_Metadata/ShowMetadata.ashx?Dataset=ITF_PASSENGER_TRANSPORT&amp;Coords=%5bVARIABLE%5d.%5bT-PASS-TOT-INLD%5d,%5bCOUNTRY%5d.%5bMLT%5d&amp;ShowOnWeb=true&amp;Lang=en" TargetMode="External"/><Relationship Id="rId40" Type="http://schemas.openxmlformats.org/officeDocument/2006/relationships/hyperlink" Target="http://stats.oecd.org/OECDStat_Metadata/ShowMetadata.ashx?Dataset=ITF_PASSENGER_TRANSPORT&amp;Coords=%5bVARIABLE%5d.%5bT-PASS-TOT-INLD%5d,%5bCOUNTRY%5d.%5bMDA%5d&amp;ShowOnWeb=true&amp;Lang=en" TargetMode="External"/><Relationship Id="rId45" Type="http://schemas.openxmlformats.org/officeDocument/2006/relationships/hyperlink" Target="http://stats.oecd.org/OECDStat_Metadata/ShowMetadata.ashx?Dataset=ITF_PASSENGER_TRANSPORT&amp;Coords=%5bVARIABLE%5d.%5bT-PASS-TOT-INLD%5d,%5bCOUNTRY%5d.%5bROU%5d&amp;ShowOnWeb=true&amp;Lang=en" TargetMode="External"/><Relationship Id="rId53" Type="http://schemas.openxmlformats.org/officeDocument/2006/relationships/hyperlink" Target="http://stats.oecd.org/OECDStat_Metadata/ShowMetadata.ashx?Dataset=ITF_PASSENGER_TRANSPORT&amp;Coords=%5bCOUNTRY%5d.%5bUKR%5d&amp;ShowOnWeb=true&amp;Lang=en" TargetMode="External"/><Relationship Id="rId58" Type="http://schemas.openxmlformats.org/officeDocument/2006/relationships/hyperlink" Target="http://dx.doi.org/10.1787/g2g5557f-en" TargetMode="External"/><Relationship Id="rId5" Type="http://schemas.openxmlformats.org/officeDocument/2006/relationships/hyperlink" Target="http://stats.oecd.org/OECDStat_Metadata/ShowMetadata.ashx?Dataset=ITF_PASSENGER_TRANSPORT&amp;Coords=%5bCOUNTRY%5d.%5bARM%5d&amp;ShowOnWeb=true&amp;Lang=en" TargetMode="External"/><Relationship Id="rId19" Type="http://schemas.openxmlformats.org/officeDocument/2006/relationships/hyperlink" Target="http://stats.oecd.org/OECDStat_Metadata/ShowMetadata.ashx?Dataset=ITF_PASSENGER_TRANSPORT&amp;Coords=%5bVARIABLE%5d.%5bT-PASS-TOT-INLD%5d,%5bCOUNTRY%5d.%5bDNK%5d&amp;ShowOnWeb=true&amp;Lang=en" TargetMode="External"/><Relationship Id="rId4" Type="http://schemas.openxmlformats.org/officeDocument/2006/relationships/hyperlink" Target="http://stats.oecd.org/OECDStat_Metadata/ShowMetadata.ashx?Dataset=ITF_PASSENGER_TRANSPORT&amp;Coords=%5bVARIABLE%5d.%5bT-PASS-TOT-INLD%5d,%5bCOUNTRY%5d.%5bARG%5d&amp;ShowOnWeb=true&amp;Lang=en" TargetMode="External"/><Relationship Id="rId9" Type="http://schemas.openxmlformats.org/officeDocument/2006/relationships/hyperlink" Target="http://stats.oecd.org/OECDStat_Metadata/ShowMetadata.ashx?Dataset=ITF_PASSENGER_TRANSPORT&amp;Coords=%5bVARIABLE%5d.%5bT-PASS-TOT-INLD%5d,%5bCOUNTRY%5d.%5bBLR%5d&amp;ShowOnWeb=true&amp;Lang=en" TargetMode="External"/><Relationship Id="rId14" Type="http://schemas.openxmlformats.org/officeDocument/2006/relationships/hyperlink" Target="http://stats.oecd.org/OECDStat_Metadata/ShowMetadata.ashx?Dataset=ITF_PASSENGER_TRANSPORT&amp;Coords=%5bCOUNTRY%5d.%5bCHN%5d&amp;ShowOnWeb=true&amp;Lang=en" TargetMode="External"/><Relationship Id="rId22" Type="http://schemas.openxmlformats.org/officeDocument/2006/relationships/hyperlink" Target="http://stats.oecd.org/OECDStat_Metadata/ShowMetadata.ashx?Dataset=ITF_PASSENGER_TRANSPORT&amp;Coords=%5bVARIABLE%5d.%5bT-PASS-TOT-INLD%5d,%5bCOUNTRY%5d.%5bFRA%5d&amp;ShowOnWeb=true&amp;Lang=en" TargetMode="External"/><Relationship Id="rId27" Type="http://schemas.openxmlformats.org/officeDocument/2006/relationships/hyperlink" Target="http://stats.oecd.org/OECDStat_Metadata/ShowMetadata.ashx?Dataset=ITF_PASSENGER_TRANSPORT&amp;Coords=%5bCOUNTRY%5d.%5bGRC%5d&amp;ShowOnWeb=true&amp;Lang=en" TargetMode="External"/><Relationship Id="rId30" Type="http://schemas.openxmlformats.org/officeDocument/2006/relationships/hyperlink" Target="http://stats.oecd.org/OECDStat_Metadata/ShowMetadata.ashx?Dataset=ITF_PASSENGER_TRANSPORT&amp;Coords=%5bCOUNTRY%5d.%5bIND%5d&amp;ShowOnWeb=true&amp;Lang=en" TargetMode="External"/><Relationship Id="rId35" Type="http://schemas.openxmlformats.org/officeDocument/2006/relationships/hyperlink" Target="http://stats.oecd.org/OECDStat_Metadata/ShowMetadata.ashx?Dataset=ITF_PASSENGER_TRANSPORT&amp;Coords=%5bVARIABLE%5d.%5bT-PASS-TOT-INLD%5d,%5bCOUNTRY%5d.%5bLVA%5d&amp;ShowOnWeb=true&amp;Lang=en" TargetMode="External"/><Relationship Id="rId43" Type="http://schemas.openxmlformats.org/officeDocument/2006/relationships/hyperlink" Target="http://stats.oecd.org/OECDStat_Metadata/ShowMetadata.ashx?Dataset=ITF_PASSENGER_TRANSPORT&amp;Coords=%5bVARIABLE%5d.%5bT-PASS-TOT-INLD%5d,%5bCOUNTRY%5d.%5bPOL%5d&amp;ShowOnWeb=true&amp;Lang=en" TargetMode="External"/><Relationship Id="rId48" Type="http://schemas.openxmlformats.org/officeDocument/2006/relationships/hyperlink" Target="http://stats.oecd.org/OECDStat_Metadata/ShowMetadata.ashx?Dataset=ITF_PASSENGER_TRANSPORT&amp;Coords=%5bVARIABLE%5d.%5bT-PASS-TOT-INLD%5d,%5bCOUNTRY%5d.%5bSVN%5d&amp;ShowOnWeb=true&amp;Lang=en" TargetMode="External"/><Relationship Id="rId56" Type="http://schemas.openxmlformats.org/officeDocument/2006/relationships/hyperlink" Target="http://stats.oecd.org/OECDStat_Metadata/ShowMetadata.ashx?Dataset=ITF_PASSENGER_TRANSPORT&amp;Coords=%5bVARIABLE%5d.%5bT-PASS-TOT-INLD%5d,%5bCOUNTRY%5d.%5bGBR%5d&amp;ShowOnWeb=true&amp;Lang=en" TargetMode="External"/><Relationship Id="rId8" Type="http://schemas.openxmlformats.org/officeDocument/2006/relationships/hyperlink" Target="http://stats.oecd.org/OECDStat_Metadata/ShowMetadata.ashx?Dataset=ITF_PASSENGER_TRANSPORT&amp;Coords=%5bVARIABLE%5d.%5bT-PASS-TOT-INLD%5d,%5bCOUNTRY%5d.%5bAZE%5d&amp;ShowOnWeb=true&amp;Lang=en" TargetMode="External"/><Relationship Id="rId51" Type="http://schemas.openxmlformats.org/officeDocument/2006/relationships/hyperlink" Target="http://stats.oecd.org/OECDStat_Metadata/ShowMetadata.ashx?Dataset=ITF_PASSENGER_TRANSPORT&amp;Coords=%5bVARIABLE%5d.%5bT-PASS-TOT-INLD%5d,%5bCOUNTRY%5d.%5bCHE%5d&amp;ShowOnWeb=true&amp;Lang=en" TargetMode="External"/><Relationship Id="rId3" Type="http://schemas.openxmlformats.org/officeDocument/2006/relationships/hyperlink" Target="http://stats.oecd.org/OECDStat_Metadata/ShowMetadata.ashx?Dataset=ITF_PASSENGER_TRANSPORT&amp;Coords=%5bVARIABLE%5d.%5bT-PASS-TOT-INLD%5d,%5bCOUNTRY%5d.%5bALB%5d&amp;ShowOnWeb=true&amp;Lang=en" TargetMode="External"/><Relationship Id="rId12" Type="http://schemas.openxmlformats.org/officeDocument/2006/relationships/hyperlink" Target="http://stats.oecd.org/OECDStat_Metadata/ShowMetadata.ashx?Dataset=ITF_PASSENGER_TRANSPORT&amp;Coords=%5bVARIABLE%5d.%5bT-PASS-TOT-INLD%5d,%5bCOUNTRY%5d.%5bBGR%5d&amp;ShowOnWeb=true&amp;Lang=en" TargetMode="External"/><Relationship Id="rId17" Type="http://schemas.openxmlformats.org/officeDocument/2006/relationships/hyperlink" Target="http://stats.oecd.org/OECDStat_Metadata/ShowMetadata.ashx?Dataset=ITF_PASSENGER_TRANSPORT&amp;Coords=%5bCOUNTRY%5d.%5bCZE%5d&amp;ShowOnWeb=true&amp;Lang=en" TargetMode="External"/><Relationship Id="rId25" Type="http://schemas.openxmlformats.org/officeDocument/2006/relationships/hyperlink" Target="http://stats.oecd.org/OECDStat_Metadata/ShowMetadata.ashx?Dataset=ITF_PASSENGER_TRANSPORT&amp;Coords=%5bCOUNTRY%5d.%5bDEU%5d&amp;ShowOnWeb=true&amp;Lang=en" TargetMode="External"/><Relationship Id="rId33" Type="http://schemas.openxmlformats.org/officeDocument/2006/relationships/hyperlink" Target="http://stats.oecd.org/OECDStat_Metadata/ShowMetadata.ashx?Dataset=ITF_PASSENGER_TRANSPORT&amp;Coords=%5bVARIABLE%5d.%5bT-PASS-TOT-INLD%5d,%5bCOUNTRY%5d.%5bKOR%5d&amp;ShowOnWeb=true&amp;Lang=en" TargetMode="External"/><Relationship Id="rId38" Type="http://schemas.openxmlformats.org/officeDocument/2006/relationships/hyperlink" Target="http://stats.oecd.org/OECDStat_Metadata/ShowMetadata.ashx?Dataset=ITF_PASSENGER_TRANSPORT&amp;Coords=%5bVARIABLE%5d.%5bT-PASS-TOT-INLD%5d,%5bCOUNTRY%5d.%5bMEX%5d&amp;ShowOnWeb=true&amp;Lang=en" TargetMode="External"/><Relationship Id="rId46" Type="http://schemas.openxmlformats.org/officeDocument/2006/relationships/hyperlink" Target="http://stats.oecd.org/OECDStat_Metadata/ShowMetadata.ashx?Dataset=ITF_PASSENGER_TRANSPORT&amp;Coords=%5bVARIABLE%5d.%5bT-PASS-TOT-INLD%5d,%5bCOUNTRY%5d.%5bRUS%5d&amp;ShowOnWeb=true&amp;Lang=en" TargetMode="External"/><Relationship Id="rId59" Type="http://schemas.openxmlformats.org/officeDocument/2006/relationships/vmlDrawing" Target="../drawings/vmlDrawing1.vml"/><Relationship Id="rId20" Type="http://schemas.openxmlformats.org/officeDocument/2006/relationships/hyperlink" Target="http://stats.oecd.org/OECDStat_Metadata/ShowMetadata.ashx?Dataset=ITF_PASSENGER_TRANSPORT&amp;Coords=%5bVARIABLE%5d.%5bT-PASS-TOT-INLD%5d,%5bCOUNTRY%5d.%5bEST%5d&amp;ShowOnWeb=true&amp;Lang=en" TargetMode="External"/><Relationship Id="rId41" Type="http://schemas.openxmlformats.org/officeDocument/2006/relationships/hyperlink" Target="http://stats.oecd.org/OECDStat_Metadata/ShowMetadata.ashx?Dataset=ITF_PASSENGER_TRANSPORT&amp;Coords=%5bVARIABLE%5d.%5bT-PASS-TOT-INLD%5d,%5bCOUNTRY%5d.%5bNLD%5d&amp;ShowOnWeb=true&amp;Lang=en" TargetMode="External"/><Relationship Id="rId54" Type="http://schemas.openxmlformats.org/officeDocument/2006/relationships/hyperlink" Target="http://stats.oecd.org/OECDStat_Metadata/ShowMetadata.ashx?Dataset=ITF_PASSENGER_TRANSPORT&amp;Coords=%5bVARIABLE%5d.%5bT-PASS-TOT-INLD%5d,%5bCOUNTRY%5d.%5bUKR%5d&amp;ShowOnWeb=true&amp;Lang=en" TargetMode="External"/><Relationship Id="rId1" Type="http://schemas.openxmlformats.org/officeDocument/2006/relationships/hyperlink" Target="http://stats.oecd.org/OECDStat_Metadata/ShowMetadata.ashx?Dataset=ITF_PASSENGER_TRANSPORT&amp;ShowOnWeb=true&amp;Lang=en" TargetMode="External"/><Relationship Id="rId6" Type="http://schemas.openxmlformats.org/officeDocument/2006/relationships/hyperlink" Target="http://stats.oecd.org/OECDStat_Metadata/ShowMetadata.ashx?Dataset=ITF_PASSENGER_TRANSPORT&amp;Coords=%5bVARIABLE%5d.%5bT-PASS-TOT-INLD%5d,%5bCOUNTRY%5d.%5bARM%5d&amp;ShowOnWeb=true&amp;Lang=en" TargetMode="External"/><Relationship Id="rId15" Type="http://schemas.openxmlformats.org/officeDocument/2006/relationships/hyperlink" Target="http://stats.oecd.org/OECDStat_Metadata/ShowMetadata.ashx?Dataset=ITF_PASSENGER_TRANSPORT&amp;Coords=%5bVARIABLE%5d.%5bT-PASS-TOT-INLD%5d,%5bCOUNTRY%5d.%5bCHN%5d&amp;ShowOnWeb=true&amp;Lang=en" TargetMode="External"/><Relationship Id="rId23" Type="http://schemas.openxmlformats.org/officeDocument/2006/relationships/hyperlink" Target="http://stats.oecd.org/OECDStat_Metadata/ShowMetadata.ashx?Dataset=ITF_PASSENGER_TRANSPORT&amp;Coords=%5bVARIABLE%5d.%5bT-PASS-TOT-INLD%5d,%5bCOUNTRY%5d.%5bMKD%5d&amp;ShowOnWeb=true&amp;Lang=en" TargetMode="External"/><Relationship Id="rId28" Type="http://schemas.openxmlformats.org/officeDocument/2006/relationships/hyperlink" Target="http://stats.oecd.org/OECDStat_Metadata/ShowMetadata.ashx?Dataset=ITF_PASSENGER_TRANSPORT&amp;Coords=%5bVARIABLE%5d.%5bT-PASS-TOT-INLD%5d,%5bCOUNTRY%5d.%5bGRC%5d&amp;ShowOnWeb=true&amp;Lang=en" TargetMode="External"/><Relationship Id="rId36" Type="http://schemas.openxmlformats.org/officeDocument/2006/relationships/hyperlink" Target="http://stats.oecd.org/OECDStat_Metadata/ShowMetadata.ashx?Dataset=ITF_PASSENGER_TRANSPORT&amp;Coords=%5bVARIABLE%5d.%5bT-PASS-TOT-INLD%5d,%5bCOUNTRY%5d.%5bLTU%5d&amp;ShowOnWeb=true&amp;Lang=en" TargetMode="External"/><Relationship Id="rId49" Type="http://schemas.openxmlformats.org/officeDocument/2006/relationships/hyperlink" Target="http://stats.oecd.org/OECDStat_Metadata/ShowMetadata.ashx?Dataset=ITF_PASSENGER_TRANSPORT&amp;Coords=%5bVARIABLE%5d.%5bT-PASS-TOT-INLD%5d,%5bCOUNTRY%5d.%5bESP%5d&amp;ShowOnWeb=true&amp;Lang=en" TargetMode="External"/><Relationship Id="rId57" Type="http://schemas.openxmlformats.org/officeDocument/2006/relationships/hyperlink" Target="http://stats.oecd.org/OECDStat_Metadata/ShowMetadata.ashx?Dataset=ITF_PASSENGER_TRANSPORT&amp;Coords=%5bVARIABLE%5d.%5bT-PASS-TOT-INLD%5d,%5bCOUNTRY%5d.%5bUSA%5d&amp;ShowOnWeb=true&amp;Lang=en" TargetMode="External"/><Relationship Id="rId10" Type="http://schemas.openxmlformats.org/officeDocument/2006/relationships/hyperlink" Target="http://stats.oecd.org/OECDStat_Metadata/ShowMetadata.ashx?Dataset=ITF_PASSENGER_TRANSPORT&amp;Coords=%5bVARIABLE%5d.%5bT-PASS-TOT-INLD%5d,%5bCOUNTRY%5d.%5bBEL%5d&amp;ShowOnWeb=true&amp;Lang=en" TargetMode="External"/><Relationship Id="rId31" Type="http://schemas.openxmlformats.org/officeDocument/2006/relationships/hyperlink" Target="http://stats.oecd.org/OECDStat_Metadata/ShowMetadata.ashx?Dataset=ITF_PASSENGER_TRANSPORT&amp;Coords=%5bVARIABLE%5d.%5bT-PASS-TOT-INLD%5d,%5bCOUNTRY%5d.%5bITA%5d&amp;ShowOnWeb=true&amp;Lang=en" TargetMode="External"/><Relationship Id="rId44" Type="http://schemas.openxmlformats.org/officeDocument/2006/relationships/hyperlink" Target="http://stats.oecd.org/OECDStat_Metadata/ShowMetadata.ashx?Dataset=ITF_PASSENGER_TRANSPORT&amp;Coords=%5bVARIABLE%5d.%5bT-PASS-TOT-INLD%5d,%5bCOUNTRY%5d.%5bPRT%5d&amp;ShowOnWeb=true&amp;Lang=en" TargetMode="External"/><Relationship Id="rId52" Type="http://schemas.openxmlformats.org/officeDocument/2006/relationships/hyperlink" Target="http://stats.oecd.org/OECDStat_Metadata/ShowMetadata.ashx?Dataset=ITF_PASSENGER_TRANSPORT&amp;Coords=%5bVARIABLE%5d.%5bT-PASS-TOT-INLD%5d,%5bCOUNTRY%5d.%5bTUR%5d&amp;ShowOnWeb=true&amp;Lang=en" TargetMode="External"/><Relationship Id="rId60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ITF_PASSENGER_TRANSPORT&amp;Coords=%5bCOUNTRY%5d.%5bMDA%5d&amp;ShowOnWeb=true&amp;Lang=en" TargetMode="External"/><Relationship Id="rId13" Type="http://schemas.openxmlformats.org/officeDocument/2006/relationships/comments" Target="../comments2.xml"/><Relationship Id="rId3" Type="http://schemas.openxmlformats.org/officeDocument/2006/relationships/hyperlink" Target="http://stats.oecd.org/OECDStat_Metadata/ShowMetadata.ashx?Dataset=ITF_PASSENGER_TRANSPORT&amp;Coords=%5bCOUNTRY%5d.%5bCZE%5d&amp;ShowOnWeb=true&amp;Lang=en" TargetMode="External"/><Relationship Id="rId7" Type="http://schemas.openxmlformats.org/officeDocument/2006/relationships/hyperlink" Target="http://stats.oecd.org/OECDStat_Metadata/ShowMetadata.ashx?Dataset=ITF_PASSENGER_TRANSPORT&amp;Coords=%5bCOUNTRY%5d.%5bLVA%5d&amp;ShowOnWeb=true&amp;Lang=en" TargetMode="External"/><Relationship Id="rId12" Type="http://schemas.openxmlformats.org/officeDocument/2006/relationships/vmlDrawing" Target="../drawings/vmlDrawing2.vml"/><Relationship Id="rId2" Type="http://schemas.openxmlformats.org/officeDocument/2006/relationships/hyperlink" Target="http://stats.oecd.org/OECDStat_Metadata/ShowMetadata.ashx?Dataset=ITF_PASSENGER_TRANSPORT&amp;Coords=%5bCOUNTRY%5d.%5bCHN%5d&amp;ShowOnWeb=true&amp;Lang=en" TargetMode="External"/><Relationship Id="rId1" Type="http://schemas.openxmlformats.org/officeDocument/2006/relationships/hyperlink" Target="http://stats.oecd.org/OECDStat_Metadata/ShowMetadata.ashx?Dataset=ITF_PASSENGER_TRANSPORT&amp;Coords=%5bCOUNTRY%5d.%5bARM%5d&amp;ShowOnWeb=true&amp;Lang=en" TargetMode="External"/><Relationship Id="rId6" Type="http://schemas.openxmlformats.org/officeDocument/2006/relationships/hyperlink" Target="http://stats.oecd.org/OECDStat_Metadata/ShowMetadata.ashx?Dataset=ITF_PASSENGER_TRANSPORT&amp;Coords=%5bCOUNTRY%5d.%5bIND%5d&amp;ShowOnWeb=true&amp;Lang=en" TargetMode="External"/><Relationship Id="rId11" Type="http://schemas.openxmlformats.org/officeDocument/2006/relationships/hyperlink" Target="http://stats.oecd.org/OECDStat_Metadata/ShowMetadata.ashx?Dataset=ITF_PASSENGER_TRANSPORT&amp;Coords=%5bCOUNTRY%5d.%5bGBR%5d&amp;ShowOnWeb=true&amp;Lang=en" TargetMode="External"/><Relationship Id="rId5" Type="http://schemas.openxmlformats.org/officeDocument/2006/relationships/hyperlink" Target="http://stats.oecd.org/OECDStat_Metadata/ShowMetadata.ashx?Dataset=ITF_PASSENGER_TRANSPORT&amp;Coords=%5bCOUNTRY%5d.%5bGRC%5d&amp;ShowOnWeb=true&amp;Lang=en" TargetMode="External"/><Relationship Id="rId10" Type="http://schemas.openxmlformats.org/officeDocument/2006/relationships/hyperlink" Target="http://stats.oecd.org/OECDStat_Metadata/ShowMetadata.ashx?Dataset=ITF_PASSENGER_TRANSPORT&amp;Coords=%5bCOUNTRY%5d.%5bUKR%5d&amp;ShowOnWeb=true&amp;Lang=en" TargetMode="External"/><Relationship Id="rId4" Type="http://schemas.openxmlformats.org/officeDocument/2006/relationships/hyperlink" Target="http://stats.oecd.org/OECDStat_Metadata/ShowMetadata.ashx?Dataset=ITF_PASSENGER_TRANSPORT&amp;Coords=%5bCOUNTRY%5d.%5bDEU%5d&amp;ShowOnWeb=true&amp;Lang=en" TargetMode="External"/><Relationship Id="rId9" Type="http://schemas.openxmlformats.org/officeDocument/2006/relationships/hyperlink" Target="http://stats.oecd.org/OECDStat_Metadata/ShowMetadata.ashx?Dataset=ITF_PASSENGER_TRANSPORT&amp;Coords=%5bCOUNTRY%5d.%5bSVK%5d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s.oecd.org/index.aspx?r=31056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s.oecd.org/index.aspx?r=310569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9"/>
  <sheetViews>
    <sheetView showGridLines="0" topLeftCell="X15" workbookViewId="0">
      <selection activeCell="AI6" sqref="AI6:AJ54"/>
    </sheetView>
  </sheetViews>
  <sheetFormatPr defaultRowHeight="12.75"/>
  <cols>
    <col min="1" max="1" width="27.42578125" customWidth="1"/>
    <col min="2" max="2" width="2.42578125" customWidth="1"/>
  </cols>
  <sheetData>
    <row r="1" spans="1:40" hidden="1">
      <c r="A1" s="1" t="e">
        <f ca="1">DotStatQuery(B1)</f>
        <v>#NAME?</v>
      </c>
      <c r="B1" s="1" t="s">
        <v>0</v>
      </c>
    </row>
    <row r="2" spans="1:40" ht="23.25">
      <c r="A2" s="2" t="s">
        <v>1</v>
      </c>
    </row>
    <row r="3" spans="1:40">
      <c r="A3" s="39" t="s">
        <v>2</v>
      </c>
      <c r="B3" s="40"/>
      <c r="C3" s="41" t="s">
        <v>3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3"/>
    </row>
    <row r="4" spans="1:40">
      <c r="A4" s="39" t="s">
        <v>4</v>
      </c>
      <c r="B4" s="40"/>
      <c r="C4" s="44" t="s">
        <v>5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6"/>
    </row>
    <row r="5" spans="1:40">
      <c r="A5" s="47" t="s">
        <v>6</v>
      </c>
      <c r="B5" s="48"/>
      <c r="C5" s="37" t="s">
        <v>7</v>
      </c>
      <c r="D5" s="38"/>
      <c r="E5" s="37" t="s">
        <v>8</v>
      </c>
      <c r="F5" s="38"/>
      <c r="G5" s="37" t="s">
        <v>9</v>
      </c>
      <c r="H5" s="38"/>
      <c r="I5" s="37" t="s">
        <v>10</v>
      </c>
      <c r="J5" s="38"/>
      <c r="K5" s="37" t="s">
        <v>11</v>
      </c>
      <c r="L5" s="38"/>
      <c r="M5" s="37" t="s">
        <v>12</v>
      </c>
      <c r="N5" s="38"/>
      <c r="O5" s="37" t="s">
        <v>13</v>
      </c>
      <c r="P5" s="38"/>
      <c r="Q5" s="37" t="s">
        <v>14</v>
      </c>
      <c r="R5" s="38"/>
      <c r="S5" s="37" t="s">
        <v>15</v>
      </c>
      <c r="T5" s="38"/>
      <c r="U5" s="37" t="s">
        <v>16</v>
      </c>
      <c r="V5" s="38"/>
      <c r="W5" s="37" t="s">
        <v>17</v>
      </c>
      <c r="X5" s="38"/>
      <c r="Y5" s="37" t="s">
        <v>18</v>
      </c>
      <c r="Z5" s="38"/>
      <c r="AA5" s="37" t="s">
        <v>19</v>
      </c>
      <c r="AB5" s="38"/>
      <c r="AC5" s="37" t="s">
        <v>20</v>
      </c>
      <c r="AD5" s="38"/>
      <c r="AE5" s="37" t="s">
        <v>21</v>
      </c>
      <c r="AF5" s="38"/>
      <c r="AG5" s="37" t="s">
        <v>22</v>
      </c>
      <c r="AH5" s="38"/>
      <c r="AI5" s="37" t="s">
        <v>23</v>
      </c>
      <c r="AJ5" s="38"/>
      <c r="AK5" s="37" t="s">
        <v>24</v>
      </c>
      <c r="AL5" s="38"/>
      <c r="AM5" s="37" t="s">
        <v>25</v>
      </c>
      <c r="AN5" s="38"/>
    </row>
    <row r="6" spans="1:40" ht="13.5">
      <c r="A6" s="3" t="s">
        <v>26</v>
      </c>
      <c r="B6" s="4" t="s">
        <v>27</v>
      </c>
      <c r="C6" s="49" t="s">
        <v>27</v>
      </c>
      <c r="D6" s="50"/>
      <c r="E6" s="49" t="s">
        <v>27</v>
      </c>
      <c r="F6" s="50"/>
      <c r="G6" s="49" t="s">
        <v>27</v>
      </c>
      <c r="H6" s="50"/>
      <c r="I6" s="49" t="s">
        <v>27</v>
      </c>
      <c r="J6" s="50"/>
      <c r="K6" s="49" t="s">
        <v>27</v>
      </c>
      <c r="L6" s="50"/>
      <c r="M6" s="49" t="s">
        <v>27</v>
      </c>
      <c r="N6" s="50"/>
      <c r="O6" s="49" t="s">
        <v>27</v>
      </c>
      <c r="P6" s="50"/>
      <c r="Q6" s="49" t="s">
        <v>27</v>
      </c>
      <c r="R6" s="50"/>
      <c r="S6" s="49" t="s">
        <v>27</v>
      </c>
      <c r="T6" s="50"/>
      <c r="U6" s="49" t="s">
        <v>27</v>
      </c>
      <c r="V6" s="50"/>
      <c r="W6" s="49" t="s">
        <v>27</v>
      </c>
      <c r="X6" s="50"/>
      <c r="Y6" s="49" t="s">
        <v>27</v>
      </c>
      <c r="Z6" s="50"/>
      <c r="AA6" s="49" t="s">
        <v>27</v>
      </c>
      <c r="AB6" s="50"/>
      <c r="AC6" s="49" t="s">
        <v>27</v>
      </c>
      <c r="AD6" s="50"/>
      <c r="AE6" s="49" t="s">
        <v>27</v>
      </c>
      <c r="AF6" s="50"/>
      <c r="AG6" s="49" t="s">
        <v>27</v>
      </c>
      <c r="AH6" s="50"/>
      <c r="AI6" s="49" t="s">
        <v>27</v>
      </c>
      <c r="AJ6" s="50"/>
      <c r="AK6" s="49" t="s">
        <v>27</v>
      </c>
      <c r="AL6" s="50"/>
      <c r="AM6" s="49" t="s">
        <v>27</v>
      </c>
      <c r="AN6" s="50"/>
    </row>
    <row r="7" spans="1:40" ht="15.75">
      <c r="A7" s="5" t="s">
        <v>28</v>
      </c>
      <c r="B7" s="4" t="s">
        <v>29</v>
      </c>
      <c r="C7" s="6" t="s">
        <v>27</v>
      </c>
      <c r="D7" s="7">
        <v>5424</v>
      </c>
      <c r="E7" s="6" t="s">
        <v>27</v>
      </c>
      <c r="F7" s="7">
        <v>5508</v>
      </c>
      <c r="G7" s="6" t="s">
        <v>27</v>
      </c>
      <c r="H7" s="7">
        <v>6188</v>
      </c>
      <c r="I7" s="6" t="s">
        <v>27</v>
      </c>
      <c r="J7" s="7">
        <v>6600</v>
      </c>
      <c r="K7" s="6" t="s">
        <v>27</v>
      </c>
      <c r="L7" s="7">
        <v>6570</v>
      </c>
      <c r="M7" s="6" t="s">
        <v>27</v>
      </c>
      <c r="N7" s="7">
        <v>6998</v>
      </c>
      <c r="O7" s="6" t="s">
        <v>27</v>
      </c>
      <c r="P7" s="7">
        <v>7430</v>
      </c>
      <c r="Q7" s="6" t="s">
        <v>27</v>
      </c>
      <c r="R7" s="7">
        <v>7091</v>
      </c>
      <c r="S7" s="6" t="s">
        <v>27</v>
      </c>
      <c r="T7" s="7">
        <v>6478</v>
      </c>
      <c r="U7" s="6" t="s">
        <v>27</v>
      </c>
      <c r="V7" s="7">
        <v>7402</v>
      </c>
      <c r="W7" s="6" t="s">
        <v>27</v>
      </c>
      <c r="X7" s="7">
        <v>7924</v>
      </c>
      <c r="Y7" s="6" t="s">
        <v>27</v>
      </c>
      <c r="Z7" s="7">
        <v>7998</v>
      </c>
      <c r="AA7" s="6" t="s">
        <v>27</v>
      </c>
      <c r="AB7" s="7">
        <v>7653</v>
      </c>
      <c r="AC7" s="6" t="s">
        <v>27</v>
      </c>
      <c r="AD7" s="7">
        <v>8662</v>
      </c>
      <c r="AE7" s="6" t="s">
        <v>27</v>
      </c>
      <c r="AF7" s="7" t="s">
        <v>30</v>
      </c>
      <c r="AG7" s="6" t="s">
        <v>27</v>
      </c>
      <c r="AH7" s="7" t="s">
        <v>30</v>
      </c>
      <c r="AI7" s="6" t="s">
        <v>27</v>
      </c>
      <c r="AJ7" s="7" t="s">
        <v>30</v>
      </c>
      <c r="AK7" s="6" t="s">
        <v>27</v>
      </c>
      <c r="AL7" s="7" t="s">
        <v>30</v>
      </c>
      <c r="AM7" s="6" t="s">
        <v>27</v>
      </c>
      <c r="AN7" s="7" t="s">
        <v>30</v>
      </c>
    </row>
    <row r="8" spans="1:40" ht="15.75">
      <c r="A8" s="5" t="s">
        <v>31</v>
      </c>
      <c r="B8" s="4" t="s">
        <v>29</v>
      </c>
      <c r="C8" s="6" t="s">
        <v>27</v>
      </c>
      <c r="D8" s="7" t="s">
        <v>30</v>
      </c>
      <c r="E8" s="6" t="s">
        <v>27</v>
      </c>
      <c r="F8" s="7" t="s">
        <v>30</v>
      </c>
      <c r="G8" s="6" t="s">
        <v>27</v>
      </c>
      <c r="H8" s="7" t="s">
        <v>30</v>
      </c>
      <c r="I8" s="6" t="s">
        <v>27</v>
      </c>
      <c r="J8" s="7" t="s">
        <v>30</v>
      </c>
      <c r="K8" s="6" t="s">
        <v>27</v>
      </c>
      <c r="L8" s="7" t="s">
        <v>30</v>
      </c>
      <c r="M8" s="6" t="s">
        <v>27</v>
      </c>
      <c r="N8" s="7">
        <v>41621.309273487997</v>
      </c>
      <c r="O8" s="6" t="s">
        <v>27</v>
      </c>
      <c r="P8" s="7">
        <v>45107.092463508998</v>
      </c>
      <c r="Q8" s="6" t="s">
        <v>27</v>
      </c>
      <c r="R8" s="7">
        <v>45175.083559143997</v>
      </c>
      <c r="S8" s="6" t="s">
        <v>27</v>
      </c>
      <c r="T8" s="7">
        <v>46565.802807865002</v>
      </c>
      <c r="U8" s="6" t="s">
        <v>27</v>
      </c>
      <c r="V8" s="7">
        <v>47135.945003695</v>
      </c>
      <c r="W8" s="6" t="s">
        <v>27</v>
      </c>
      <c r="X8" s="7">
        <v>52787.944291063002</v>
      </c>
      <c r="Y8" s="6" t="s">
        <v>27</v>
      </c>
      <c r="Z8" s="7">
        <v>50507.945949355002</v>
      </c>
      <c r="AA8" s="6" t="s">
        <v>27</v>
      </c>
      <c r="AB8" s="7">
        <v>50056.961442984997</v>
      </c>
      <c r="AC8" s="6" t="s">
        <v>27</v>
      </c>
      <c r="AD8" s="7">
        <v>47955.530681996002</v>
      </c>
      <c r="AE8" s="6" t="s">
        <v>27</v>
      </c>
      <c r="AF8" s="7">
        <v>49094.902650499003</v>
      </c>
      <c r="AG8" s="6" t="s">
        <v>27</v>
      </c>
      <c r="AH8" s="7">
        <v>51422.024313292</v>
      </c>
      <c r="AI8" s="6" t="s">
        <v>27</v>
      </c>
      <c r="AJ8" s="7">
        <v>54904.033465453002</v>
      </c>
      <c r="AK8" s="6" t="s">
        <v>27</v>
      </c>
      <c r="AL8" s="7">
        <v>57145.133388444003</v>
      </c>
      <c r="AM8" s="6" t="s">
        <v>27</v>
      </c>
      <c r="AN8" s="7" t="s">
        <v>30</v>
      </c>
    </row>
    <row r="9" spans="1:40" ht="15.75">
      <c r="A9" s="8" t="s">
        <v>32</v>
      </c>
      <c r="B9" s="4" t="s">
        <v>29</v>
      </c>
      <c r="C9" s="6" t="s">
        <v>27</v>
      </c>
      <c r="D9" s="7">
        <v>1484</v>
      </c>
      <c r="E9" s="6" t="s">
        <v>27</v>
      </c>
      <c r="F9" s="7">
        <v>1725</v>
      </c>
      <c r="G9" s="6" t="s">
        <v>27</v>
      </c>
      <c r="H9" s="7">
        <v>1861</v>
      </c>
      <c r="I9" s="6" t="s">
        <v>27</v>
      </c>
      <c r="J9" s="7">
        <v>2000</v>
      </c>
      <c r="K9" s="6" t="s">
        <v>33</v>
      </c>
      <c r="L9" s="7">
        <v>2096</v>
      </c>
      <c r="M9" s="6" t="s">
        <v>33</v>
      </c>
      <c r="N9" s="7">
        <v>2250</v>
      </c>
      <c r="O9" s="6" t="s">
        <v>33</v>
      </c>
      <c r="P9" s="7">
        <v>2464</v>
      </c>
      <c r="Q9" s="6" t="s">
        <v>33</v>
      </c>
      <c r="R9" s="7">
        <v>2545</v>
      </c>
      <c r="S9" s="6" t="s">
        <v>33</v>
      </c>
      <c r="T9" s="7">
        <v>2545</v>
      </c>
      <c r="U9" s="6" t="s">
        <v>34</v>
      </c>
      <c r="V9" s="7">
        <v>2391</v>
      </c>
      <c r="W9" s="6" t="s">
        <v>33</v>
      </c>
      <c r="X9" s="7">
        <v>2394</v>
      </c>
      <c r="Y9" s="6" t="s">
        <v>33</v>
      </c>
      <c r="Z9" s="7">
        <v>2429</v>
      </c>
      <c r="AA9" s="6" t="s">
        <v>33</v>
      </c>
      <c r="AB9" s="7">
        <v>2503</v>
      </c>
      <c r="AC9" s="6" t="s">
        <v>33</v>
      </c>
      <c r="AD9" s="7">
        <v>2512</v>
      </c>
      <c r="AE9" s="6" t="s">
        <v>33</v>
      </c>
      <c r="AF9" s="7">
        <v>2589</v>
      </c>
      <c r="AG9" s="6" t="s">
        <v>27</v>
      </c>
      <c r="AH9" s="7">
        <v>2440</v>
      </c>
      <c r="AI9" s="6" t="s">
        <v>27</v>
      </c>
      <c r="AJ9" s="7">
        <v>2598</v>
      </c>
      <c r="AK9" s="6" t="s">
        <v>27</v>
      </c>
      <c r="AL9" s="7">
        <v>2666</v>
      </c>
      <c r="AM9" s="6" t="s">
        <v>27</v>
      </c>
      <c r="AN9" s="7" t="s">
        <v>30</v>
      </c>
    </row>
    <row r="10" spans="1:40" ht="15.75">
      <c r="A10" s="5" t="s">
        <v>35</v>
      </c>
      <c r="B10" s="4" t="s">
        <v>29</v>
      </c>
      <c r="C10" s="6" t="s">
        <v>27</v>
      </c>
      <c r="D10" s="7">
        <v>268358.24618150998</v>
      </c>
      <c r="E10" s="6" t="s">
        <v>27</v>
      </c>
      <c r="F10" s="7">
        <v>266576.52676323999</v>
      </c>
      <c r="G10" s="6" t="s">
        <v>27</v>
      </c>
      <c r="H10" s="7">
        <v>272524.84344097</v>
      </c>
      <c r="I10" s="6" t="s">
        <v>27</v>
      </c>
      <c r="J10" s="7">
        <v>279165.15501669998</v>
      </c>
      <c r="K10" s="6" t="s">
        <v>27</v>
      </c>
      <c r="L10" s="7">
        <v>291222.67155516002</v>
      </c>
      <c r="M10" s="6" t="s">
        <v>27</v>
      </c>
      <c r="N10" s="7">
        <v>291967.51072343002</v>
      </c>
      <c r="O10" s="6" t="s">
        <v>27</v>
      </c>
      <c r="P10" s="7">
        <v>288071.40244868002</v>
      </c>
      <c r="Q10" s="6" t="s">
        <v>27</v>
      </c>
      <c r="R10" s="7">
        <v>292169.34401470999</v>
      </c>
      <c r="S10" s="6" t="s">
        <v>27</v>
      </c>
      <c r="T10" s="7">
        <v>295031.89558705001</v>
      </c>
      <c r="U10" s="6" t="s">
        <v>27</v>
      </c>
      <c r="V10" s="7">
        <v>294950.82476286998</v>
      </c>
      <c r="W10" s="6" t="s">
        <v>27</v>
      </c>
      <c r="X10" s="7">
        <v>296762.8783629</v>
      </c>
      <c r="Y10" s="6" t="s">
        <v>27</v>
      </c>
      <c r="Z10" s="7">
        <v>300064.59182854998</v>
      </c>
      <c r="AA10" s="6" t="s">
        <v>27</v>
      </c>
      <c r="AB10" s="7">
        <v>303164.16460612998</v>
      </c>
      <c r="AC10" s="6" t="s">
        <v>27</v>
      </c>
      <c r="AD10" s="7">
        <v>305941.68019967998</v>
      </c>
      <c r="AE10" s="6" t="s">
        <v>27</v>
      </c>
      <c r="AF10" s="7">
        <v>310236.14533888001</v>
      </c>
      <c r="AG10" s="6" t="s">
        <v>27</v>
      </c>
      <c r="AH10" s="7">
        <v>316069.61217593</v>
      </c>
      <c r="AI10" s="6" t="s">
        <v>27</v>
      </c>
      <c r="AJ10" s="7">
        <v>323695.71662625001</v>
      </c>
      <c r="AK10" s="6" t="s">
        <v>27</v>
      </c>
      <c r="AL10" s="7">
        <v>329513.71856155997</v>
      </c>
      <c r="AM10" s="6" t="s">
        <v>27</v>
      </c>
      <c r="AN10" s="7">
        <v>331487.27479791001</v>
      </c>
    </row>
    <row r="11" spans="1:40" ht="15.75">
      <c r="A11" s="5" t="s">
        <v>36</v>
      </c>
      <c r="B11" s="4" t="s">
        <v>29</v>
      </c>
      <c r="C11" s="6" t="s">
        <v>27</v>
      </c>
      <c r="D11" s="7">
        <v>9646</v>
      </c>
      <c r="E11" s="6" t="s">
        <v>27</v>
      </c>
      <c r="F11" s="7">
        <v>9979</v>
      </c>
      <c r="G11" s="6" t="s">
        <v>27</v>
      </c>
      <c r="H11" s="7">
        <v>10187</v>
      </c>
      <c r="I11" s="6" t="s">
        <v>27</v>
      </c>
      <c r="J11" s="7">
        <v>10515</v>
      </c>
      <c r="K11" s="6" t="s">
        <v>27</v>
      </c>
      <c r="L11" s="7">
        <v>11068</v>
      </c>
      <c r="M11" s="6" t="s">
        <v>27</v>
      </c>
      <c r="N11" s="7">
        <v>11770</v>
      </c>
      <c r="O11" s="6" t="s">
        <v>27</v>
      </c>
      <c r="P11" s="7">
        <v>12750</v>
      </c>
      <c r="Q11" s="6" t="s">
        <v>27</v>
      </c>
      <c r="R11" s="7">
        <v>14001</v>
      </c>
      <c r="S11" s="6" t="s">
        <v>27</v>
      </c>
      <c r="T11" s="7">
        <v>15090</v>
      </c>
      <c r="U11" s="6" t="s">
        <v>27</v>
      </c>
      <c r="V11" s="7">
        <v>16315</v>
      </c>
      <c r="W11" s="6" t="s">
        <v>27</v>
      </c>
      <c r="X11" s="7">
        <v>17550</v>
      </c>
      <c r="Y11" s="6" t="s">
        <v>27</v>
      </c>
      <c r="Z11" s="7">
        <v>18924</v>
      </c>
      <c r="AA11" s="6" t="s">
        <v>27</v>
      </c>
      <c r="AB11" s="7">
        <v>20625</v>
      </c>
      <c r="AC11" s="6" t="s">
        <v>27</v>
      </c>
      <c r="AD11" s="7">
        <v>22489</v>
      </c>
      <c r="AE11" s="6" t="s">
        <v>27</v>
      </c>
      <c r="AF11" s="7">
        <v>23604</v>
      </c>
      <c r="AG11" s="6" t="s">
        <v>27</v>
      </c>
      <c r="AH11" s="7">
        <v>24320</v>
      </c>
      <c r="AI11" s="6" t="s">
        <v>27</v>
      </c>
      <c r="AJ11" s="7">
        <v>24877</v>
      </c>
      <c r="AK11" s="6" t="s">
        <v>27</v>
      </c>
      <c r="AL11" s="7">
        <v>25353</v>
      </c>
      <c r="AM11" s="6" t="s">
        <v>27</v>
      </c>
      <c r="AN11" s="7">
        <v>25742</v>
      </c>
    </row>
    <row r="12" spans="1:40" ht="15.75">
      <c r="A12" s="5" t="s">
        <v>37</v>
      </c>
      <c r="B12" s="4" t="s">
        <v>29</v>
      </c>
      <c r="C12" s="6" t="s">
        <v>27</v>
      </c>
      <c r="D12" s="7">
        <v>30256</v>
      </c>
      <c r="E12" s="6" t="s">
        <v>27</v>
      </c>
      <c r="F12" s="7">
        <v>28022</v>
      </c>
      <c r="G12" s="6" t="s">
        <v>27</v>
      </c>
      <c r="H12" s="7">
        <v>26729</v>
      </c>
      <c r="I12" s="6" t="s">
        <v>27</v>
      </c>
      <c r="J12" s="7">
        <v>25659</v>
      </c>
      <c r="K12" s="6" t="s">
        <v>27</v>
      </c>
      <c r="L12" s="7">
        <v>25744</v>
      </c>
      <c r="M12" s="6" t="s">
        <v>27</v>
      </c>
      <c r="N12" s="7">
        <v>21990</v>
      </c>
      <c r="O12" s="6" t="s">
        <v>27</v>
      </c>
      <c r="P12" s="7">
        <v>21582</v>
      </c>
      <c r="Q12" s="6" t="s">
        <v>27</v>
      </c>
      <c r="R12" s="7">
        <v>21171</v>
      </c>
      <c r="S12" s="6" t="s">
        <v>27</v>
      </c>
      <c r="T12" s="7">
        <v>18779</v>
      </c>
      <c r="U12" s="6" t="s">
        <v>27</v>
      </c>
      <c r="V12" s="7">
        <v>16943</v>
      </c>
      <c r="W12" s="6" t="s">
        <v>27</v>
      </c>
      <c r="X12" s="7">
        <v>20091</v>
      </c>
      <c r="Y12" s="6" t="s">
        <v>27</v>
      </c>
      <c r="Z12" s="7">
        <v>20228</v>
      </c>
      <c r="AA12" s="6" t="s">
        <v>27</v>
      </c>
      <c r="AB12" s="7">
        <v>21371</v>
      </c>
      <c r="AC12" s="6" t="s">
        <v>27</v>
      </c>
      <c r="AD12" s="7">
        <v>21926</v>
      </c>
      <c r="AE12" s="6" t="s">
        <v>27</v>
      </c>
      <c r="AF12" s="7">
        <v>19885</v>
      </c>
      <c r="AG12" s="6" t="s">
        <v>27</v>
      </c>
      <c r="AH12" s="7">
        <v>18551</v>
      </c>
      <c r="AI12" s="6" t="s">
        <v>27</v>
      </c>
      <c r="AJ12" s="7">
        <v>18447</v>
      </c>
      <c r="AK12" s="6" t="s">
        <v>27</v>
      </c>
      <c r="AL12" s="7">
        <v>18631</v>
      </c>
      <c r="AM12" s="6" t="s">
        <v>27</v>
      </c>
      <c r="AN12" s="7">
        <v>18864</v>
      </c>
    </row>
    <row r="13" spans="1:40" ht="15.75">
      <c r="A13" s="5" t="s">
        <v>38</v>
      </c>
      <c r="B13" s="4" t="s">
        <v>29</v>
      </c>
      <c r="C13" s="6" t="s">
        <v>27</v>
      </c>
      <c r="D13" s="7">
        <v>127155</v>
      </c>
      <c r="E13" s="6" t="s">
        <v>27</v>
      </c>
      <c r="F13" s="7">
        <v>129506</v>
      </c>
      <c r="G13" s="6" t="s">
        <v>27</v>
      </c>
      <c r="H13" s="7">
        <v>132220</v>
      </c>
      <c r="I13" s="6" t="s">
        <v>27</v>
      </c>
      <c r="J13" s="7">
        <v>132995</v>
      </c>
      <c r="K13" s="6" t="s">
        <v>27</v>
      </c>
      <c r="L13" s="7">
        <v>135476</v>
      </c>
      <c r="M13" s="6" t="s">
        <v>27</v>
      </c>
      <c r="N13" s="7">
        <v>136110</v>
      </c>
      <c r="O13" s="6" t="s">
        <v>27</v>
      </c>
      <c r="P13" s="7">
        <v>137597</v>
      </c>
      <c r="Q13" s="6" t="s">
        <v>27</v>
      </c>
      <c r="R13" s="7">
        <v>140742</v>
      </c>
      <c r="S13" s="6" t="s">
        <v>27</v>
      </c>
      <c r="T13" s="7">
        <v>141026</v>
      </c>
      <c r="U13" s="6" t="s">
        <v>27</v>
      </c>
      <c r="V13" s="7">
        <v>141487</v>
      </c>
      <c r="W13" s="6" t="s">
        <v>27</v>
      </c>
      <c r="X13" s="7">
        <v>137176</v>
      </c>
      <c r="Y13" s="6" t="s">
        <v>27</v>
      </c>
      <c r="Z13" s="7">
        <v>138643</v>
      </c>
      <c r="AA13" s="6" t="s">
        <v>27</v>
      </c>
      <c r="AB13" s="7" t="s">
        <v>30</v>
      </c>
      <c r="AC13" s="6" t="s">
        <v>27</v>
      </c>
      <c r="AD13" s="7">
        <v>132125</v>
      </c>
      <c r="AE13" s="6" t="s">
        <v>33</v>
      </c>
      <c r="AF13" s="7">
        <v>134954</v>
      </c>
      <c r="AG13" s="6" t="s">
        <v>34</v>
      </c>
      <c r="AH13" s="7">
        <v>132573</v>
      </c>
      <c r="AI13" s="6" t="s">
        <v>27</v>
      </c>
      <c r="AJ13" s="7">
        <v>129667</v>
      </c>
      <c r="AK13" s="6" t="s">
        <v>27</v>
      </c>
      <c r="AL13" s="7" t="s">
        <v>30</v>
      </c>
      <c r="AM13" s="6" t="s">
        <v>27</v>
      </c>
      <c r="AN13" s="7" t="s">
        <v>30</v>
      </c>
    </row>
    <row r="14" spans="1:40" ht="15.75">
      <c r="A14" s="5" t="s">
        <v>39</v>
      </c>
      <c r="B14" s="4" t="s">
        <v>29</v>
      </c>
      <c r="C14" s="6" t="s">
        <v>27</v>
      </c>
      <c r="D14" s="7" t="s">
        <v>30</v>
      </c>
      <c r="E14" s="6" t="s">
        <v>27</v>
      </c>
      <c r="F14" s="7" t="s">
        <v>30</v>
      </c>
      <c r="G14" s="6" t="s">
        <v>27</v>
      </c>
      <c r="H14" s="7" t="s">
        <v>30</v>
      </c>
      <c r="I14" s="6" t="s">
        <v>27</v>
      </c>
      <c r="J14" s="7" t="s">
        <v>30</v>
      </c>
      <c r="K14" s="6" t="s">
        <v>27</v>
      </c>
      <c r="L14" s="7" t="s">
        <v>30</v>
      </c>
      <c r="M14" s="6" t="s">
        <v>27</v>
      </c>
      <c r="N14" s="7" t="s">
        <v>30</v>
      </c>
      <c r="O14" s="6" t="s">
        <v>27</v>
      </c>
      <c r="P14" s="7" t="s">
        <v>30</v>
      </c>
      <c r="Q14" s="6" t="s">
        <v>27</v>
      </c>
      <c r="R14" s="7">
        <v>2099</v>
      </c>
      <c r="S14" s="6" t="s">
        <v>27</v>
      </c>
      <c r="T14" s="7">
        <v>2191</v>
      </c>
      <c r="U14" s="6" t="s">
        <v>27</v>
      </c>
      <c r="V14" s="7">
        <v>2012</v>
      </c>
      <c r="W14" s="6" t="s">
        <v>27</v>
      </c>
      <c r="X14" s="7" t="s">
        <v>30</v>
      </c>
      <c r="Y14" s="6" t="s">
        <v>27</v>
      </c>
      <c r="Z14" s="7">
        <v>1554</v>
      </c>
      <c r="AA14" s="6" t="s">
        <v>27</v>
      </c>
      <c r="AB14" s="7">
        <v>1980</v>
      </c>
      <c r="AC14" s="6" t="s">
        <v>27</v>
      </c>
      <c r="AD14" s="7">
        <v>1790</v>
      </c>
      <c r="AE14" s="6" t="s">
        <v>27</v>
      </c>
      <c r="AF14" s="7">
        <v>1695</v>
      </c>
      <c r="AG14" s="6" t="s">
        <v>27</v>
      </c>
      <c r="AH14" s="7">
        <v>1724</v>
      </c>
      <c r="AI14" s="6" t="s">
        <v>27</v>
      </c>
      <c r="AJ14" s="7">
        <v>1730</v>
      </c>
      <c r="AK14" s="6" t="s">
        <v>27</v>
      </c>
      <c r="AL14" s="7">
        <v>1691</v>
      </c>
      <c r="AM14" s="6" t="s">
        <v>27</v>
      </c>
      <c r="AN14" s="7" t="s">
        <v>30</v>
      </c>
    </row>
    <row r="15" spans="1:40" ht="15.75">
      <c r="A15" s="5" t="s">
        <v>40</v>
      </c>
      <c r="B15" s="4" t="s">
        <v>29</v>
      </c>
      <c r="C15" s="6" t="s">
        <v>41</v>
      </c>
      <c r="D15" s="7">
        <v>18580</v>
      </c>
      <c r="E15" s="6" t="s">
        <v>27</v>
      </c>
      <c r="F15" s="7">
        <v>18697</v>
      </c>
      <c r="G15" s="6" t="s">
        <v>41</v>
      </c>
      <c r="H15" s="7">
        <v>19616</v>
      </c>
      <c r="I15" s="6" t="s">
        <v>27</v>
      </c>
      <c r="J15" s="7">
        <v>16522</v>
      </c>
      <c r="K15" s="6" t="s">
        <v>27</v>
      </c>
      <c r="L15" s="7">
        <v>14461</v>
      </c>
      <c r="M15" s="6" t="s">
        <v>27</v>
      </c>
      <c r="N15" s="7">
        <v>14678</v>
      </c>
      <c r="O15" s="6" t="s">
        <v>27</v>
      </c>
      <c r="P15" s="7">
        <v>14461</v>
      </c>
      <c r="Q15" s="6" t="s">
        <v>27</v>
      </c>
      <c r="R15" s="7">
        <v>14633</v>
      </c>
      <c r="S15" s="6" t="s">
        <v>27</v>
      </c>
      <c r="T15" s="7">
        <v>14640</v>
      </c>
      <c r="U15" s="6" t="s">
        <v>27</v>
      </c>
      <c r="V15" s="7">
        <v>12217</v>
      </c>
      <c r="W15" s="6" t="s">
        <v>27</v>
      </c>
      <c r="X15" s="7">
        <v>12024</v>
      </c>
      <c r="Y15" s="6" t="s">
        <v>27</v>
      </c>
      <c r="Z15" s="7">
        <v>11834</v>
      </c>
      <c r="AA15" s="6" t="s">
        <v>27</v>
      </c>
      <c r="AB15" s="7">
        <v>11109</v>
      </c>
      <c r="AC15" s="6" t="s">
        <v>27</v>
      </c>
      <c r="AD15" s="7">
        <v>10742</v>
      </c>
      <c r="AE15" s="6" t="s">
        <v>27</v>
      </c>
      <c r="AF15" s="7">
        <v>11847</v>
      </c>
      <c r="AG15" s="6" t="s">
        <v>27</v>
      </c>
      <c r="AH15" s="7">
        <v>11783</v>
      </c>
      <c r="AI15" s="6" t="s">
        <v>27</v>
      </c>
      <c r="AJ15" s="7">
        <v>11215</v>
      </c>
      <c r="AK15" s="6" t="s">
        <v>27</v>
      </c>
      <c r="AL15" s="7">
        <v>10617</v>
      </c>
      <c r="AM15" s="6" t="s">
        <v>27</v>
      </c>
      <c r="AN15" s="7">
        <v>10067</v>
      </c>
    </row>
    <row r="16" spans="1:40" ht="15.75">
      <c r="A16" s="5" t="s">
        <v>42</v>
      </c>
      <c r="B16" s="4" t="s">
        <v>29</v>
      </c>
      <c r="C16" s="6" t="s">
        <v>27</v>
      </c>
      <c r="D16" s="7">
        <v>503548</v>
      </c>
      <c r="E16" s="6" t="s">
        <v>27</v>
      </c>
      <c r="F16" s="7">
        <v>482553</v>
      </c>
      <c r="G16" s="6" t="s">
        <v>27</v>
      </c>
      <c r="H16" s="7">
        <v>494596</v>
      </c>
      <c r="I16" s="6" t="s">
        <v>27</v>
      </c>
      <c r="J16" s="7">
        <v>486433</v>
      </c>
      <c r="K16" s="6" t="s">
        <v>27</v>
      </c>
      <c r="L16" s="7">
        <v>489781</v>
      </c>
      <c r="M16" s="6" t="s">
        <v>27</v>
      </c>
      <c r="N16" s="7">
        <v>514214</v>
      </c>
      <c r="O16" s="6" t="s">
        <v>27</v>
      </c>
      <c r="P16" s="7">
        <v>511553</v>
      </c>
      <c r="Q16" s="6" t="s">
        <v>27</v>
      </c>
      <c r="R16" s="7">
        <v>504924</v>
      </c>
      <c r="S16" s="6" t="s">
        <v>41</v>
      </c>
      <c r="T16" s="7">
        <v>478574</v>
      </c>
      <c r="U16" s="6" t="s">
        <v>27</v>
      </c>
      <c r="V16" s="7">
        <v>494413</v>
      </c>
      <c r="W16" s="6" t="s">
        <v>27</v>
      </c>
      <c r="X16" s="7" t="s">
        <v>30</v>
      </c>
      <c r="Y16" s="6" t="s">
        <v>27</v>
      </c>
      <c r="Z16" s="7" t="s">
        <v>30</v>
      </c>
      <c r="AA16" s="6" t="s">
        <v>27</v>
      </c>
      <c r="AB16" s="7" t="s">
        <v>30</v>
      </c>
      <c r="AC16" s="6" t="s">
        <v>27</v>
      </c>
      <c r="AD16" s="7" t="s">
        <v>30</v>
      </c>
      <c r="AE16" s="6" t="s">
        <v>27</v>
      </c>
      <c r="AF16" s="7" t="s">
        <v>30</v>
      </c>
      <c r="AG16" s="6" t="s">
        <v>27</v>
      </c>
      <c r="AH16" s="7" t="s">
        <v>30</v>
      </c>
      <c r="AI16" s="6" t="s">
        <v>27</v>
      </c>
      <c r="AJ16" s="7" t="s">
        <v>30</v>
      </c>
      <c r="AK16" s="6" t="s">
        <v>27</v>
      </c>
      <c r="AL16" s="7" t="s">
        <v>30</v>
      </c>
      <c r="AM16" s="6" t="s">
        <v>27</v>
      </c>
      <c r="AN16" s="7" t="s">
        <v>30</v>
      </c>
    </row>
    <row r="17" spans="1:40" ht="15.75">
      <c r="A17" s="8" t="s">
        <v>43</v>
      </c>
      <c r="B17" s="4" t="s">
        <v>29</v>
      </c>
      <c r="C17" s="6" t="s">
        <v>27</v>
      </c>
      <c r="D17" s="7">
        <v>1119001</v>
      </c>
      <c r="E17" s="6" t="s">
        <v>27</v>
      </c>
      <c r="F17" s="7">
        <v>1197390</v>
      </c>
      <c r="G17" s="6" t="s">
        <v>27</v>
      </c>
      <c r="H17" s="7">
        <v>1277520</v>
      </c>
      <c r="I17" s="6" t="s">
        <v>27</v>
      </c>
      <c r="J17" s="7">
        <v>1248421</v>
      </c>
      <c r="K17" s="6" t="s">
        <v>27</v>
      </c>
      <c r="L17" s="7">
        <v>1446060</v>
      </c>
      <c r="M17" s="6" t="s">
        <v>27</v>
      </c>
      <c r="N17" s="7">
        <v>1535404</v>
      </c>
      <c r="O17" s="6" t="s">
        <v>27</v>
      </c>
      <c r="P17" s="7">
        <v>1675297</v>
      </c>
      <c r="Q17" s="6" t="s">
        <v>27</v>
      </c>
      <c r="R17" s="7">
        <v>1872308</v>
      </c>
      <c r="S17" s="6" t="s">
        <v>27</v>
      </c>
      <c r="T17" s="7">
        <v>2025471</v>
      </c>
      <c r="U17" s="6" t="s">
        <v>27</v>
      </c>
      <c r="V17" s="7">
        <v>2139033</v>
      </c>
      <c r="W17" s="6" t="s">
        <v>27</v>
      </c>
      <c r="X17" s="7">
        <v>2378299</v>
      </c>
      <c r="Y17" s="6" t="s">
        <v>27</v>
      </c>
      <c r="Z17" s="7">
        <v>2637254</v>
      </c>
      <c r="AA17" s="6" t="s">
        <v>27</v>
      </c>
      <c r="AB17" s="7">
        <v>2827988</v>
      </c>
      <c r="AC17" s="6" t="s">
        <v>27</v>
      </c>
      <c r="AD17" s="7">
        <v>2184650</v>
      </c>
      <c r="AE17" s="6" t="s">
        <v>27</v>
      </c>
      <c r="AF17" s="7">
        <v>2223870</v>
      </c>
      <c r="AG17" s="6" t="s">
        <v>27</v>
      </c>
      <c r="AH17" s="7">
        <v>2270330</v>
      </c>
      <c r="AI17" s="6" t="s">
        <v>27</v>
      </c>
      <c r="AJ17" s="7">
        <v>2280800</v>
      </c>
      <c r="AK17" s="6" t="s">
        <v>27</v>
      </c>
      <c r="AL17" s="7">
        <v>2322210</v>
      </c>
      <c r="AM17" s="6" t="s">
        <v>27</v>
      </c>
      <c r="AN17" s="7" t="s">
        <v>30</v>
      </c>
    </row>
    <row r="18" spans="1:40" ht="15.75">
      <c r="A18" s="5" t="s">
        <v>44</v>
      </c>
      <c r="B18" s="4" t="s">
        <v>29</v>
      </c>
      <c r="C18" s="6" t="s">
        <v>27</v>
      </c>
      <c r="D18" s="7">
        <v>4583</v>
      </c>
      <c r="E18" s="6" t="s">
        <v>27</v>
      </c>
      <c r="F18" s="7">
        <v>4719</v>
      </c>
      <c r="G18" s="6" t="s">
        <v>27</v>
      </c>
      <c r="H18" s="7">
        <v>4752</v>
      </c>
      <c r="I18" s="6" t="s">
        <v>27</v>
      </c>
      <c r="J18" s="7">
        <v>4880</v>
      </c>
      <c r="K18" s="6" t="s">
        <v>27</v>
      </c>
      <c r="L18" s="7">
        <v>4603</v>
      </c>
      <c r="M18" s="6" t="s">
        <v>27</v>
      </c>
      <c r="N18" s="7">
        <v>4669</v>
      </c>
      <c r="O18" s="6" t="s">
        <v>27</v>
      </c>
      <c r="P18" s="7">
        <v>4899</v>
      </c>
      <c r="Q18" s="6" t="s">
        <v>27</v>
      </c>
      <c r="R18" s="7">
        <v>5419</v>
      </c>
      <c r="S18" s="6" t="s">
        <v>27</v>
      </c>
      <c r="T18" s="7">
        <v>5903</v>
      </c>
      <c r="U18" s="6" t="s">
        <v>27</v>
      </c>
      <c r="V18" s="7">
        <v>5273</v>
      </c>
      <c r="W18" s="6" t="s">
        <v>27</v>
      </c>
      <c r="X18" s="7">
        <v>5026</v>
      </c>
      <c r="Y18" s="6" t="s">
        <v>27</v>
      </c>
      <c r="Z18" s="7">
        <v>4631</v>
      </c>
      <c r="AA18" s="6" t="s">
        <v>27</v>
      </c>
      <c r="AB18" s="7">
        <v>4353</v>
      </c>
      <c r="AC18" s="6" t="s">
        <v>27</v>
      </c>
      <c r="AD18" s="7">
        <v>4455</v>
      </c>
      <c r="AE18" s="6" t="s">
        <v>27</v>
      </c>
      <c r="AF18" s="7">
        <v>4575</v>
      </c>
      <c r="AG18" s="6" t="s">
        <v>41</v>
      </c>
      <c r="AH18" s="7">
        <v>4328</v>
      </c>
      <c r="AI18" s="6" t="s">
        <v>27</v>
      </c>
      <c r="AJ18" s="7">
        <v>4638</v>
      </c>
      <c r="AK18" s="6" t="s">
        <v>27</v>
      </c>
      <c r="AL18" s="7">
        <v>4895</v>
      </c>
      <c r="AM18" s="6" t="s">
        <v>27</v>
      </c>
      <c r="AN18" s="7">
        <v>4599</v>
      </c>
    </row>
    <row r="19" spans="1:40" ht="15.75">
      <c r="A19" s="8" t="s">
        <v>45</v>
      </c>
      <c r="B19" s="4" t="s">
        <v>29</v>
      </c>
      <c r="C19" s="6" t="s">
        <v>27</v>
      </c>
      <c r="D19" s="7">
        <v>80591</v>
      </c>
      <c r="E19" s="6" t="s">
        <v>27</v>
      </c>
      <c r="F19" s="7">
        <v>81377</v>
      </c>
      <c r="G19" s="6" t="s">
        <v>27</v>
      </c>
      <c r="H19" s="7">
        <v>81555</v>
      </c>
      <c r="I19" s="6" t="s">
        <v>27</v>
      </c>
      <c r="J19" s="7">
        <v>83327</v>
      </c>
      <c r="K19" s="6" t="s">
        <v>27</v>
      </c>
      <c r="L19" s="7">
        <v>82676</v>
      </c>
      <c r="M19" s="6" t="s">
        <v>27</v>
      </c>
      <c r="N19" s="7">
        <v>83915</v>
      </c>
      <c r="O19" s="6" t="s">
        <v>27</v>
      </c>
      <c r="P19" s="7">
        <v>86053</v>
      </c>
      <c r="Q19" s="6" t="s">
        <v>27</v>
      </c>
      <c r="R19" s="7">
        <v>87959</v>
      </c>
      <c r="S19" s="6" t="s">
        <v>27</v>
      </c>
      <c r="T19" s="7">
        <v>88552</v>
      </c>
      <c r="U19" s="6" t="s">
        <v>27</v>
      </c>
      <c r="V19" s="7">
        <v>88287</v>
      </c>
      <c r="W19" s="6" t="s">
        <v>41</v>
      </c>
      <c r="X19" s="7">
        <v>80977</v>
      </c>
      <c r="Y19" s="6" t="s">
        <v>27</v>
      </c>
      <c r="Z19" s="7">
        <v>81471</v>
      </c>
      <c r="AA19" s="6" t="s">
        <v>27</v>
      </c>
      <c r="AB19" s="7">
        <v>80540</v>
      </c>
      <c r="AC19" s="6" t="s">
        <v>27</v>
      </c>
      <c r="AD19" s="7">
        <v>81277</v>
      </c>
      <c r="AE19" s="6" t="s">
        <v>27</v>
      </c>
      <c r="AF19" s="7">
        <v>84067</v>
      </c>
      <c r="AG19" s="6" t="s">
        <v>27</v>
      </c>
      <c r="AH19" s="7">
        <v>87999.012591999999</v>
      </c>
      <c r="AI19" s="6" t="s">
        <v>27</v>
      </c>
      <c r="AJ19" s="7">
        <v>91355.473268000002</v>
      </c>
      <c r="AK19" s="6" t="s">
        <v>27</v>
      </c>
      <c r="AL19" s="7">
        <v>95002.366454000003</v>
      </c>
      <c r="AM19" s="6" t="s">
        <v>27</v>
      </c>
      <c r="AN19" s="7">
        <v>99207.418999999994</v>
      </c>
    </row>
    <row r="20" spans="1:40" ht="15.75">
      <c r="A20" s="5" t="s">
        <v>46</v>
      </c>
      <c r="B20" s="4" t="s">
        <v>29</v>
      </c>
      <c r="C20" s="6" t="s">
        <v>27</v>
      </c>
      <c r="D20" s="7">
        <v>69731</v>
      </c>
      <c r="E20" s="6" t="s">
        <v>27</v>
      </c>
      <c r="F20" s="7">
        <v>69107</v>
      </c>
      <c r="G20" s="6" t="s">
        <v>27</v>
      </c>
      <c r="H20" s="7">
        <v>69227</v>
      </c>
      <c r="I20" s="6" t="s">
        <v>27</v>
      </c>
      <c r="J20" s="7">
        <v>69909</v>
      </c>
      <c r="K20" s="6" t="s">
        <v>27</v>
      </c>
      <c r="L20" s="7">
        <v>71526</v>
      </c>
      <c r="M20" s="6" t="s">
        <v>27</v>
      </c>
      <c r="N20" s="7">
        <v>71653</v>
      </c>
      <c r="O20" s="6" t="s">
        <v>27</v>
      </c>
      <c r="P20" s="7">
        <v>72465</v>
      </c>
      <c r="Q20" s="6" t="s">
        <v>41</v>
      </c>
      <c r="R20" s="7">
        <v>74168</v>
      </c>
      <c r="S20" s="6" t="s">
        <v>27</v>
      </c>
      <c r="T20" s="7">
        <v>74266</v>
      </c>
      <c r="U20" s="6" t="s">
        <v>27</v>
      </c>
      <c r="V20" s="7">
        <v>73603</v>
      </c>
      <c r="W20" s="6" t="s">
        <v>27</v>
      </c>
      <c r="X20" s="7">
        <v>73189</v>
      </c>
      <c r="Y20" s="6" t="s">
        <v>27</v>
      </c>
      <c r="Z20" s="7">
        <v>73502</v>
      </c>
      <c r="AA20" s="6" t="s">
        <v>27</v>
      </c>
      <c r="AB20" s="7">
        <v>74059</v>
      </c>
      <c r="AC20" s="6" t="s">
        <v>27</v>
      </c>
      <c r="AD20" s="7">
        <v>74627</v>
      </c>
      <c r="AE20" s="6" t="s">
        <v>27</v>
      </c>
      <c r="AF20" s="7">
        <v>73834.550518914999</v>
      </c>
      <c r="AG20" s="6" t="s">
        <v>27</v>
      </c>
      <c r="AH20" s="7">
        <v>74352.075461365996</v>
      </c>
      <c r="AI20" s="6" t="s">
        <v>27</v>
      </c>
      <c r="AJ20" s="7">
        <v>73197.317598196998</v>
      </c>
      <c r="AK20" s="6" t="s">
        <v>27</v>
      </c>
      <c r="AL20" s="7" t="s">
        <v>30</v>
      </c>
      <c r="AM20" s="6" t="s">
        <v>27</v>
      </c>
      <c r="AN20" s="7" t="s">
        <v>30</v>
      </c>
    </row>
    <row r="21" spans="1:40" ht="15.75">
      <c r="A21" s="5" t="s">
        <v>47</v>
      </c>
      <c r="B21" s="4" t="s">
        <v>29</v>
      </c>
      <c r="C21" s="6" t="s">
        <v>27</v>
      </c>
      <c r="D21" s="7">
        <v>2893</v>
      </c>
      <c r="E21" s="6" t="s">
        <v>41</v>
      </c>
      <c r="F21" s="7">
        <v>2902</v>
      </c>
      <c r="G21" s="6" t="s">
        <v>27</v>
      </c>
      <c r="H21" s="7">
        <v>2781</v>
      </c>
      <c r="I21" s="6" t="s">
        <v>27</v>
      </c>
      <c r="J21" s="7">
        <v>2754</v>
      </c>
      <c r="K21" s="6" t="s">
        <v>27</v>
      </c>
      <c r="L21" s="7">
        <v>2906</v>
      </c>
      <c r="M21" s="6" t="s">
        <v>27</v>
      </c>
      <c r="N21" s="7">
        <v>3185</v>
      </c>
      <c r="O21" s="6" t="s">
        <v>27</v>
      </c>
      <c r="P21" s="7">
        <v>3368</v>
      </c>
      <c r="Q21" s="6" t="s">
        <v>27</v>
      </c>
      <c r="R21" s="7">
        <v>3181</v>
      </c>
      <c r="S21" s="6" t="s">
        <v>27</v>
      </c>
      <c r="T21" s="7">
        <v>2950</v>
      </c>
      <c r="U21" s="6" t="s">
        <v>27</v>
      </c>
      <c r="V21" s="7">
        <v>2585</v>
      </c>
      <c r="W21" s="6" t="s">
        <v>27</v>
      </c>
      <c r="X21" s="7">
        <v>2514</v>
      </c>
      <c r="Y21" s="6" t="s">
        <v>27</v>
      </c>
      <c r="Z21" s="7">
        <v>2501</v>
      </c>
      <c r="AA21" s="6" t="s">
        <v>27</v>
      </c>
      <c r="AB21" s="7">
        <v>2726</v>
      </c>
      <c r="AC21" s="6" t="s">
        <v>27</v>
      </c>
      <c r="AD21" s="7">
        <v>2844</v>
      </c>
      <c r="AE21" s="6" t="s">
        <v>27</v>
      </c>
      <c r="AF21" s="7">
        <v>2851</v>
      </c>
      <c r="AG21" s="6" t="s">
        <v>27</v>
      </c>
      <c r="AH21" s="7">
        <v>3604</v>
      </c>
      <c r="AI21" s="6" t="s">
        <v>41</v>
      </c>
      <c r="AJ21" s="7">
        <v>3311</v>
      </c>
      <c r="AK21" s="6" t="s">
        <v>27</v>
      </c>
      <c r="AL21" s="7">
        <v>3296</v>
      </c>
      <c r="AM21" s="6" t="s">
        <v>27</v>
      </c>
      <c r="AN21" s="7">
        <v>3341</v>
      </c>
    </row>
    <row r="22" spans="1:40" ht="15.75">
      <c r="A22" s="5" t="s">
        <v>48</v>
      </c>
      <c r="B22" s="4" t="s">
        <v>29</v>
      </c>
      <c r="C22" s="6" t="s">
        <v>27</v>
      </c>
      <c r="D22" s="7">
        <v>66805</v>
      </c>
      <c r="E22" s="6" t="s">
        <v>27</v>
      </c>
      <c r="F22" s="7">
        <v>67982</v>
      </c>
      <c r="G22" s="6" t="s">
        <v>27</v>
      </c>
      <c r="H22" s="7">
        <v>69318</v>
      </c>
      <c r="I22" s="6" t="s">
        <v>27</v>
      </c>
      <c r="J22" s="7">
        <v>70598</v>
      </c>
      <c r="K22" s="6" t="s">
        <v>27</v>
      </c>
      <c r="L22" s="7">
        <v>71897</v>
      </c>
      <c r="M22" s="6" t="s">
        <v>27</v>
      </c>
      <c r="N22" s="7">
        <v>72928</v>
      </c>
      <c r="O22" s="6" t="s">
        <v>27</v>
      </c>
      <c r="P22" s="7">
        <v>73535</v>
      </c>
      <c r="Q22" s="6" t="s">
        <v>27</v>
      </c>
      <c r="R22" s="7">
        <v>75103</v>
      </c>
      <c r="S22" s="6" t="s">
        <v>27</v>
      </c>
      <c r="T22" s="7">
        <v>74992</v>
      </c>
      <c r="U22" s="6" t="s">
        <v>27</v>
      </c>
      <c r="V22" s="7">
        <v>75746</v>
      </c>
      <c r="W22" s="6" t="s">
        <v>27</v>
      </c>
      <c r="X22" s="7">
        <v>76244</v>
      </c>
      <c r="Y22" s="6" t="s">
        <v>27</v>
      </c>
      <c r="Z22" s="7">
        <v>76912</v>
      </c>
      <c r="AA22" s="6" t="s">
        <v>27</v>
      </c>
      <c r="AB22" s="7">
        <v>76845</v>
      </c>
      <c r="AC22" s="6" t="s">
        <v>27</v>
      </c>
      <c r="AD22" s="7">
        <v>76708</v>
      </c>
      <c r="AE22" s="6" t="s">
        <v>27</v>
      </c>
      <c r="AF22" s="7">
        <v>76934</v>
      </c>
      <c r="AG22" s="6" t="s">
        <v>27</v>
      </c>
      <c r="AH22" s="7">
        <v>77948</v>
      </c>
      <c r="AI22" s="6" t="s">
        <v>41</v>
      </c>
      <c r="AJ22" s="7">
        <v>69130</v>
      </c>
      <c r="AK22" s="6" t="s">
        <v>41</v>
      </c>
      <c r="AL22" s="7">
        <v>79071</v>
      </c>
      <c r="AM22" s="6" t="s">
        <v>27</v>
      </c>
      <c r="AN22" s="7">
        <v>79334</v>
      </c>
    </row>
    <row r="23" spans="1:40" ht="15.75">
      <c r="A23" s="5" t="s">
        <v>49</v>
      </c>
      <c r="B23" s="4" t="s">
        <v>29</v>
      </c>
      <c r="C23" s="6" t="s">
        <v>27</v>
      </c>
      <c r="D23" s="7">
        <v>829307</v>
      </c>
      <c r="E23" s="6" t="s">
        <v>27</v>
      </c>
      <c r="F23" s="7">
        <v>855098</v>
      </c>
      <c r="G23" s="6" t="s">
        <v>27</v>
      </c>
      <c r="H23" s="7">
        <v>863412</v>
      </c>
      <c r="I23" s="6" t="s">
        <v>27</v>
      </c>
      <c r="J23" s="7">
        <v>863314</v>
      </c>
      <c r="K23" s="6" t="s">
        <v>27</v>
      </c>
      <c r="L23" s="7">
        <v>865890</v>
      </c>
      <c r="M23" s="6" t="s">
        <v>27</v>
      </c>
      <c r="N23" s="7">
        <v>858149</v>
      </c>
      <c r="O23" s="6" t="s">
        <v>27</v>
      </c>
      <c r="P23" s="7">
        <v>860469</v>
      </c>
      <c r="Q23" s="6" t="s">
        <v>27</v>
      </c>
      <c r="R23" s="7">
        <v>867887</v>
      </c>
      <c r="S23" s="6" t="s">
        <v>27</v>
      </c>
      <c r="T23" s="7">
        <v>859331</v>
      </c>
      <c r="U23" s="6" t="s">
        <v>27</v>
      </c>
      <c r="V23" s="7">
        <v>858998</v>
      </c>
      <c r="W23" s="6" t="s">
        <v>27</v>
      </c>
      <c r="X23" s="7">
        <v>866108</v>
      </c>
      <c r="Y23" s="6" t="s">
        <v>27</v>
      </c>
      <c r="Z23" s="7">
        <v>870125</v>
      </c>
      <c r="AA23" s="6" t="s">
        <v>27</v>
      </c>
      <c r="AB23" s="7">
        <v>871938</v>
      </c>
      <c r="AC23" s="6" t="s">
        <v>27</v>
      </c>
      <c r="AD23" s="7">
        <v>874143</v>
      </c>
      <c r="AE23" s="6" t="s">
        <v>27</v>
      </c>
      <c r="AF23" s="7">
        <v>882801</v>
      </c>
      <c r="AG23" s="6" t="s">
        <v>27</v>
      </c>
      <c r="AH23" s="7">
        <v>899966</v>
      </c>
      <c r="AI23" s="6" t="s">
        <v>27</v>
      </c>
      <c r="AJ23" s="7">
        <v>917231</v>
      </c>
      <c r="AK23" s="6" t="s">
        <v>27</v>
      </c>
      <c r="AL23" s="7">
        <v>925941</v>
      </c>
      <c r="AM23" s="6" t="s">
        <v>27</v>
      </c>
      <c r="AN23" s="7">
        <v>923502</v>
      </c>
    </row>
    <row r="24" spans="1:40" ht="15.75">
      <c r="A24" s="5" t="s">
        <v>50</v>
      </c>
      <c r="B24" s="4" t="s">
        <v>29</v>
      </c>
      <c r="C24" s="6" t="s">
        <v>34</v>
      </c>
      <c r="D24" s="7">
        <v>6695</v>
      </c>
      <c r="E24" s="6" t="s">
        <v>33</v>
      </c>
      <c r="F24" s="7">
        <v>6470</v>
      </c>
      <c r="G24" s="6" t="s">
        <v>33</v>
      </c>
      <c r="H24" s="7">
        <v>6689</v>
      </c>
      <c r="I24" s="6" t="s">
        <v>33</v>
      </c>
      <c r="J24" s="7">
        <v>6876</v>
      </c>
      <c r="K24" s="6" t="s">
        <v>33</v>
      </c>
      <c r="L24" s="7">
        <v>6116</v>
      </c>
      <c r="M24" s="6" t="s">
        <v>33</v>
      </c>
      <c r="N24" s="7">
        <v>5816</v>
      </c>
      <c r="O24" s="6" t="s">
        <v>33</v>
      </c>
      <c r="P24" s="7">
        <v>5492</v>
      </c>
      <c r="Q24" s="6" t="s">
        <v>33</v>
      </c>
      <c r="R24" s="7">
        <v>5627</v>
      </c>
      <c r="S24" s="6" t="s">
        <v>33</v>
      </c>
      <c r="T24" s="7">
        <v>6148</v>
      </c>
      <c r="U24" s="6" t="s">
        <v>33</v>
      </c>
      <c r="V24" s="7">
        <v>6163</v>
      </c>
      <c r="W24" s="6" t="s">
        <v>33</v>
      </c>
      <c r="X24" s="7">
        <v>6822</v>
      </c>
      <c r="Y24" s="6" t="s">
        <v>33</v>
      </c>
      <c r="Z24" s="7">
        <v>7675</v>
      </c>
      <c r="AA24" s="6" t="s">
        <v>33</v>
      </c>
      <c r="AB24" s="7">
        <v>7209</v>
      </c>
      <c r="AC24" s="6" t="s">
        <v>33</v>
      </c>
      <c r="AD24" s="7">
        <v>8024</v>
      </c>
      <c r="AE24" s="6" t="s">
        <v>33</v>
      </c>
      <c r="AF24" s="7">
        <v>9323</v>
      </c>
      <c r="AG24" s="6" t="s">
        <v>33</v>
      </c>
      <c r="AH24" s="7">
        <v>9441</v>
      </c>
      <c r="AI24" s="6" t="s">
        <v>33</v>
      </c>
      <c r="AJ24" s="7">
        <v>9344</v>
      </c>
      <c r="AK24" s="6" t="s">
        <v>27</v>
      </c>
      <c r="AL24" s="7">
        <v>11558</v>
      </c>
      <c r="AM24" s="6" t="s">
        <v>27</v>
      </c>
      <c r="AN24" s="7">
        <v>11762</v>
      </c>
    </row>
    <row r="25" spans="1:40" ht="15.75">
      <c r="A25" s="5" t="s">
        <v>51</v>
      </c>
      <c r="B25" s="4" t="s">
        <v>29</v>
      </c>
      <c r="C25" s="6" t="s">
        <v>27</v>
      </c>
      <c r="D25" s="7">
        <v>4963</v>
      </c>
      <c r="E25" s="6" t="s">
        <v>27</v>
      </c>
      <c r="F25" s="7">
        <v>5165</v>
      </c>
      <c r="G25" s="6" t="s">
        <v>27</v>
      </c>
      <c r="H25" s="7">
        <v>5321</v>
      </c>
      <c r="I25" s="6" t="s">
        <v>27</v>
      </c>
      <c r="J25" s="7">
        <v>5546</v>
      </c>
      <c r="K25" s="6" t="s">
        <v>27</v>
      </c>
      <c r="L25" s="7">
        <v>5814</v>
      </c>
      <c r="M25" s="6" t="s">
        <v>27</v>
      </c>
      <c r="N25" s="7">
        <v>5965</v>
      </c>
      <c r="O25" s="6" t="s">
        <v>27</v>
      </c>
      <c r="P25" s="7">
        <v>6077</v>
      </c>
      <c r="Q25" s="6" t="s">
        <v>27</v>
      </c>
      <c r="R25" s="7">
        <v>6189</v>
      </c>
      <c r="S25" s="6" t="s">
        <v>27</v>
      </c>
      <c r="T25" s="7">
        <v>6242</v>
      </c>
      <c r="U25" s="6" t="s">
        <v>27</v>
      </c>
      <c r="V25" s="7">
        <v>6350</v>
      </c>
      <c r="W25" s="6" t="s">
        <v>27</v>
      </c>
      <c r="X25" s="7">
        <v>6539</v>
      </c>
      <c r="Y25" s="6" t="s">
        <v>27</v>
      </c>
      <c r="Z25" s="7">
        <v>6690</v>
      </c>
      <c r="AA25" s="6" t="s">
        <v>27</v>
      </c>
      <c r="AB25" s="7">
        <v>6844</v>
      </c>
      <c r="AC25" s="6" t="s">
        <v>27</v>
      </c>
      <c r="AD25" s="7">
        <v>6978</v>
      </c>
      <c r="AE25" s="6" t="s">
        <v>27</v>
      </c>
      <c r="AF25" s="7">
        <v>7122</v>
      </c>
      <c r="AG25" s="6" t="s">
        <v>27</v>
      </c>
      <c r="AH25" s="7">
        <v>7220.6</v>
      </c>
      <c r="AI25" s="6" t="s">
        <v>27</v>
      </c>
      <c r="AJ25" s="7">
        <v>7489.7</v>
      </c>
      <c r="AK25" s="6" t="s">
        <v>27</v>
      </c>
      <c r="AL25" s="7">
        <v>7736.4</v>
      </c>
      <c r="AM25" s="6" t="s">
        <v>27</v>
      </c>
      <c r="AN25" s="7">
        <v>7973.2</v>
      </c>
    </row>
    <row r="26" spans="1:40" ht="15.75">
      <c r="A26" s="8" t="s">
        <v>52</v>
      </c>
      <c r="B26" s="4" t="s">
        <v>29</v>
      </c>
      <c r="C26" s="6" t="s">
        <v>27</v>
      </c>
      <c r="D26" s="7">
        <v>975704</v>
      </c>
      <c r="E26" s="6" t="s">
        <v>27</v>
      </c>
      <c r="F26" s="7">
        <v>997054</v>
      </c>
      <c r="G26" s="6" t="s">
        <v>27</v>
      </c>
      <c r="H26" s="7">
        <v>1001866</v>
      </c>
      <c r="I26" s="6" t="s">
        <v>27</v>
      </c>
      <c r="J26" s="7">
        <v>996493</v>
      </c>
      <c r="K26" s="6" t="s">
        <v>41</v>
      </c>
      <c r="L26" s="7">
        <v>1024372</v>
      </c>
      <c r="M26" s="6" t="s">
        <v>27</v>
      </c>
      <c r="N26" s="7">
        <v>1016213</v>
      </c>
      <c r="O26" s="6" t="s">
        <v>27</v>
      </c>
      <c r="P26" s="7">
        <v>1024047</v>
      </c>
      <c r="Q26" s="6" t="s">
        <v>27</v>
      </c>
      <c r="R26" s="7">
        <v>1026914</v>
      </c>
      <c r="S26" s="6" t="s">
        <v>27</v>
      </c>
      <c r="T26" s="7">
        <v>1033421</v>
      </c>
      <c r="U26" s="6" t="s">
        <v>27</v>
      </c>
      <c r="V26" s="7">
        <v>1041947</v>
      </c>
      <c r="W26" s="6" t="s">
        <v>27</v>
      </c>
      <c r="X26" s="7">
        <v>1046778</v>
      </c>
      <c r="Y26" s="6" t="s">
        <v>27</v>
      </c>
      <c r="Z26" s="7">
        <v>1057771</v>
      </c>
      <c r="AA26" s="6" t="s">
        <v>27</v>
      </c>
      <c r="AB26" s="7">
        <v>1061115</v>
      </c>
      <c r="AC26" s="6" t="s">
        <v>27</v>
      </c>
      <c r="AD26" s="7">
        <v>1069861</v>
      </c>
      <c r="AE26" s="6" t="s">
        <v>27</v>
      </c>
      <c r="AF26" s="7">
        <v>1086166</v>
      </c>
      <c r="AG26" s="6" t="s">
        <v>27</v>
      </c>
      <c r="AH26" s="7">
        <v>1100374</v>
      </c>
      <c r="AI26" s="6" t="s">
        <v>27</v>
      </c>
      <c r="AJ26" s="7">
        <v>1121942</v>
      </c>
      <c r="AK26" s="6" t="s">
        <v>53</v>
      </c>
      <c r="AL26" s="7">
        <v>1110951</v>
      </c>
      <c r="AM26" s="6" t="s">
        <v>27</v>
      </c>
      <c r="AN26" s="7" t="s">
        <v>30</v>
      </c>
    </row>
    <row r="27" spans="1:40" ht="15.75">
      <c r="A27" s="8" t="s">
        <v>54</v>
      </c>
      <c r="B27" s="4" t="s">
        <v>29</v>
      </c>
      <c r="C27" s="6" t="s">
        <v>33</v>
      </c>
      <c r="D27" s="7">
        <v>42086</v>
      </c>
      <c r="E27" s="6" t="s">
        <v>33</v>
      </c>
      <c r="F27" s="7">
        <v>42880</v>
      </c>
      <c r="G27" s="6" t="s">
        <v>33</v>
      </c>
      <c r="H27" s="7">
        <v>43647</v>
      </c>
      <c r="I27" s="6" t="s">
        <v>33</v>
      </c>
      <c r="J27" s="7">
        <v>43603</v>
      </c>
      <c r="K27" s="6" t="s">
        <v>33</v>
      </c>
      <c r="L27" s="7">
        <v>44265</v>
      </c>
      <c r="M27" s="6" t="s">
        <v>33</v>
      </c>
      <c r="N27" s="7">
        <v>44338</v>
      </c>
      <c r="O27" s="6" t="s">
        <v>33</v>
      </c>
      <c r="P27" s="7">
        <v>44120</v>
      </c>
      <c r="Q27" s="6" t="s">
        <v>33</v>
      </c>
      <c r="R27" s="7">
        <v>44507</v>
      </c>
      <c r="S27" s="6" t="s">
        <v>33</v>
      </c>
      <c r="T27" s="7">
        <v>43839</v>
      </c>
      <c r="U27" s="6" t="s">
        <v>27</v>
      </c>
      <c r="V27" s="7" t="s">
        <v>30</v>
      </c>
      <c r="W27" s="6" t="s">
        <v>27</v>
      </c>
      <c r="X27" s="7" t="s">
        <v>30</v>
      </c>
      <c r="Y27" s="6" t="s">
        <v>27</v>
      </c>
      <c r="Z27" s="7" t="s">
        <v>30</v>
      </c>
      <c r="AA27" s="6" t="s">
        <v>27</v>
      </c>
      <c r="AB27" s="7" t="s">
        <v>30</v>
      </c>
      <c r="AC27" s="6" t="s">
        <v>27</v>
      </c>
      <c r="AD27" s="7" t="s">
        <v>30</v>
      </c>
      <c r="AE27" s="6" t="s">
        <v>27</v>
      </c>
      <c r="AF27" s="7" t="s">
        <v>30</v>
      </c>
      <c r="AG27" s="6" t="s">
        <v>27</v>
      </c>
      <c r="AH27" s="7" t="s">
        <v>30</v>
      </c>
      <c r="AI27" s="6" t="s">
        <v>27</v>
      </c>
      <c r="AJ27" s="7" t="s">
        <v>30</v>
      </c>
      <c r="AK27" s="6" t="s">
        <v>27</v>
      </c>
      <c r="AL27" s="7" t="s">
        <v>30</v>
      </c>
      <c r="AM27" s="6" t="s">
        <v>27</v>
      </c>
      <c r="AN27" s="7" t="s">
        <v>30</v>
      </c>
    </row>
    <row r="28" spans="1:40" ht="15.75">
      <c r="A28" s="5" t="s">
        <v>55</v>
      </c>
      <c r="B28" s="4" t="s">
        <v>29</v>
      </c>
      <c r="C28" s="6" t="s">
        <v>27</v>
      </c>
      <c r="D28" s="7">
        <v>74315</v>
      </c>
      <c r="E28" s="6" t="s">
        <v>27</v>
      </c>
      <c r="F28" s="7">
        <v>74511</v>
      </c>
      <c r="G28" s="6" t="s">
        <v>27</v>
      </c>
      <c r="H28" s="7">
        <v>75233</v>
      </c>
      <c r="I28" s="6" t="s">
        <v>27</v>
      </c>
      <c r="J28" s="7">
        <v>76408</v>
      </c>
      <c r="K28" s="6" t="s">
        <v>27</v>
      </c>
      <c r="L28" s="7">
        <v>78073</v>
      </c>
      <c r="M28" s="6" t="s">
        <v>27</v>
      </c>
      <c r="N28" s="7">
        <v>76518</v>
      </c>
      <c r="O28" s="6" t="s">
        <v>27</v>
      </c>
      <c r="P28" s="7">
        <v>79214</v>
      </c>
      <c r="Q28" s="6" t="s">
        <v>27</v>
      </c>
      <c r="R28" s="7">
        <v>79199</v>
      </c>
      <c r="S28" s="6" t="s">
        <v>27</v>
      </c>
      <c r="T28" s="7">
        <v>79277</v>
      </c>
      <c r="U28" s="6" t="s">
        <v>27</v>
      </c>
      <c r="V28" s="7">
        <v>78550</v>
      </c>
      <c r="W28" s="6" t="s">
        <v>27</v>
      </c>
      <c r="X28" s="7">
        <v>76537</v>
      </c>
      <c r="Y28" s="6" t="s">
        <v>27</v>
      </c>
      <c r="Z28" s="7">
        <v>76316</v>
      </c>
      <c r="AA28" s="6" t="s">
        <v>27</v>
      </c>
      <c r="AB28" s="7">
        <v>76467</v>
      </c>
      <c r="AC28" s="6" t="s">
        <v>27</v>
      </c>
      <c r="AD28" s="7">
        <v>76631</v>
      </c>
      <c r="AE28" s="6" t="s">
        <v>33</v>
      </c>
      <c r="AF28" s="7">
        <v>77900.676999999996</v>
      </c>
      <c r="AG28" s="6" t="s">
        <v>33</v>
      </c>
      <c r="AH28" s="7">
        <v>79829.937600000005</v>
      </c>
      <c r="AI28" s="6" t="s">
        <v>33</v>
      </c>
      <c r="AJ28" s="7">
        <v>82630.333100000003</v>
      </c>
      <c r="AK28" s="6" t="s">
        <v>33</v>
      </c>
      <c r="AL28" s="7">
        <v>86475.982000000004</v>
      </c>
      <c r="AM28" s="6" t="s">
        <v>33</v>
      </c>
      <c r="AN28" s="7">
        <v>88889.216</v>
      </c>
    </row>
    <row r="29" spans="1:40" ht="15.75">
      <c r="A29" s="5" t="s">
        <v>56</v>
      </c>
      <c r="B29" s="4" t="s">
        <v>27</v>
      </c>
      <c r="C29" s="6" t="s">
        <v>27</v>
      </c>
      <c r="D29" s="7">
        <v>4250</v>
      </c>
      <c r="E29" s="6" t="s">
        <v>33</v>
      </c>
      <c r="F29" s="7">
        <v>4458</v>
      </c>
      <c r="G29" s="6" t="s">
        <v>33</v>
      </c>
      <c r="H29" s="7">
        <v>4583</v>
      </c>
      <c r="I29" s="6" t="s">
        <v>33</v>
      </c>
      <c r="J29" s="7">
        <v>4711</v>
      </c>
      <c r="K29" s="6" t="s">
        <v>33</v>
      </c>
      <c r="L29" s="7">
        <v>4855</v>
      </c>
      <c r="M29" s="6" t="s">
        <v>33</v>
      </c>
      <c r="N29" s="7">
        <v>5145</v>
      </c>
      <c r="O29" s="6" t="s">
        <v>33</v>
      </c>
      <c r="P29" s="7">
        <v>5455</v>
      </c>
      <c r="Q29" s="6" t="s">
        <v>33</v>
      </c>
      <c r="R29" s="7">
        <v>5730</v>
      </c>
      <c r="S29" s="6" t="s">
        <v>33</v>
      </c>
      <c r="T29" s="7">
        <v>5587</v>
      </c>
      <c r="U29" s="6" t="s">
        <v>33</v>
      </c>
      <c r="V29" s="7">
        <v>5647</v>
      </c>
      <c r="W29" s="6" t="s">
        <v>33</v>
      </c>
      <c r="X29" s="7">
        <v>5596</v>
      </c>
      <c r="Y29" s="6" t="s">
        <v>33</v>
      </c>
      <c r="Z29" s="7">
        <v>5392</v>
      </c>
      <c r="AA29" s="6" t="s">
        <v>33</v>
      </c>
      <c r="AB29" s="7">
        <v>5454</v>
      </c>
      <c r="AC29" s="6" t="s">
        <v>33</v>
      </c>
      <c r="AD29" s="7">
        <v>5611</v>
      </c>
      <c r="AE29" s="6" t="s">
        <v>33</v>
      </c>
      <c r="AF29" s="7">
        <v>5899</v>
      </c>
      <c r="AG29" s="6" t="s">
        <v>33</v>
      </c>
      <c r="AH29" s="7">
        <v>6296</v>
      </c>
      <c r="AI29" s="6" t="s">
        <v>27</v>
      </c>
      <c r="AJ29" s="7">
        <v>7301</v>
      </c>
      <c r="AK29" s="6" t="s">
        <v>27</v>
      </c>
      <c r="AL29" s="7">
        <v>7984</v>
      </c>
      <c r="AM29" s="6" t="s">
        <v>27</v>
      </c>
      <c r="AN29" s="7" t="s">
        <v>30</v>
      </c>
    </row>
    <row r="30" spans="1:40" ht="15.75">
      <c r="A30" s="8" t="s">
        <v>57</v>
      </c>
      <c r="B30" s="4" t="s">
        <v>27</v>
      </c>
      <c r="C30" s="6" t="s">
        <v>27</v>
      </c>
      <c r="D30" s="7">
        <v>2534000</v>
      </c>
      <c r="E30" s="6" t="s">
        <v>27</v>
      </c>
      <c r="F30" s="7">
        <v>2903900</v>
      </c>
      <c r="G30" s="6" t="s">
        <v>27</v>
      </c>
      <c r="H30" s="7">
        <v>3330000</v>
      </c>
      <c r="I30" s="6" t="s">
        <v>27</v>
      </c>
      <c r="J30" s="7">
        <v>3611200</v>
      </c>
      <c r="K30" s="6" t="s">
        <v>27</v>
      </c>
      <c r="L30" s="7">
        <v>4044700</v>
      </c>
      <c r="M30" s="6" t="s">
        <v>27</v>
      </c>
      <c r="N30" s="7">
        <v>4867614</v>
      </c>
      <c r="O30" s="6" t="s">
        <v>27</v>
      </c>
      <c r="P30" s="7">
        <v>5352764</v>
      </c>
      <c r="Q30" s="6" t="s">
        <v>27</v>
      </c>
      <c r="R30" s="7">
        <v>6251956</v>
      </c>
      <c r="S30" s="6" t="s">
        <v>27</v>
      </c>
      <c r="T30" s="7">
        <v>7020032</v>
      </c>
      <c r="U30" s="6" t="s">
        <v>27</v>
      </c>
      <c r="V30" s="7">
        <v>8095465</v>
      </c>
      <c r="W30" s="6" t="s">
        <v>27</v>
      </c>
      <c r="X30" s="7">
        <v>9387508</v>
      </c>
      <c r="Y30" s="6" t="s">
        <v>27</v>
      </c>
      <c r="Z30" s="7">
        <v>10524522</v>
      </c>
      <c r="AA30" s="6" t="s">
        <v>27</v>
      </c>
      <c r="AB30" s="7">
        <v>11491103</v>
      </c>
      <c r="AC30" s="6" t="s">
        <v>27</v>
      </c>
      <c r="AD30" s="7">
        <v>12896412</v>
      </c>
      <c r="AE30" s="6" t="s">
        <v>27</v>
      </c>
      <c r="AF30" s="7">
        <v>14550190</v>
      </c>
      <c r="AG30" s="6" t="s">
        <v>27</v>
      </c>
      <c r="AH30" s="7">
        <v>16558039</v>
      </c>
      <c r="AI30" s="6" t="s">
        <v>33</v>
      </c>
      <c r="AJ30" s="7">
        <v>18645835</v>
      </c>
      <c r="AK30" s="6" t="s">
        <v>33</v>
      </c>
      <c r="AL30" s="7">
        <v>20879333</v>
      </c>
      <c r="AM30" s="6" t="s">
        <v>27</v>
      </c>
      <c r="AN30" s="7" t="s">
        <v>30</v>
      </c>
    </row>
    <row r="31" spans="1:40" ht="15.75">
      <c r="A31" s="5" t="s">
        <v>58</v>
      </c>
      <c r="B31" s="4" t="s">
        <v>29</v>
      </c>
      <c r="C31" s="6" t="s">
        <v>41</v>
      </c>
      <c r="D31" s="7">
        <v>854614</v>
      </c>
      <c r="E31" s="6" t="s">
        <v>27</v>
      </c>
      <c r="F31" s="7">
        <v>860028</v>
      </c>
      <c r="G31" s="6" t="s">
        <v>27</v>
      </c>
      <c r="H31" s="7">
        <v>854634</v>
      </c>
      <c r="I31" s="6" t="s">
        <v>27</v>
      </c>
      <c r="J31" s="7">
        <v>854529</v>
      </c>
      <c r="K31" s="6" t="s">
        <v>27</v>
      </c>
      <c r="L31" s="7">
        <v>865074</v>
      </c>
      <c r="M31" s="6" t="s">
        <v>27</v>
      </c>
      <c r="N31" s="7">
        <v>828056</v>
      </c>
      <c r="O31" s="6" t="s">
        <v>27</v>
      </c>
      <c r="P31" s="7">
        <v>829489</v>
      </c>
      <c r="Q31" s="6" t="s">
        <v>27</v>
      </c>
      <c r="R31" s="7">
        <v>829493</v>
      </c>
      <c r="S31" s="6" t="s">
        <v>27</v>
      </c>
      <c r="T31" s="7">
        <v>828321</v>
      </c>
      <c r="U31" s="6" t="s">
        <v>41</v>
      </c>
      <c r="V31" s="7">
        <v>869742</v>
      </c>
      <c r="W31" s="6" t="s">
        <v>27</v>
      </c>
      <c r="X31" s="7">
        <v>847781</v>
      </c>
      <c r="Y31" s="6" t="s">
        <v>27</v>
      </c>
      <c r="Z31" s="7">
        <v>814617</v>
      </c>
      <c r="AA31" s="6" t="s">
        <v>27</v>
      </c>
      <c r="AB31" s="7">
        <v>726939</v>
      </c>
      <c r="AC31" s="6" t="s">
        <v>27</v>
      </c>
      <c r="AD31" s="7">
        <v>770877</v>
      </c>
      <c r="AE31" s="6" t="s">
        <v>27</v>
      </c>
      <c r="AF31" s="7">
        <v>795683</v>
      </c>
      <c r="AG31" s="6" t="s">
        <v>27</v>
      </c>
      <c r="AH31" s="7">
        <v>831197</v>
      </c>
      <c r="AI31" s="6" t="s">
        <v>27</v>
      </c>
      <c r="AJ31" s="7">
        <v>859819</v>
      </c>
      <c r="AK31" s="6" t="s">
        <v>27</v>
      </c>
      <c r="AL31" s="7">
        <v>901324</v>
      </c>
      <c r="AM31" s="6" t="s">
        <v>27</v>
      </c>
      <c r="AN31" s="7">
        <v>881777</v>
      </c>
    </row>
    <row r="32" spans="1:40" ht="15.75">
      <c r="A32" s="5" t="s">
        <v>59</v>
      </c>
      <c r="B32" s="4" t="s">
        <v>29</v>
      </c>
      <c r="C32" s="6" t="s">
        <v>41</v>
      </c>
      <c r="D32" s="7">
        <v>1335538</v>
      </c>
      <c r="E32" s="6" t="s">
        <v>27</v>
      </c>
      <c r="F32" s="7">
        <v>1339695</v>
      </c>
      <c r="G32" s="6" t="s">
        <v>27</v>
      </c>
      <c r="H32" s="7">
        <v>1337651</v>
      </c>
      <c r="I32" s="6" t="s">
        <v>27</v>
      </c>
      <c r="J32" s="7">
        <v>1339198</v>
      </c>
      <c r="K32" s="6" t="s">
        <v>27</v>
      </c>
      <c r="L32" s="7">
        <v>1332726</v>
      </c>
      <c r="M32" s="6" t="s">
        <v>27</v>
      </c>
      <c r="N32" s="7">
        <v>1324220</v>
      </c>
      <c r="O32" s="6" t="s">
        <v>27</v>
      </c>
      <c r="P32" s="7">
        <v>1313846</v>
      </c>
      <c r="Q32" s="6" t="s">
        <v>27</v>
      </c>
      <c r="R32" s="7">
        <v>1324606</v>
      </c>
      <c r="S32" s="6" t="s">
        <v>27</v>
      </c>
      <c r="T32" s="7">
        <v>1310492</v>
      </c>
      <c r="U32" s="6" t="s">
        <v>27</v>
      </c>
      <c r="V32" s="7">
        <v>1292485</v>
      </c>
      <c r="W32" s="6" t="s">
        <v>27</v>
      </c>
      <c r="X32" s="7" t="s">
        <v>30</v>
      </c>
      <c r="Y32" s="6" t="s">
        <v>27</v>
      </c>
      <c r="Z32" s="7" t="s">
        <v>30</v>
      </c>
      <c r="AA32" s="6" t="s">
        <v>27</v>
      </c>
      <c r="AB32" s="7" t="s">
        <v>30</v>
      </c>
      <c r="AC32" s="6" t="s">
        <v>27</v>
      </c>
      <c r="AD32" s="7" t="s">
        <v>30</v>
      </c>
      <c r="AE32" s="6" t="s">
        <v>27</v>
      </c>
      <c r="AF32" s="7" t="s">
        <v>30</v>
      </c>
      <c r="AG32" s="6" t="s">
        <v>27</v>
      </c>
      <c r="AH32" s="7" t="s">
        <v>30</v>
      </c>
      <c r="AI32" s="6" t="s">
        <v>27</v>
      </c>
      <c r="AJ32" s="7" t="s">
        <v>30</v>
      </c>
      <c r="AK32" s="6" t="s">
        <v>27</v>
      </c>
      <c r="AL32" s="7" t="s">
        <v>30</v>
      </c>
      <c r="AM32" s="6" t="s">
        <v>27</v>
      </c>
      <c r="AN32" s="7" t="s">
        <v>30</v>
      </c>
    </row>
    <row r="33" spans="1:40" ht="15.75">
      <c r="A33" s="5" t="s">
        <v>60</v>
      </c>
      <c r="B33" s="4" t="s">
        <v>29</v>
      </c>
      <c r="C33" s="6" t="s">
        <v>27</v>
      </c>
      <c r="D33" s="7" t="s">
        <v>30</v>
      </c>
      <c r="E33" s="6" t="s">
        <v>27</v>
      </c>
      <c r="F33" s="7">
        <v>326676</v>
      </c>
      <c r="G33" s="6" t="s">
        <v>27</v>
      </c>
      <c r="H33" s="7">
        <v>296884</v>
      </c>
      <c r="I33" s="6" t="s">
        <v>27</v>
      </c>
      <c r="J33" s="7">
        <v>289844</v>
      </c>
      <c r="K33" s="6" t="s">
        <v>27</v>
      </c>
      <c r="L33" s="7">
        <v>242932</v>
      </c>
      <c r="M33" s="6" t="s">
        <v>41</v>
      </c>
      <c r="N33" s="7">
        <v>255420</v>
      </c>
      <c r="O33" s="6" t="s">
        <v>27</v>
      </c>
      <c r="P33" s="7">
        <v>259865</v>
      </c>
      <c r="Q33" s="6" t="s">
        <v>27</v>
      </c>
      <c r="R33" s="7">
        <v>260888</v>
      </c>
      <c r="S33" s="6" t="s">
        <v>27</v>
      </c>
      <c r="T33" s="7">
        <v>363426</v>
      </c>
      <c r="U33" s="6" t="s">
        <v>27</v>
      </c>
      <c r="V33" s="7">
        <v>366276</v>
      </c>
      <c r="W33" s="6" t="s">
        <v>27</v>
      </c>
      <c r="X33" s="7">
        <v>437244</v>
      </c>
      <c r="Y33" s="6" t="s">
        <v>27</v>
      </c>
      <c r="Z33" s="7">
        <v>426362</v>
      </c>
      <c r="AA33" s="6" t="s">
        <v>27</v>
      </c>
      <c r="AB33" s="7">
        <v>425279</v>
      </c>
      <c r="AC33" s="6" t="s">
        <v>27</v>
      </c>
      <c r="AD33" s="7">
        <v>426281</v>
      </c>
      <c r="AE33" s="6" t="s">
        <v>27</v>
      </c>
      <c r="AF33" s="7">
        <v>436376</v>
      </c>
      <c r="AG33" s="6" t="s">
        <v>27</v>
      </c>
      <c r="AH33" s="7">
        <v>446415</v>
      </c>
      <c r="AI33" s="6" t="s">
        <v>27</v>
      </c>
      <c r="AJ33" s="7">
        <v>460790</v>
      </c>
      <c r="AK33" s="6" t="s">
        <v>27</v>
      </c>
      <c r="AL33" s="7">
        <v>471818</v>
      </c>
      <c r="AM33" s="6" t="s">
        <v>27</v>
      </c>
      <c r="AN33" s="7" t="s">
        <v>30</v>
      </c>
    </row>
    <row r="34" spans="1:40" ht="15.75">
      <c r="A34" s="8" t="s">
        <v>61</v>
      </c>
      <c r="B34" s="4" t="s">
        <v>29</v>
      </c>
      <c r="C34" s="6" t="s">
        <v>27</v>
      </c>
      <c r="D34" s="7">
        <v>3063</v>
      </c>
      <c r="E34" s="6" t="s">
        <v>27</v>
      </c>
      <c r="F34" s="7">
        <v>3011</v>
      </c>
      <c r="G34" s="6" t="s">
        <v>27</v>
      </c>
      <c r="H34" s="7">
        <v>3105</v>
      </c>
      <c r="I34" s="6" t="s">
        <v>27</v>
      </c>
      <c r="J34" s="7">
        <v>3312</v>
      </c>
      <c r="K34" s="6" t="s">
        <v>27</v>
      </c>
      <c r="L34" s="7">
        <v>3466</v>
      </c>
      <c r="M34" s="6" t="s">
        <v>27</v>
      </c>
      <c r="N34" s="7">
        <v>3785</v>
      </c>
      <c r="O34" s="6" t="s">
        <v>27</v>
      </c>
      <c r="P34" s="7">
        <v>3792</v>
      </c>
      <c r="Q34" s="6" t="s">
        <v>27</v>
      </c>
      <c r="R34" s="7">
        <v>3627</v>
      </c>
      <c r="S34" s="6" t="s">
        <v>27</v>
      </c>
      <c r="T34" s="7">
        <v>3468</v>
      </c>
      <c r="U34" s="6" t="s">
        <v>27</v>
      </c>
      <c r="V34" s="7">
        <v>2899</v>
      </c>
      <c r="W34" s="6" t="s">
        <v>27</v>
      </c>
      <c r="X34" s="7">
        <v>3060</v>
      </c>
      <c r="Y34" s="6" t="s">
        <v>27</v>
      </c>
      <c r="Z34" s="7">
        <v>3153</v>
      </c>
      <c r="AA34" s="6" t="s">
        <v>27</v>
      </c>
      <c r="AB34" s="7">
        <v>3083</v>
      </c>
      <c r="AC34" s="6" t="s">
        <v>27</v>
      </c>
      <c r="AD34" s="7">
        <v>3054</v>
      </c>
      <c r="AE34" s="6" t="s">
        <v>27</v>
      </c>
      <c r="AF34" s="7">
        <v>2994</v>
      </c>
      <c r="AG34" s="6" t="s">
        <v>27</v>
      </c>
      <c r="AH34" s="7">
        <v>2823</v>
      </c>
      <c r="AI34" s="6" t="s">
        <v>27</v>
      </c>
      <c r="AJ34" s="7">
        <v>2771</v>
      </c>
      <c r="AK34" s="6" t="s">
        <v>27</v>
      </c>
      <c r="AL34" s="7">
        <v>2742</v>
      </c>
      <c r="AM34" s="6" t="s">
        <v>27</v>
      </c>
      <c r="AN34" s="7">
        <v>2809</v>
      </c>
    </row>
    <row r="35" spans="1:40" ht="15.75">
      <c r="A35" s="5" t="s">
        <v>62</v>
      </c>
      <c r="B35" s="4" t="s">
        <v>29</v>
      </c>
      <c r="C35" s="6" t="s">
        <v>27</v>
      </c>
      <c r="D35" s="7" t="s">
        <v>30</v>
      </c>
      <c r="E35" s="6" t="s">
        <v>27</v>
      </c>
      <c r="F35" s="7" t="s">
        <v>30</v>
      </c>
      <c r="G35" s="6" t="s">
        <v>27</v>
      </c>
      <c r="H35" s="7">
        <v>19040</v>
      </c>
      <c r="I35" s="6" t="s">
        <v>27</v>
      </c>
      <c r="J35" s="7">
        <v>22408</v>
      </c>
      <c r="K35" s="6" t="s">
        <v>27</v>
      </c>
      <c r="L35" s="7">
        <v>29382</v>
      </c>
      <c r="M35" s="6" t="s">
        <v>27</v>
      </c>
      <c r="N35" s="7">
        <v>38488</v>
      </c>
      <c r="O35" s="6" t="s">
        <v>27</v>
      </c>
      <c r="P35" s="7">
        <v>43186</v>
      </c>
      <c r="Q35" s="6" t="s">
        <v>27</v>
      </c>
      <c r="R35" s="7">
        <v>42698</v>
      </c>
      <c r="S35" s="6" t="s">
        <v>27</v>
      </c>
      <c r="T35" s="7">
        <v>41341</v>
      </c>
      <c r="U35" s="6" t="s">
        <v>27</v>
      </c>
      <c r="V35" s="7">
        <v>38794</v>
      </c>
      <c r="W35" s="6" t="s">
        <v>27</v>
      </c>
      <c r="X35" s="7">
        <v>35290</v>
      </c>
      <c r="Y35" s="6" t="s">
        <v>27</v>
      </c>
      <c r="Z35" s="7">
        <v>32697</v>
      </c>
      <c r="AA35" s="6" t="s">
        <v>27</v>
      </c>
      <c r="AB35" s="7">
        <v>36981</v>
      </c>
      <c r="AC35" s="6" t="s">
        <v>27</v>
      </c>
      <c r="AD35" s="7">
        <v>36237</v>
      </c>
      <c r="AE35" s="6" t="s">
        <v>27</v>
      </c>
      <c r="AF35" s="7">
        <v>27411</v>
      </c>
      <c r="AG35" s="6" t="s">
        <v>27</v>
      </c>
      <c r="AH35" s="7">
        <v>27683</v>
      </c>
      <c r="AI35" s="6" t="s">
        <v>27</v>
      </c>
      <c r="AJ35" s="7">
        <v>28611</v>
      </c>
      <c r="AK35" s="6" t="s">
        <v>27</v>
      </c>
      <c r="AL35" s="7">
        <v>34259</v>
      </c>
      <c r="AM35" s="6" t="s">
        <v>27</v>
      </c>
      <c r="AN35" s="7">
        <v>33170</v>
      </c>
    </row>
    <row r="36" spans="1:40" ht="15.75">
      <c r="A36" s="5" t="s">
        <v>63</v>
      </c>
      <c r="B36" s="4" t="s">
        <v>29</v>
      </c>
      <c r="C36" s="6" t="s">
        <v>27</v>
      </c>
      <c r="D36" s="7" t="s">
        <v>30</v>
      </c>
      <c r="E36" s="6" t="s">
        <v>27</v>
      </c>
      <c r="F36" s="7" t="s">
        <v>30</v>
      </c>
      <c r="G36" s="6" t="s">
        <v>27</v>
      </c>
      <c r="H36" s="7" t="s">
        <v>30</v>
      </c>
      <c r="I36" s="6" t="s">
        <v>27</v>
      </c>
      <c r="J36" s="7" t="s">
        <v>30</v>
      </c>
      <c r="K36" s="6" t="s">
        <v>27</v>
      </c>
      <c r="L36" s="7" t="s">
        <v>30</v>
      </c>
      <c r="M36" s="6" t="s">
        <v>27</v>
      </c>
      <c r="N36" s="7" t="s">
        <v>30</v>
      </c>
      <c r="O36" s="6" t="s">
        <v>27</v>
      </c>
      <c r="P36" s="7" t="s">
        <v>30</v>
      </c>
      <c r="Q36" s="6" t="s">
        <v>27</v>
      </c>
      <c r="R36" s="7" t="s">
        <v>30</v>
      </c>
      <c r="S36" s="6" t="s">
        <v>27</v>
      </c>
      <c r="T36" s="7" t="s">
        <v>30</v>
      </c>
      <c r="U36" s="6" t="s">
        <v>27</v>
      </c>
      <c r="V36" s="7" t="s">
        <v>30</v>
      </c>
      <c r="W36" s="6" t="s">
        <v>27</v>
      </c>
      <c r="X36" s="7" t="s">
        <v>30</v>
      </c>
      <c r="Y36" s="6" t="s">
        <v>27</v>
      </c>
      <c r="Z36" s="7" t="s">
        <v>30</v>
      </c>
      <c r="AA36" s="6" t="s">
        <v>27</v>
      </c>
      <c r="AB36" s="7" t="s">
        <v>30</v>
      </c>
      <c r="AC36" s="6" t="s">
        <v>27</v>
      </c>
      <c r="AD36" s="7" t="s">
        <v>30</v>
      </c>
      <c r="AE36" s="6" t="s">
        <v>53</v>
      </c>
      <c r="AF36" s="7">
        <v>1939.6382437893999</v>
      </c>
      <c r="AG36" s="6" t="s">
        <v>53</v>
      </c>
      <c r="AH36" s="7">
        <v>1953.8873719776</v>
      </c>
      <c r="AI36" s="6" t="s">
        <v>53</v>
      </c>
      <c r="AJ36" s="7">
        <v>1968.1365001658</v>
      </c>
      <c r="AK36" s="6" t="s">
        <v>53</v>
      </c>
      <c r="AL36" s="7">
        <v>1982.3856283539999</v>
      </c>
      <c r="AM36" s="6" t="s">
        <v>27</v>
      </c>
      <c r="AN36" s="7" t="s">
        <v>30</v>
      </c>
    </row>
    <row r="37" spans="1:40" ht="15.75">
      <c r="A37" s="5" t="s">
        <v>64</v>
      </c>
      <c r="B37" s="4" t="s">
        <v>29</v>
      </c>
      <c r="C37" s="6" t="s">
        <v>27</v>
      </c>
      <c r="D37" s="7">
        <v>381782</v>
      </c>
      <c r="E37" s="6" t="s">
        <v>27</v>
      </c>
      <c r="F37" s="7">
        <v>389396</v>
      </c>
      <c r="G37" s="6" t="s">
        <v>27</v>
      </c>
      <c r="H37" s="7">
        <v>393269</v>
      </c>
      <c r="I37" s="6" t="s">
        <v>27</v>
      </c>
      <c r="J37" s="7">
        <v>399078</v>
      </c>
      <c r="K37" s="6" t="s">
        <v>27</v>
      </c>
      <c r="L37" s="7">
        <v>410074</v>
      </c>
      <c r="M37" s="6" t="s">
        <v>27</v>
      </c>
      <c r="N37" s="7">
        <v>422988</v>
      </c>
      <c r="O37" s="6" t="s">
        <v>27</v>
      </c>
      <c r="P37" s="7">
        <v>437075</v>
      </c>
      <c r="Q37" s="6" t="s">
        <v>27</v>
      </c>
      <c r="R37" s="7">
        <v>450001</v>
      </c>
      <c r="S37" s="6" t="s">
        <v>41</v>
      </c>
      <c r="T37" s="7">
        <v>464043</v>
      </c>
      <c r="U37" s="6" t="s">
        <v>27</v>
      </c>
      <c r="V37" s="7">
        <v>437349</v>
      </c>
      <c r="W37" s="6" t="s">
        <v>27</v>
      </c>
      <c r="X37" s="7">
        <v>452877</v>
      </c>
      <c r="Y37" s="6" t="s">
        <v>27</v>
      </c>
      <c r="Z37" s="7">
        <v>466491</v>
      </c>
      <c r="AA37" s="6" t="s">
        <v>27</v>
      </c>
      <c r="AB37" s="7">
        <v>481660</v>
      </c>
      <c r="AC37" s="6" t="s">
        <v>27</v>
      </c>
      <c r="AD37" s="7">
        <v>485812</v>
      </c>
      <c r="AE37" s="6" t="s">
        <v>27</v>
      </c>
      <c r="AF37" s="7">
        <v>495278</v>
      </c>
      <c r="AG37" s="6" t="s">
        <v>27</v>
      </c>
      <c r="AH37" s="7">
        <v>509909</v>
      </c>
      <c r="AI37" s="6" t="s">
        <v>27</v>
      </c>
      <c r="AJ37" s="7">
        <v>519849</v>
      </c>
      <c r="AK37" s="6" t="s">
        <v>27</v>
      </c>
      <c r="AL37" s="7">
        <v>530244</v>
      </c>
      <c r="AM37" s="6" t="s">
        <v>27</v>
      </c>
      <c r="AN37" s="7">
        <v>540194</v>
      </c>
    </row>
    <row r="38" spans="1:40" ht="15.75">
      <c r="A38" s="8" t="s">
        <v>65</v>
      </c>
      <c r="B38" s="4" t="s">
        <v>29</v>
      </c>
      <c r="C38" s="6" t="s">
        <v>27</v>
      </c>
      <c r="D38" s="7">
        <v>1336</v>
      </c>
      <c r="E38" s="6" t="s">
        <v>27</v>
      </c>
      <c r="F38" s="7">
        <v>1394</v>
      </c>
      <c r="G38" s="6" t="s">
        <v>27</v>
      </c>
      <c r="H38" s="7">
        <v>1653</v>
      </c>
      <c r="I38" s="6" t="s">
        <v>27</v>
      </c>
      <c r="J38" s="7">
        <v>1992</v>
      </c>
      <c r="K38" s="6" t="s">
        <v>27</v>
      </c>
      <c r="L38" s="7">
        <v>2295</v>
      </c>
      <c r="M38" s="6" t="s">
        <v>27</v>
      </c>
      <c r="N38" s="7">
        <v>2414</v>
      </c>
      <c r="O38" s="6" t="s">
        <v>27</v>
      </c>
      <c r="P38" s="7">
        <v>2677</v>
      </c>
      <c r="Q38" s="6" t="s">
        <v>27</v>
      </c>
      <c r="R38" s="7">
        <v>2943</v>
      </c>
      <c r="S38" s="6" t="s">
        <v>27</v>
      </c>
      <c r="T38" s="7">
        <v>3085</v>
      </c>
      <c r="U38" s="6" t="s">
        <v>27</v>
      </c>
      <c r="V38" s="7">
        <v>2723</v>
      </c>
      <c r="W38" s="6" t="s">
        <v>27</v>
      </c>
      <c r="X38" s="7">
        <v>2816</v>
      </c>
      <c r="Y38" s="6" t="s">
        <v>27</v>
      </c>
      <c r="Z38" s="7">
        <v>3096</v>
      </c>
      <c r="AA38" s="6" t="s">
        <v>27</v>
      </c>
      <c r="AB38" s="7">
        <v>3182</v>
      </c>
      <c r="AC38" s="6" t="s">
        <v>27</v>
      </c>
      <c r="AD38" s="7">
        <v>3334</v>
      </c>
      <c r="AE38" s="6" t="s">
        <v>27</v>
      </c>
      <c r="AF38" s="7">
        <v>2977</v>
      </c>
      <c r="AG38" s="6" t="s">
        <v>27</v>
      </c>
      <c r="AH38" s="7">
        <v>3015</v>
      </c>
      <c r="AI38" s="6" t="s">
        <v>27</v>
      </c>
      <c r="AJ38" s="7">
        <v>3128</v>
      </c>
      <c r="AK38" s="6" t="s">
        <v>27</v>
      </c>
      <c r="AL38" s="7">
        <v>3231</v>
      </c>
      <c r="AM38" s="6" t="s">
        <v>27</v>
      </c>
      <c r="AN38" s="7">
        <v>3469.1</v>
      </c>
    </row>
    <row r="39" spans="1:40" ht="15.75">
      <c r="A39" s="5" t="s">
        <v>66</v>
      </c>
      <c r="B39" s="4" t="s">
        <v>27</v>
      </c>
      <c r="C39" s="6" t="s">
        <v>27</v>
      </c>
      <c r="D39" s="7" t="s">
        <v>30</v>
      </c>
      <c r="E39" s="6" t="s">
        <v>27</v>
      </c>
      <c r="F39" s="7">
        <v>349</v>
      </c>
      <c r="G39" s="6" t="s">
        <v>27</v>
      </c>
      <c r="H39" s="7">
        <v>313</v>
      </c>
      <c r="I39" s="6" t="s">
        <v>27</v>
      </c>
      <c r="J39" s="7">
        <v>291</v>
      </c>
      <c r="K39" s="6" t="s">
        <v>27</v>
      </c>
      <c r="L39" s="7">
        <v>231</v>
      </c>
      <c r="M39" s="6" t="s">
        <v>27</v>
      </c>
      <c r="N39" s="7">
        <v>208</v>
      </c>
      <c r="O39" s="6" t="s">
        <v>27</v>
      </c>
      <c r="P39" s="7">
        <v>247</v>
      </c>
      <c r="Q39" s="6" t="s">
        <v>27</v>
      </c>
      <c r="R39" s="7">
        <v>251</v>
      </c>
      <c r="S39" s="6" t="s">
        <v>27</v>
      </c>
      <c r="T39" s="7">
        <v>248</v>
      </c>
      <c r="U39" s="6" t="s">
        <v>27</v>
      </c>
      <c r="V39" s="7">
        <v>201</v>
      </c>
      <c r="W39" s="6" t="s">
        <v>27</v>
      </c>
      <c r="X39" s="7">
        <v>172</v>
      </c>
      <c r="Y39" s="6" t="s">
        <v>27</v>
      </c>
      <c r="Z39" s="7">
        <v>145</v>
      </c>
      <c r="AA39" s="6" t="s">
        <v>27</v>
      </c>
      <c r="AB39" s="7">
        <v>173</v>
      </c>
      <c r="AC39" s="6" t="s">
        <v>27</v>
      </c>
      <c r="AD39" s="7">
        <v>182</v>
      </c>
      <c r="AE39" s="6" t="s">
        <v>27</v>
      </c>
      <c r="AF39" s="7">
        <v>184</v>
      </c>
      <c r="AG39" s="6" t="s">
        <v>27</v>
      </c>
      <c r="AH39" s="7">
        <v>191</v>
      </c>
      <c r="AI39" s="6" t="s">
        <v>27</v>
      </c>
      <c r="AJ39" s="7">
        <v>198</v>
      </c>
      <c r="AK39" s="6" t="s">
        <v>27</v>
      </c>
      <c r="AL39" s="7">
        <v>174</v>
      </c>
      <c r="AM39" s="6" t="s">
        <v>27</v>
      </c>
      <c r="AN39" s="7" t="s">
        <v>30</v>
      </c>
    </row>
    <row r="40" spans="1:40" ht="15.75">
      <c r="A40" s="5" t="s">
        <v>67</v>
      </c>
      <c r="B40" s="4" t="s">
        <v>29</v>
      </c>
      <c r="C40" s="6" t="s">
        <v>33</v>
      </c>
      <c r="D40" s="7">
        <v>171953</v>
      </c>
      <c r="E40" s="6" t="s">
        <v>33</v>
      </c>
      <c r="F40" s="7">
        <v>172583</v>
      </c>
      <c r="G40" s="6" t="s">
        <v>33</v>
      </c>
      <c r="H40" s="7">
        <v>175127</v>
      </c>
      <c r="I40" s="6" t="s">
        <v>33</v>
      </c>
      <c r="J40" s="7">
        <v>176200</v>
      </c>
      <c r="K40" s="6" t="s">
        <v>33</v>
      </c>
      <c r="L40" s="7">
        <v>181528</v>
      </c>
      <c r="M40" s="6" t="s">
        <v>33</v>
      </c>
      <c r="N40" s="7">
        <v>179564</v>
      </c>
      <c r="O40" s="6" t="s">
        <v>33</v>
      </c>
      <c r="P40" s="7">
        <v>179519</v>
      </c>
      <c r="Q40" s="6" t="s">
        <v>33</v>
      </c>
      <c r="R40" s="7">
        <v>182151</v>
      </c>
      <c r="S40" s="6" t="s">
        <v>33</v>
      </c>
      <c r="T40" s="7">
        <v>178549</v>
      </c>
      <c r="U40" s="6" t="s">
        <v>27</v>
      </c>
      <c r="V40" s="7" t="s">
        <v>30</v>
      </c>
      <c r="W40" s="6" t="s">
        <v>27</v>
      </c>
      <c r="X40" s="7" t="s">
        <v>30</v>
      </c>
      <c r="Y40" s="6" t="s">
        <v>27</v>
      </c>
      <c r="Z40" s="7" t="s">
        <v>30</v>
      </c>
      <c r="AA40" s="6" t="s">
        <v>27</v>
      </c>
      <c r="AB40" s="7" t="s">
        <v>30</v>
      </c>
      <c r="AC40" s="6" t="s">
        <v>27</v>
      </c>
      <c r="AD40" s="7" t="s">
        <v>30</v>
      </c>
      <c r="AE40" s="6" t="s">
        <v>27</v>
      </c>
      <c r="AF40" s="7" t="s">
        <v>30</v>
      </c>
      <c r="AG40" s="6" t="s">
        <v>27</v>
      </c>
      <c r="AH40" s="7" t="s">
        <v>30</v>
      </c>
      <c r="AI40" s="6" t="s">
        <v>27</v>
      </c>
      <c r="AJ40" s="7" t="s">
        <v>30</v>
      </c>
      <c r="AK40" s="6" t="s">
        <v>27</v>
      </c>
      <c r="AL40" s="7" t="s">
        <v>30</v>
      </c>
      <c r="AM40" s="6" t="s">
        <v>27</v>
      </c>
      <c r="AN40" s="7" t="s">
        <v>30</v>
      </c>
    </row>
    <row r="41" spans="1:40" ht="15.75">
      <c r="A41" s="5" t="s">
        <v>68</v>
      </c>
      <c r="B41" s="4" t="s">
        <v>29</v>
      </c>
      <c r="C41" s="6" t="s">
        <v>27</v>
      </c>
      <c r="D41" s="7">
        <v>58667</v>
      </c>
      <c r="E41" s="6" t="s">
        <v>27</v>
      </c>
      <c r="F41" s="7">
        <v>59735</v>
      </c>
      <c r="G41" s="6" t="s">
        <v>27</v>
      </c>
      <c r="H41" s="7">
        <v>60601</v>
      </c>
      <c r="I41" s="6" t="s">
        <v>27</v>
      </c>
      <c r="J41" s="7">
        <v>60903</v>
      </c>
      <c r="K41" s="6" t="s">
        <v>27</v>
      </c>
      <c r="L41" s="7">
        <v>61665</v>
      </c>
      <c r="M41" s="6" t="s">
        <v>27</v>
      </c>
      <c r="N41" s="7">
        <v>61542</v>
      </c>
      <c r="O41" s="6" t="s">
        <v>27</v>
      </c>
      <c r="P41" s="7">
        <v>62496</v>
      </c>
      <c r="Q41" s="6" t="s">
        <v>27</v>
      </c>
      <c r="R41" s="7">
        <v>64388</v>
      </c>
      <c r="S41" s="6" t="s">
        <v>27</v>
      </c>
      <c r="T41" s="7">
        <v>65734</v>
      </c>
      <c r="U41" s="6" t="s">
        <v>27</v>
      </c>
      <c r="V41" s="7">
        <v>66345</v>
      </c>
      <c r="W41" s="6" t="s">
        <v>41</v>
      </c>
      <c r="X41" s="7">
        <v>66401</v>
      </c>
      <c r="Y41" s="6" t="s">
        <v>27</v>
      </c>
      <c r="Z41" s="7">
        <v>67345</v>
      </c>
      <c r="AA41" s="6" t="s">
        <v>27</v>
      </c>
      <c r="AB41" s="7">
        <v>68275</v>
      </c>
      <c r="AC41" s="6" t="s">
        <v>27</v>
      </c>
      <c r="AD41" s="7">
        <v>69207</v>
      </c>
      <c r="AE41" s="6" t="s">
        <v>27</v>
      </c>
      <c r="AF41" s="7">
        <v>70908</v>
      </c>
      <c r="AG41" s="6" t="s">
        <v>27</v>
      </c>
      <c r="AH41" s="7">
        <v>73056</v>
      </c>
      <c r="AI41" s="6" t="s">
        <v>27</v>
      </c>
      <c r="AJ41" s="7">
        <v>73908</v>
      </c>
      <c r="AK41" s="6" t="s">
        <v>27</v>
      </c>
      <c r="AL41" s="7" t="s">
        <v>30</v>
      </c>
      <c r="AM41" s="6" t="s">
        <v>27</v>
      </c>
      <c r="AN41" s="7" t="s">
        <v>30</v>
      </c>
    </row>
    <row r="42" spans="1:40" ht="15.75">
      <c r="A42" s="5" t="s">
        <v>69</v>
      </c>
      <c r="B42" s="4" t="s">
        <v>29</v>
      </c>
      <c r="C42" s="6" t="s">
        <v>41</v>
      </c>
      <c r="D42" s="7">
        <v>213465</v>
      </c>
      <c r="E42" s="6" t="s">
        <v>33</v>
      </c>
      <c r="F42" s="7">
        <v>210206</v>
      </c>
      <c r="G42" s="6" t="s">
        <v>33</v>
      </c>
      <c r="H42" s="7">
        <v>208624</v>
      </c>
      <c r="I42" s="6" t="s">
        <v>33</v>
      </c>
      <c r="J42" s="7">
        <v>212582</v>
      </c>
      <c r="K42" s="6" t="s">
        <v>33</v>
      </c>
      <c r="L42" s="7">
        <v>216585</v>
      </c>
      <c r="M42" s="6" t="s">
        <v>33</v>
      </c>
      <c r="N42" s="7">
        <v>219622</v>
      </c>
      <c r="O42" s="6" t="s">
        <v>33</v>
      </c>
      <c r="P42" s="7">
        <v>223841</v>
      </c>
      <c r="Q42" s="6" t="s">
        <v>33</v>
      </c>
      <c r="R42" s="7">
        <v>229818</v>
      </c>
      <c r="S42" s="6" t="s">
        <v>33</v>
      </c>
      <c r="T42" s="7">
        <v>240538</v>
      </c>
      <c r="U42" s="6" t="s">
        <v>33</v>
      </c>
      <c r="V42" s="7">
        <v>245298</v>
      </c>
      <c r="W42" s="6" t="s">
        <v>33</v>
      </c>
      <c r="X42" s="7">
        <v>248382</v>
      </c>
      <c r="Y42" s="6" t="s">
        <v>34</v>
      </c>
      <c r="Z42" s="7">
        <v>247406</v>
      </c>
      <c r="AA42" s="6" t="s">
        <v>33</v>
      </c>
      <c r="AB42" s="7">
        <v>246569</v>
      </c>
      <c r="AC42" s="6" t="s">
        <v>33</v>
      </c>
      <c r="AD42" s="7">
        <v>247914</v>
      </c>
      <c r="AE42" s="6" t="s">
        <v>33</v>
      </c>
      <c r="AF42" s="7">
        <v>252205</v>
      </c>
      <c r="AG42" s="6" t="s">
        <v>33</v>
      </c>
      <c r="AH42" s="7">
        <v>255517</v>
      </c>
      <c r="AI42" s="6" t="s">
        <v>33</v>
      </c>
      <c r="AJ42" s="7">
        <v>269267</v>
      </c>
      <c r="AK42" s="6" t="s">
        <v>33</v>
      </c>
      <c r="AL42" s="7">
        <v>277929</v>
      </c>
      <c r="AM42" s="6" t="s">
        <v>33</v>
      </c>
      <c r="AN42" s="7">
        <v>289429</v>
      </c>
    </row>
    <row r="43" spans="1:40" ht="15.75">
      <c r="A43" s="5" t="s">
        <v>70</v>
      </c>
      <c r="B43" s="4" t="s">
        <v>29</v>
      </c>
      <c r="C43" s="6" t="s">
        <v>33</v>
      </c>
      <c r="D43" s="7">
        <v>98038</v>
      </c>
      <c r="E43" s="6" t="s">
        <v>33</v>
      </c>
      <c r="F43" s="7">
        <v>98908</v>
      </c>
      <c r="G43" s="6" t="s">
        <v>33</v>
      </c>
      <c r="H43" s="7">
        <v>99506</v>
      </c>
      <c r="I43" s="6" t="s">
        <v>33</v>
      </c>
      <c r="J43" s="7">
        <v>100126</v>
      </c>
      <c r="K43" s="6" t="s">
        <v>33</v>
      </c>
      <c r="L43" s="7">
        <v>101442</v>
      </c>
      <c r="M43" s="6" t="s">
        <v>33</v>
      </c>
      <c r="N43" s="7">
        <v>101271</v>
      </c>
      <c r="O43" s="6" t="s">
        <v>33</v>
      </c>
      <c r="P43" s="7">
        <v>101078</v>
      </c>
      <c r="Q43" s="6" t="s">
        <v>33</v>
      </c>
      <c r="R43" s="7">
        <v>101709</v>
      </c>
      <c r="S43" s="6" t="s">
        <v>33</v>
      </c>
      <c r="T43" s="7">
        <v>100969</v>
      </c>
      <c r="U43" s="6" t="s">
        <v>27</v>
      </c>
      <c r="V43" s="7" t="s">
        <v>30</v>
      </c>
      <c r="W43" s="6" t="s">
        <v>27</v>
      </c>
      <c r="X43" s="7" t="s">
        <v>30</v>
      </c>
      <c r="Y43" s="6" t="s">
        <v>27</v>
      </c>
      <c r="Z43" s="7" t="s">
        <v>30</v>
      </c>
      <c r="AA43" s="6" t="s">
        <v>27</v>
      </c>
      <c r="AB43" s="7" t="s">
        <v>30</v>
      </c>
      <c r="AC43" s="6" t="s">
        <v>27</v>
      </c>
      <c r="AD43" s="7" t="s">
        <v>30</v>
      </c>
      <c r="AE43" s="6" t="s">
        <v>27</v>
      </c>
      <c r="AF43" s="7" t="s">
        <v>30</v>
      </c>
      <c r="AG43" s="6" t="s">
        <v>27</v>
      </c>
      <c r="AH43" s="7" t="s">
        <v>30</v>
      </c>
      <c r="AI43" s="6" t="s">
        <v>27</v>
      </c>
      <c r="AJ43" s="7" t="s">
        <v>30</v>
      </c>
      <c r="AK43" s="6" t="s">
        <v>27</v>
      </c>
      <c r="AL43" s="7" t="s">
        <v>30</v>
      </c>
      <c r="AM43" s="6" t="s">
        <v>27</v>
      </c>
      <c r="AN43" s="7" t="s">
        <v>30</v>
      </c>
    </row>
    <row r="44" spans="1:40" ht="15.75">
      <c r="A44" s="5" t="s">
        <v>71</v>
      </c>
      <c r="B44" s="4" t="s">
        <v>29</v>
      </c>
      <c r="C44" s="6" t="s">
        <v>27</v>
      </c>
      <c r="D44" s="7">
        <v>19332</v>
      </c>
      <c r="E44" s="6" t="s">
        <v>27</v>
      </c>
      <c r="F44" s="7">
        <v>18039</v>
      </c>
      <c r="G44" s="6" t="s">
        <v>27</v>
      </c>
      <c r="H44" s="7">
        <v>15489</v>
      </c>
      <c r="I44" s="6" t="s">
        <v>27</v>
      </c>
      <c r="J44" s="7">
        <v>17984</v>
      </c>
      <c r="K44" s="6" t="s">
        <v>27</v>
      </c>
      <c r="L44" s="7">
        <v>18076</v>
      </c>
      <c r="M44" s="6" t="s">
        <v>27</v>
      </c>
      <c r="N44" s="7">
        <v>19797</v>
      </c>
      <c r="O44" s="6" t="s">
        <v>27</v>
      </c>
      <c r="P44" s="7">
        <v>19827</v>
      </c>
      <c r="Q44" s="6" t="s">
        <v>27</v>
      </c>
      <c r="R44" s="7">
        <v>19632</v>
      </c>
      <c r="S44" s="6" t="s">
        <v>41</v>
      </c>
      <c r="T44" s="7">
        <v>20839</v>
      </c>
      <c r="U44" s="6" t="s">
        <v>27</v>
      </c>
      <c r="V44" s="7">
        <v>18933</v>
      </c>
      <c r="W44" s="6" t="s">
        <v>27</v>
      </c>
      <c r="X44" s="7">
        <v>17393</v>
      </c>
      <c r="Y44" s="6" t="s">
        <v>27</v>
      </c>
      <c r="Z44" s="7">
        <v>16846</v>
      </c>
      <c r="AA44" s="6" t="s">
        <v>27</v>
      </c>
      <c r="AB44" s="7">
        <v>17155</v>
      </c>
      <c r="AC44" s="6" t="s">
        <v>27</v>
      </c>
      <c r="AD44" s="7">
        <v>17334</v>
      </c>
      <c r="AE44" s="6" t="s">
        <v>27</v>
      </c>
      <c r="AF44" s="7">
        <v>19037</v>
      </c>
      <c r="AG44" s="6" t="s">
        <v>27</v>
      </c>
      <c r="AH44" s="7">
        <v>22620</v>
      </c>
      <c r="AI44" s="6" t="s">
        <v>27</v>
      </c>
      <c r="AJ44" s="7">
        <v>23732</v>
      </c>
      <c r="AK44" s="6" t="s">
        <v>27</v>
      </c>
      <c r="AL44" s="7">
        <v>23840</v>
      </c>
      <c r="AM44" s="6" t="s">
        <v>27</v>
      </c>
      <c r="AN44" s="7">
        <v>25514</v>
      </c>
    </row>
    <row r="45" spans="1:40" ht="15.75">
      <c r="A45" s="5" t="s">
        <v>72</v>
      </c>
      <c r="B45" s="4" t="s">
        <v>29</v>
      </c>
      <c r="C45" s="6" t="s">
        <v>27</v>
      </c>
      <c r="D45" s="7">
        <v>340650</v>
      </c>
      <c r="E45" s="6" t="s">
        <v>27</v>
      </c>
      <c r="F45" s="7">
        <v>329817</v>
      </c>
      <c r="G45" s="6" t="s">
        <v>27</v>
      </c>
      <c r="H45" s="7">
        <v>323306</v>
      </c>
      <c r="I45" s="6" t="s">
        <v>27</v>
      </c>
      <c r="J45" s="7">
        <v>323368</v>
      </c>
      <c r="K45" s="6" t="s">
        <v>27</v>
      </c>
      <c r="L45" s="7">
        <v>332734</v>
      </c>
      <c r="M45" s="6" t="s">
        <v>27</v>
      </c>
      <c r="N45" s="7">
        <v>314224</v>
      </c>
      <c r="O45" s="6" t="s">
        <v>27</v>
      </c>
      <c r="P45" s="7">
        <v>313549</v>
      </c>
      <c r="Q45" s="6" t="s">
        <v>27</v>
      </c>
      <c r="R45" s="7">
        <v>323759</v>
      </c>
      <c r="S45" s="6" t="s">
        <v>27</v>
      </c>
      <c r="T45" s="7">
        <v>327769</v>
      </c>
      <c r="U45" s="6" t="s">
        <v>27</v>
      </c>
      <c r="V45" s="7">
        <v>292767</v>
      </c>
      <c r="W45" s="6" t="s">
        <v>27</v>
      </c>
      <c r="X45" s="7">
        <v>279513</v>
      </c>
      <c r="Y45" s="6" t="s">
        <v>27</v>
      </c>
      <c r="Z45" s="7">
        <v>278309</v>
      </c>
      <c r="AA45" s="6" t="s">
        <v>27</v>
      </c>
      <c r="AB45" s="7">
        <v>277918</v>
      </c>
      <c r="AC45" s="6" t="s">
        <v>27</v>
      </c>
      <c r="AD45" s="7">
        <v>264896</v>
      </c>
      <c r="AE45" s="6" t="s">
        <v>27</v>
      </c>
      <c r="AF45" s="7">
        <v>257380</v>
      </c>
      <c r="AG45" s="6" t="s">
        <v>27</v>
      </c>
      <c r="AH45" s="7">
        <v>247266</v>
      </c>
      <c r="AI45" s="6" t="s">
        <v>27</v>
      </c>
      <c r="AJ45" s="7">
        <v>249047</v>
      </c>
      <c r="AK45" s="6" t="s">
        <v>27</v>
      </c>
      <c r="AL45" s="7">
        <v>246538</v>
      </c>
      <c r="AM45" s="6" t="s">
        <v>27</v>
      </c>
      <c r="AN45" s="7">
        <v>252434</v>
      </c>
    </row>
    <row r="46" spans="1:40" ht="15.75">
      <c r="A46" s="8" t="s">
        <v>73</v>
      </c>
      <c r="B46" s="4" t="s">
        <v>27</v>
      </c>
      <c r="C46" s="6" t="s">
        <v>27</v>
      </c>
      <c r="D46" s="7">
        <v>35234</v>
      </c>
      <c r="E46" s="6" t="s">
        <v>27</v>
      </c>
      <c r="F46" s="7">
        <v>35114</v>
      </c>
      <c r="G46" s="6" t="s">
        <v>27</v>
      </c>
      <c r="H46" s="7">
        <v>35896</v>
      </c>
      <c r="I46" s="6" t="s">
        <v>27</v>
      </c>
      <c r="J46" s="7">
        <v>35297</v>
      </c>
      <c r="K46" s="6" t="s">
        <v>27</v>
      </c>
      <c r="L46" s="7">
        <v>34442</v>
      </c>
      <c r="M46" s="6" t="s">
        <v>27</v>
      </c>
      <c r="N46" s="7">
        <v>35746</v>
      </c>
      <c r="O46" s="6" t="s">
        <v>27</v>
      </c>
      <c r="P46" s="7">
        <v>35949</v>
      </c>
      <c r="Q46" s="6" t="s">
        <v>27</v>
      </c>
      <c r="R46" s="7">
        <v>35896</v>
      </c>
      <c r="S46" s="6" t="s">
        <v>27</v>
      </c>
      <c r="T46" s="7">
        <v>35258</v>
      </c>
      <c r="U46" s="6" t="s">
        <v>27</v>
      </c>
      <c r="V46" s="7">
        <v>33979</v>
      </c>
      <c r="W46" s="6" t="s">
        <v>27</v>
      </c>
      <c r="X46" s="7">
        <v>34330</v>
      </c>
      <c r="Y46" s="6" t="s">
        <v>27</v>
      </c>
      <c r="Z46" s="7">
        <v>34656</v>
      </c>
      <c r="AA46" s="6" t="s">
        <v>27</v>
      </c>
      <c r="AB46" s="7">
        <v>34694</v>
      </c>
      <c r="AC46" s="6" t="s">
        <v>27</v>
      </c>
      <c r="AD46" s="7">
        <v>34806</v>
      </c>
      <c r="AE46" s="6" t="s">
        <v>27</v>
      </c>
      <c r="AF46" s="7">
        <v>35115</v>
      </c>
      <c r="AG46" s="6" t="s">
        <v>27</v>
      </c>
      <c r="AH46" s="7">
        <v>36210</v>
      </c>
      <c r="AI46" s="6" t="s">
        <v>27</v>
      </c>
      <c r="AJ46" s="7">
        <v>37260</v>
      </c>
      <c r="AK46" s="6" t="s">
        <v>27</v>
      </c>
      <c r="AL46" s="7">
        <v>37923</v>
      </c>
      <c r="AM46" s="6" t="s">
        <v>27</v>
      </c>
      <c r="AN46" s="7">
        <v>38614</v>
      </c>
    </row>
    <row r="47" spans="1:40" ht="15.75">
      <c r="A47" s="5" t="s">
        <v>74</v>
      </c>
      <c r="B47" s="4" t="s">
        <v>29</v>
      </c>
      <c r="C47" s="6" t="s">
        <v>27</v>
      </c>
      <c r="D47" s="7">
        <v>24532</v>
      </c>
      <c r="E47" s="6" t="s">
        <v>27</v>
      </c>
      <c r="F47" s="7">
        <v>24909</v>
      </c>
      <c r="G47" s="6" t="s">
        <v>27</v>
      </c>
      <c r="H47" s="7">
        <v>25375</v>
      </c>
      <c r="I47" s="6" t="s">
        <v>27</v>
      </c>
      <c r="J47" s="7">
        <v>25554</v>
      </c>
      <c r="K47" s="6" t="s">
        <v>41</v>
      </c>
      <c r="L47" s="7">
        <v>26024</v>
      </c>
      <c r="M47" s="6" t="s">
        <v>27</v>
      </c>
      <c r="N47" s="7">
        <v>26348</v>
      </c>
      <c r="O47" s="6" t="s">
        <v>27</v>
      </c>
      <c r="P47" s="7">
        <v>26932</v>
      </c>
      <c r="Q47" s="6" t="s">
        <v>27</v>
      </c>
      <c r="R47" s="7">
        <v>28402</v>
      </c>
      <c r="S47" s="6" t="s">
        <v>27</v>
      </c>
      <c r="T47" s="7">
        <v>28858</v>
      </c>
      <c r="U47" s="6" t="s">
        <v>27</v>
      </c>
      <c r="V47" s="7">
        <v>29811</v>
      </c>
      <c r="W47" s="6" t="s">
        <v>27</v>
      </c>
      <c r="X47" s="7">
        <v>29632</v>
      </c>
      <c r="Y47" s="6" t="s">
        <v>27</v>
      </c>
      <c r="Z47" s="7" t="s">
        <v>30</v>
      </c>
      <c r="AA47" s="6" t="s">
        <v>27</v>
      </c>
      <c r="AB47" s="7" t="s">
        <v>30</v>
      </c>
      <c r="AC47" s="6" t="s">
        <v>27</v>
      </c>
      <c r="AD47" s="7" t="s">
        <v>30</v>
      </c>
      <c r="AE47" s="6" t="s">
        <v>27</v>
      </c>
      <c r="AF47" s="7" t="s">
        <v>30</v>
      </c>
      <c r="AG47" s="6" t="s">
        <v>27</v>
      </c>
      <c r="AH47" s="7" t="s">
        <v>30</v>
      </c>
      <c r="AI47" s="6" t="s">
        <v>27</v>
      </c>
      <c r="AJ47" s="7" t="s">
        <v>30</v>
      </c>
      <c r="AK47" s="6" t="s">
        <v>27</v>
      </c>
      <c r="AL47" s="7" t="s">
        <v>30</v>
      </c>
      <c r="AM47" s="6" t="s">
        <v>27</v>
      </c>
      <c r="AN47" s="7" t="s">
        <v>30</v>
      </c>
    </row>
    <row r="48" spans="1:40" ht="15.75">
      <c r="A48" s="5" t="s">
        <v>75</v>
      </c>
      <c r="B48" s="4" t="s">
        <v>29</v>
      </c>
      <c r="C48" s="6" t="s">
        <v>41</v>
      </c>
      <c r="D48" s="7">
        <v>350407</v>
      </c>
      <c r="E48" s="6" t="s">
        <v>27</v>
      </c>
      <c r="F48" s="7">
        <v>357348</v>
      </c>
      <c r="G48" s="6" t="s">
        <v>27</v>
      </c>
      <c r="H48" s="7">
        <v>383787</v>
      </c>
      <c r="I48" s="6" t="s">
        <v>27</v>
      </c>
      <c r="J48" s="7">
        <v>392264</v>
      </c>
      <c r="K48" s="6" t="s">
        <v>27</v>
      </c>
      <c r="L48" s="7">
        <v>404036</v>
      </c>
      <c r="M48" s="6" t="s">
        <v>27</v>
      </c>
      <c r="N48" s="7">
        <v>412597</v>
      </c>
      <c r="O48" s="6" t="s">
        <v>27</v>
      </c>
      <c r="P48" s="7">
        <v>412411</v>
      </c>
      <c r="Q48" s="6" t="s">
        <v>27</v>
      </c>
      <c r="R48" s="7">
        <v>424313</v>
      </c>
      <c r="S48" s="6" t="s">
        <v>27</v>
      </c>
      <c r="T48" s="7">
        <v>427444</v>
      </c>
      <c r="U48" s="6" t="s">
        <v>27</v>
      </c>
      <c r="V48" s="7">
        <v>430581</v>
      </c>
      <c r="W48" s="6" t="s">
        <v>27</v>
      </c>
      <c r="X48" s="7">
        <v>414987</v>
      </c>
      <c r="Y48" s="6" t="s">
        <v>27</v>
      </c>
      <c r="Z48" s="7">
        <v>412558</v>
      </c>
      <c r="AA48" s="6" t="s">
        <v>27</v>
      </c>
      <c r="AB48" s="7">
        <v>398052</v>
      </c>
      <c r="AC48" s="6" t="s">
        <v>27</v>
      </c>
      <c r="AD48" s="7">
        <v>394163</v>
      </c>
      <c r="AE48" s="6" t="s">
        <v>27</v>
      </c>
      <c r="AF48" s="7">
        <v>373245</v>
      </c>
      <c r="AG48" s="6" t="s">
        <v>27</v>
      </c>
      <c r="AH48" s="7">
        <v>390084</v>
      </c>
      <c r="AI48" s="6" t="s">
        <v>27</v>
      </c>
      <c r="AJ48" s="7">
        <v>404313</v>
      </c>
      <c r="AK48" s="6" t="s">
        <v>27</v>
      </c>
      <c r="AL48" s="7">
        <v>390855</v>
      </c>
      <c r="AM48" s="6" t="s">
        <v>27</v>
      </c>
      <c r="AN48" s="7">
        <v>401178</v>
      </c>
    </row>
    <row r="49" spans="1:40" ht="15.75">
      <c r="A49" s="5" t="s">
        <v>76</v>
      </c>
      <c r="B49" s="4" t="s">
        <v>29</v>
      </c>
      <c r="C49" s="6" t="s">
        <v>41</v>
      </c>
      <c r="D49" s="7">
        <v>121516</v>
      </c>
      <c r="E49" s="6" t="s">
        <v>27</v>
      </c>
      <c r="F49" s="7">
        <v>123196</v>
      </c>
      <c r="G49" s="6" t="s">
        <v>27</v>
      </c>
      <c r="H49" s="7">
        <v>125218</v>
      </c>
      <c r="I49" s="6" t="s">
        <v>27</v>
      </c>
      <c r="J49" s="7">
        <v>125918</v>
      </c>
      <c r="K49" s="6" t="s">
        <v>27</v>
      </c>
      <c r="L49" s="7">
        <v>126735</v>
      </c>
      <c r="M49" s="6" t="s">
        <v>27</v>
      </c>
      <c r="N49" s="7">
        <v>126646</v>
      </c>
      <c r="O49" s="6" t="s">
        <v>27</v>
      </c>
      <c r="P49" s="7">
        <v>127568</v>
      </c>
      <c r="Q49" s="6" t="s">
        <v>27</v>
      </c>
      <c r="R49" s="7">
        <v>130432</v>
      </c>
      <c r="S49" s="6" t="s">
        <v>27</v>
      </c>
      <c r="T49" s="7">
        <v>130306</v>
      </c>
      <c r="U49" s="6" t="s">
        <v>27</v>
      </c>
      <c r="V49" s="7">
        <v>129981</v>
      </c>
      <c r="W49" s="6" t="s">
        <v>27</v>
      </c>
      <c r="X49" s="7">
        <v>129090</v>
      </c>
      <c r="Y49" s="6" t="s">
        <v>27</v>
      </c>
      <c r="Z49" s="7">
        <v>130672</v>
      </c>
      <c r="AA49" s="6" t="s">
        <v>27</v>
      </c>
      <c r="AB49" s="7">
        <v>130271</v>
      </c>
      <c r="AC49" s="6" t="s">
        <v>27</v>
      </c>
      <c r="AD49" s="7">
        <v>130410</v>
      </c>
      <c r="AE49" s="6" t="s">
        <v>27</v>
      </c>
      <c r="AF49" s="7">
        <v>132785</v>
      </c>
      <c r="AG49" s="6" t="s">
        <v>27</v>
      </c>
      <c r="AH49" s="7">
        <v>135042</v>
      </c>
      <c r="AI49" s="6" t="s">
        <v>27</v>
      </c>
      <c r="AJ49" s="7">
        <v>137873</v>
      </c>
      <c r="AK49" s="6" t="s">
        <v>27</v>
      </c>
      <c r="AL49" s="7">
        <v>140096</v>
      </c>
      <c r="AM49" s="6" t="s">
        <v>53</v>
      </c>
      <c r="AN49" s="7">
        <v>140258</v>
      </c>
    </row>
    <row r="50" spans="1:40" ht="15.75">
      <c r="A50" s="5" t="s">
        <v>77</v>
      </c>
      <c r="B50" s="4" t="s">
        <v>29</v>
      </c>
      <c r="C50" s="6" t="s">
        <v>27</v>
      </c>
      <c r="D50" s="7">
        <v>93119</v>
      </c>
      <c r="E50" s="6" t="s">
        <v>27</v>
      </c>
      <c r="F50" s="7">
        <v>94410</v>
      </c>
      <c r="G50" s="6" t="s">
        <v>27</v>
      </c>
      <c r="H50" s="7">
        <v>96150</v>
      </c>
      <c r="I50" s="6" t="s">
        <v>27</v>
      </c>
      <c r="J50" s="7">
        <v>97283</v>
      </c>
      <c r="K50" s="6" t="s">
        <v>27</v>
      </c>
      <c r="L50" s="7">
        <v>98501</v>
      </c>
      <c r="M50" s="6" t="s">
        <v>27</v>
      </c>
      <c r="N50" s="7">
        <v>100081</v>
      </c>
      <c r="O50" s="6" t="s">
        <v>27</v>
      </c>
      <c r="P50" s="7">
        <v>101361</v>
      </c>
      <c r="Q50" s="6" t="s">
        <v>27</v>
      </c>
      <c r="R50" s="7">
        <v>103191</v>
      </c>
      <c r="S50" s="6" t="s">
        <v>27</v>
      </c>
      <c r="T50" s="7">
        <v>105402.68420978</v>
      </c>
      <c r="U50" s="6" t="s">
        <v>27</v>
      </c>
      <c r="V50" s="7">
        <v>108810.25900814999</v>
      </c>
      <c r="W50" s="6" t="s">
        <v>27</v>
      </c>
      <c r="X50" s="7">
        <v>111596.38732119001</v>
      </c>
      <c r="Y50" s="6" t="s">
        <v>27</v>
      </c>
      <c r="Z50" s="7">
        <v>112871.14941234</v>
      </c>
      <c r="AA50" s="6" t="s">
        <v>27</v>
      </c>
      <c r="AB50" s="7">
        <v>114249.57077969</v>
      </c>
      <c r="AC50" s="6" t="s">
        <v>27</v>
      </c>
      <c r="AD50" s="7">
        <v>115809.54048167</v>
      </c>
      <c r="AE50" s="6" t="s">
        <v>27</v>
      </c>
      <c r="AF50" s="7">
        <v>117730.26984897</v>
      </c>
      <c r="AG50" s="6" t="s">
        <v>27</v>
      </c>
      <c r="AH50" s="7">
        <v>119547.08360765</v>
      </c>
      <c r="AI50" s="6" t="s">
        <v>27</v>
      </c>
      <c r="AJ50" s="7">
        <v>122088</v>
      </c>
      <c r="AK50" s="6" t="s">
        <v>27</v>
      </c>
      <c r="AL50" s="7">
        <v>123937.016238</v>
      </c>
      <c r="AM50" s="6" t="s">
        <v>27</v>
      </c>
      <c r="AN50" s="7" t="s">
        <v>30</v>
      </c>
    </row>
    <row r="51" spans="1:40" ht="15.75">
      <c r="A51" s="5" t="s">
        <v>78</v>
      </c>
      <c r="B51" s="4" t="s">
        <v>29</v>
      </c>
      <c r="C51" s="6" t="s">
        <v>27</v>
      </c>
      <c r="D51" s="7">
        <v>191513</v>
      </c>
      <c r="E51" s="6" t="s">
        <v>27</v>
      </c>
      <c r="F51" s="7">
        <v>173779</v>
      </c>
      <c r="G51" s="6" t="s">
        <v>27</v>
      </c>
      <c r="H51" s="7">
        <v>168531</v>
      </c>
      <c r="I51" s="6" t="s">
        <v>27</v>
      </c>
      <c r="J51" s="7">
        <v>170189</v>
      </c>
      <c r="K51" s="6" t="s">
        <v>27</v>
      </c>
      <c r="L51" s="7">
        <v>179475</v>
      </c>
      <c r="M51" s="6" t="s">
        <v>27</v>
      </c>
      <c r="N51" s="7">
        <v>187188</v>
      </c>
      <c r="O51" s="6" t="s">
        <v>27</v>
      </c>
      <c r="P51" s="7">
        <v>192870</v>
      </c>
      <c r="Q51" s="6" t="s">
        <v>27</v>
      </c>
      <c r="R51" s="7">
        <v>214668</v>
      </c>
      <c r="S51" s="6" t="s">
        <v>27</v>
      </c>
      <c r="T51" s="7">
        <v>211195</v>
      </c>
      <c r="U51" s="6" t="s">
        <v>27</v>
      </c>
      <c r="V51" s="7">
        <v>217838</v>
      </c>
      <c r="W51" s="6" t="s">
        <v>27</v>
      </c>
      <c r="X51" s="7">
        <v>232497</v>
      </c>
      <c r="Y51" s="6" t="s">
        <v>27</v>
      </c>
      <c r="Z51" s="7">
        <v>249387</v>
      </c>
      <c r="AA51" s="6" t="s">
        <v>27</v>
      </c>
      <c r="AB51" s="7">
        <v>265235</v>
      </c>
      <c r="AC51" s="6" t="s">
        <v>27</v>
      </c>
      <c r="AD51" s="7">
        <v>274403</v>
      </c>
      <c r="AE51" s="6" t="s">
        <v>27</v>
      </c>
      <c r="AF51" s="7">
        <v>283474</v>
      </c>
      <c r="AG51" s="6" t="s">
        <v>27</v>
      </c>
      <c r="AH51" s="7">
        <v>299060</v>
      </c>
      <c r="AI51" s="6" t="s">
        <v>27</v>
      </c>
      <c r="AJ51" s="7">
        <v>308681</v>
      </c>
      <c r="AK51" s="6" t="s">
        <v>27</v>
      </c>
      <c r="AL51" s="7">
        <v>323199</v>
      </c>
      <c r="AM51" s="6" t="s">
        <v>27</v>
      </c>
      <c r="AN51" s="7">
        <v>338301</v>
      </c>
    </row>
    <row r="52" spans="1:40" ht="15.75">
      <c r="A52" s="8" t="s">
        <v>79</v>
      </c>
      <c r="B52" s="4" t="s">
        <v>29</v>
      </c>
      <c r="C52" s="6" t="s">
        <v>27</v>
      </c>
      <c r="D52" s="7">
        <v>80684</v>
      </c>
      <c r="E52" s="6" t="s">
        <v>27</v>
      </c>
      <c r="F52" s="7">
        <v>80084</v>
      </c>
      <c r="G52" s="6" t="s">
        <v>27</v>
      </c>
      <c r="H52" s="7">
        <v>85929</v>
      </c>
      <c r="I52" s="6" t="s">
        <v>27</v>
      </c>
      <c r="J52" s="7">
        <v>92053</v>
      </c>
      <c r="K52" s="6" t="s">
        <v>27</v>
      </c>
      <c r="L52" s="7">
        <v>98567</v>
      </c>
      <c r="M52" s="6" t="s">
        <v>27</v>
      </c>
      <c r="N52" s="7">
        <v>104475</v>
      </c>
      <c r="O52" s="6" t="s">
        <v>27</v>
      </c>
      <c r="P52" s="7">
        <v>106573</v>
      </c>
      <c r="Q52" s="6" t="s">
        <v>27</v>
      </c>
      <c r="R52" s="7">
        <v>108535</v>
      </c>
      <c r="S52" s="6" t="s">
        <v>27</v>
      </c>
      <c r="T52" s="7">
        <v>113727</v>
      </c>
      <c r="U52" s="6" t="s">
        <v>27</v>
      </c>
      <c r="V52" s="7">
        <v>102958</v>
      </c>
      <c r="W52" s="6" t="s">
        <v>27</v>
      </c>
      <c r="X52" s="7">
        <v>101711</v>
      </c>
      <c r="Y52" s="6" t="s">
        <v>27</v>
      </c>
      <c r="Z52" s="7">
        <v>101474</v>
      </c>
      <c r="AA52" s="6" t="s">
        <v>27</v>
      </c>
      <c r="AB52" s="7">
        <v>99033</v>
      </c>
      <c r="AC52" s="6" t="s">
        <v>27</v>
      </c>
      <c r="AD52" s="7">
        <v>97324</v>
      </c>
      <c r="AE52" s="6" t="s">
        <v>41</v>
      </c>
      <c r="AF52" s="7">
        <v>77998</v>
      </c>
      <c r="AG52" s="6" t="s">
        <v>27</v>
      </c>
      <c r="AH52" s="7">
        <v>69284</v>
      </c>
      <c r="AI52" s="6" t="s">
        <v>27</v>
      </c>
      <c r="AJ52" s="7">
        <v>70433</v>
      </c>
      <c r="AK52" s="6" t="s">
        <v>27</v>
      </c>
      <c r="AL52" s="7">
        <v>62121</v>
      </c>
      <c r="AM52" s="6" t="s">
        <v>27</v>
      </c>
      <c r="AN52" s="7">
        <v>61288</v>
      </c>
    </row>
    <row r="53" spans="1:40" ht="15.75">
      <c r="A53" s="8" t="s">
        <v>80</v>
      </c>
      <c r="B53" s="4" t="s">
        <v>29</v>
      </c>
      <c r="C53" s="6" t="s">
        <v>27</v>
      </c>
      <c r="D53" s="7">
        <v>731572.28614472004</v>
      </c>
      <c r="E53" s="6" t="s">
        <v>27</v>
      </c>
      <c r="F53" s="7">
        <v>745408.08261461998</v>
      </c>
      <c r="G53" s="6" t="s">
        <v>27</v>
      </c>
      <c r="H53" s="7">
        <v>767612.15309579996</v>
      </c>
      <c r="I53" s="6" t="s">
        <v>27</v>
      </c>
      <c r="J53" s="7">
        <v>763580.69366059999</v>
      </c>
      <c r="K53" s="6" t="s">
        <v>27</v>
      </c>
      <c r="L53" s="7">
        <v>763859.83739653998</v>
      </c>
      <c r="M53" s="6" t="s">
        <v>27</v>
      </c>
      <c r="N53" s="7">
        <v>760540.80901872006</v>
      </c>
      <c r="O53" s="6" t="s">
        <v>27</v>
      </c>
      <c r="P53" s="7">
        <v>767242.11869477003</v>
      </c>
      <c r="Q53" s="6" t="s">
        <v>27</v>
      </c>
      <c r="R53" s="7">
        <v>771666.37746381003</v>
      </c>
      <c r="S53" s="6" t="s">
        <v>27</v>
      </c>
      <c r="T53" s="7">
        <v>770333.12581766001</v>
      </c>
      <c r="U53" s="6" t="s">
        <v>27</v>
      </c>
      <c r="V53" s="7">
        <v>766353.29378448997</v>
      </c>
      <c r="W53" s="6" t="s">
        <v>27</v>
      </c>
      <c r="X53" s="7">
        <v>753927.32760121999</v>
      </c>
      <c r="Y53" s="6" t="s">
        <v>27</v>
      </c>
      <c r="Z53" s="7">
        <v>753727.84218057001</v>
      </c>
      <c r="AA53" s="6" t="s">
        <v>27</v>
      </c>
      <c r="AB53" s="7">
        <v>759244.34213367</v>
      </c>
      <c r="AC53" s="6" t="s">
        <v>27</v>
      </c>
      <c r="AD53" s="7">
        <v>753318.49242541997</v>
      </c>
      <c r="AE53" s="6" t="s">
        <v>27</v>
      </c>
      <c r="AF53" s="7">
        <v>768215.21840818005</v>
      </c>
      <c r="AG53" s="6" t="s">
        <v>27</v>
      </c>
      <c r="AH53" s="7">
        <v>771281.33448538999</v>
      </c>
      <c r="AI53" s="6" t="s">
        <v>27</v>
      </c>
      <c r="AJ53" s="7">
        <v>778560.44879691</v>
      </c>
      <c r="AK53" s="6" t="s">
        <v>27</v>
      </c>
      <c r="AL53" s="7">
        <v>788082.48036252998</v>
      </c>
      <c r="AM53" s="6" t="s">
        <v>27</v>
      </c>
      <c r="AN53" s="7">
        <v>788506.75718495995</v>
      </c>
    </row>
    <row r="54" spans="1:40" ht="15.75">
      <c r="A54" s="5" t="s">
        <v>81</v>
      </c>
      <c r="B54" s="4" t="s">
        <v>29</v>
      </c>
      <c r="C54" s="6" t="s">
        <v>41</v>
      </c>
      <c r="D54" s="7">
        <v>4379857.2814488998</v>
      </c>
      <c r="E54" s="6" t="s">
        <v>27</v>
      </c>
      <c r="F54" s="7">
        <v>4380926.0953037003</v>
      </c>
      <c r="G54" s="6" t="s">
        <v>27</v>
      </c>
      <c r="H54" s="7">
        <v>4475070.6225114996</v>
      </c>
      <c r="I54" s="6" t="s">
        <v>27</v>
      </c>
      <c r="J54" s="7">
        <v>4508171.0718099</v>
      </c>
      <c r="K54" s="6" t="s">
        <v>27</v>
      </c>
      <c r="L54" s="7">
        <v>4579244.5620088996</v>
      </c>
      <c r="M54" s="6" t="s">
        <v>27</v>
      </c>
      <c r="N54" s="7">
        <v>4607673.5916294996</v>
      </c>
      <c r="O54" s="6" t="s">
        <v>27</v>
      </c>
      <c r="P54" s="7">
        <v>4557374.4324077005</v>
      </c>
      <c r="Q54" s="6" t="s">
        <v>41</v>
      </c>
      <c r="R54" s="7">
        <v>5876669.9067128999</v>
      </c>
      <c r="S54" s="6" t="s">
        <v>41</v>
      </c>
      <c r="T54" s="7">
        <v>5686403.4060164001</v>
      </c>
      <c r="U54" s="6" t="s">
        <v>27</v>
      </c>
      <c r="V54" s="7">
        <v>6015878.9316375004</v>
      </c>
      <c r="W54" s="6" t="s">
        <v>27</v>
      </c>
      <c r="X54" s="7">
        <v>6021704.6719191996</v>
      </c>
      <c r="Y54" s="6" t="s">
        <v>27</v>
      </c>
      <c r="Z54" s="7">
        <v>6079079.5102008004</v>
      </c>
      <c r="AA54" s="6" t="s">
        <v>27</v>
      </c>
      <c r="AB54" s="7">
        <v>6155741.7006550999</v>
      </c>
      <c r="AC54" s="6" t="s">
        <v>27</v>
      </c>
      <c r="AD54" s="7">
        <v>6198646.1049412005</v>
      </c>
      <c r="AE54" s="6" t="s">
        <v>27</v>
      </c>
      <c r="AF54" s="7">
        <v>6218169.1064884998</v>
      </c>
      <c r="AG54" s="6" t="s">
        <v>27</v>
      </c>
      <c r="AH54" s="7">
        <v>6429085.6937934002</v>
      </c>
      <c r="AI54" s="6" t="s">
        <v>27</v>
      </c>
      <c r="AJ54" s="7">
        <v>6547948.1573556</v>
      </c>
      <c r="AK54" s="6" t="s">
        <v>27</v>
      </c>
      <c r="AL54" s="7">
        <v>6591556.5426067002</v>
      </c>
      <c r="AM54" s="6" t="s">
        <v>27</v>
      </c>
      <c r="AN54" s="7" t="s">
        <v>30</v>
      </c>
    </row>
    <row r="55" spans="1:40">
      <c r="A55" s="9" t="s">
        <v>82</v>
      </c>
    </row>
    <row r="56" spans="1:40">
      <c r="A56" s="10" t="s">
        <v>83</v>
      </c>
    </row>
    <row r="57" spans="1:40">
      <c r="A57" s="11" t="s">
        <v>84</v>
      </c>
      <c r="B57" s="10" t="s">
        <v>85</v>
      </c>
    </row>
    <row r="58" spans="1:40">
      <c r="A58" s="11" t="s">
        <v>86</v>
      </c>
      <c r="B58" s="10" t="s">
        <v>87</v>
      </c>
    </row>
    <row r="59" spans="1:40">
      <c r="A59" s="11" t="s">
        <v>88</v>
      </c>
      <c r="B59" s="10" t="s">
        <v>89</v>
      </c>
    </row>
  </sheetData>
  <mergeCells count="43">
    <mergeCell ref="AI6:AJ6"/>
    <mergeCell ref="AK6:AL6"/>
    <mergeCell ref="AM6:AN6"/>
    <mergeCell ref="AG5:AH5"/>
    <mergeCell ref="S6:T6"/>
    <mergeCell ref="U6:V6"/>
    <mergeCell ref="W6:X6"/>
    <mergeCell ref="Y6:Z6"/>
    <mergeCell ref="AA6:AB6"/>
    <mergeCell ref="AE6:AF6"/>
    <mergeCell ref="AG6:AH6"/>
    <mergeCell ref="W5:X5"/>
    <mergeCell ref="AC6:AD6"/>
    <mergeCell ref="AK5:AL5"/>
    <mergeCell ref="AM5:AN5"/>
    <mergeCell ref="AC5:AD5"/>
    <mergeCell ref="C6:D6"/>
    <mergeCell ref="E6:F6"/>
    <mergeCell ref="G6:H6"/>
    <mergeCell ref="I6:J6"/>
    <mergeCell ref="K6:L6"/>
    <mergeCell ref="M6:N6"/>
    <mergeCell ref="O6:P6"/>
    <mergeCell ref="Q6:R6"/>
    <mergeCell ref="Y5:Z5"/>
    <mergeCell ref="AA5:AB5"/>
    <mergeCell ref="U5:V5"/>
    <mergeCell ref="AE5:AF5"/>
    <mergeCell ref="A3:B3"/>
    <mergeCell ref="C3:AN3"/>
    <mergeCell ref="A4:B4"/>
    <mergeCell ref="C4:AN4"/>
    <mergeCell ref="A5:B5"/>
    <mergeCell ref="C5:D5"/>
    <mergeCell ref="E5:F5"/>
    <mergeCell ref="G5:H5"/>
    <mergeCell ref="I5:J5"/>
    <mergeCell ref="K5:L5"/>
    <mergeCell ref="AI5:AJ5"/>
    <mergeCell ref="M5:N5"/>
    <mergeCell ref="O5:P5"/>
    <mergeCell ref="Q5:R5"/>
    <mergeCell ref="S5:T5"/>
  </mergeCells>
  <hyperlinks>
    <hyperlink ref="A2" r:id="rId1" display="http://stats.oecd.org/OECDStat_Metadata/ShowMetadata.ashx?Dataset=ITF_PASSENGER_TRANSPORT&amp;ShowOnWeb=true&amp;Lang=en" xr:uid="{00000000-0004-0000-0000-000000000000}"/>
    <hyperlink ref="C3" r:id="rId2" display="http://stats.oecd.org/OECDStat_Metadata/ShowMetadata.ashx?Dataset=ITF_PASSENGER_TRANSPORT&amp;Coords=[VARIABLE].[T-PASS-TOT-INLD]&amp;ShowOnWeb=true&amp;Lang=en" xr:uid="{00000000-0004-0000-0000-000001000000}"/>
    <hyperlink ref="B7" r:id="rId3" display="http://stats.oecd.org/OECDStat_Metadata/ShowMetadata.ashx?Dataset=ITF_PASSENGER_TRANSPORT&amp;Coords=[VARIABLE].[T-PASS-TOT-INLD],[COUNTRY].[ALB]&amp;ShowOnWeb=true&amp;Lang=en" xr:uid="{00000000-0004-0000-0000-000002000000}"/>
    <hyperlink ref="B8" r:id="rId4" display="http://stats.oecd.org/OECDStat_Metadata/ShowMetadata.ashx?Dataset=ITF_PASSENGER_TRANSPORT&amp;Coords=[VARIABLE].[T-PASS-TOT-INLD],[COUNTRY].[ARG]&amp;ShowOnWeb=true&amp;Lang=en" xr:uid="{00000000-0004-0000-0000-000003000000}"/>
    <hyperlink ref="A9" r:id="rId5" display="http://stats.oecd.org/OECDStat_Metadata/ShowMetadata.ashx?Dataset=ITF_PASSENGER_TRANSPORT&amp;Coords=[COUNTRY].[ARM]&amp;ShowOnWeb=true&amp;Lang=en" xr:uid="{00000000-0004-0000-0000-000004000000}"/>
    <hyperlink ref="B9" r:id="rId6" display="http://stats.oecd.org/OECDStat_Metadata/ShowMetadata.ashx?Dataset=ITF_PASSENGER_TRANSPORT&amp;Coords=[VARIABLE].[T-PASS-TOT-INLD],[COUNTRY].[ARM]&amp;ShowOnWeb=true&amp;Lang=en" xr:uid="{00000000-0004-0000-0000-000005000000}"/>
    <hyperlink ref="B10" r:id="rId7" display="http://stats.oecd.org/OECDStat_Metadata/ShowMetadata.ashx?Dataset=ITF_PASSENGER_TRANSPORT&amp;Coords=[VARIABLE].[T-PASS-TOT-INLD],[COUNTRY].[AUS]&amp;ShowOnWeb=true&amp;Lang=en" xr:uid="{00000000-0004-0000-0000-000006000000}"/>
    <hyperlink ref="B11" r:id="rId8" display="http://stats.oecd.org/OECDStat_Metadata/ShowMetadata.ashx?Dataset=ITF_PASSENGER_TRANSPORT&amp;Coords=[VARIABLE].[T-PASS-TOT-INLD],[COUNTRY].[AZE]&amp;ShowOnWeb=true&amp;Lang=en" xr:uid="{00000000-0004-0000-0000-000007000000}"/>
    <hyperlink ref="B12" r:id="rId9" display="http://stats.oecd.org/OECDStat_Metadata/ShowMetadata.ashx?Dataset=ITF_PASSENGER_TRANSPORT&amp;Coords=[VARIABLE].[T-PASS-TOT-INLD],[COUNTRY].[BLR]&amp;ShowOnWeb=true&amp;Lang=en" xr:uid="{00000000-0004-0000-0000-000008000000}"/>
    <hyperlink ref="B13" r:id="rId10" display="http://stats.oecd.org/OECDStat_Metadata/ShowMetadata.ashx?Dataset=ITF_PASSENGER_TRANSPORT&amp;Coords=[VARIABLE].[T-PASS-TOT-INLD],[COUNTRY].[BEL]&amp;ShowOnWeb=true&amp;Lang=en" xr:uid="{00000000-0004-0000-0000-000009000000}"/>
    <hyperlink ref="B14" r:id="rId11" display="http://stats.oecd.org/OECDStat_Metadata/ShowMetadata.ashx?Dataset=ITF_PASSENGER_TRANSPORT&amp;Coords=[VARIABLE].[T-PASS-TOT-INLD],[COUNTRY].[BIH]&amp;ShowOnWeb=true&amp;Lang=en" xr:uid="{00000000-0004-0000-0000-00000A000000}"/>
    <hyperlink ref="B15" r:id="rId12" display="http://stats.oecd.org/OECDStat_Metadata/ShowMetadata.ashx?Dataset=ITF_PASSENGER_TRANSPORT&amp;Coords=[VARIABLE].[T-PASS-TOT-INLD],[COUNTRY].[BGR]&amp;ShowOnWeb=true&amp;Lang=en" xr:uid="{00000000-0004-0000-0000-00000B000000}"/>
    <hyperlink ref="B16" r:id="rId13" display="http://stats.oecd.org/OECDStat_Metadata/ShowMetadata.ashx?Dataset=ITF_PASSENGER_TRANSPORT&amp;Coords=[VARIABLE].[T-PASS-TOT-INLD],[COUNTRY].[CAN]&amp;ShowOnWeb=true&amp;Lang=en" xr:uid="{00000000-0004-0000-0000-00000C000000}"/>
    <hyperlink ref="A17" r:id="rId14" display="http://stats.oecd.org/OECDStat_Metadata/ShowMetadata.ashx?Dataset=ITF_PASSENGER_TRANSPORT&amp;Coords=[COUNTRY].[CHN]&amp;ShowOnWeb=true&amp;Lang=en" xr:uid="{00000000-0004-0000-0000-00000D000000}"/>
    <hyperlink ref="B17" r:id="rId15" display="http://stats.oecd.org/OECDStat_Metadata/ShowMetadata.ashx?Dataset=ITF_PASSENGER_TRANSPORT&amp;Coords=[VARIABLE].[T-PASS-TOT-INLD],[COUNTRY].[CHN]&amp;ShowOnWeb=true&amp;Lang=en" xr:uid="{00000000-0004-0000-0000-00000E000000}"/>
    <hyperlink ref="B18" r:id="rId16" display="http://stats.oecd.org/OECDStat_Metadata/ShowMetadata.ashx?Dataset=ITF_PASSENGER_TRANSPORT&amp;Coords=[VARIABLE].[T-PASS-TOT-INLD],[COUNTRY].[HRV]&amp;ShowOnWeb=true&amp;Lang=en" xr:uid="{00000000-0004-0000-0000-00000F000000}"/>
    <hyperlink ref="A19" r:id="rId17" display="http://stats.oecd.org/OECDStat_Metadata/ShowMetadata.ashx?Dataset=ITF_PASSENGER_TRANSPORT&amp;Coords=[COUNTRY].[CZE]&amp;ShowOnWeb=true&amp;Lang=en" xr:uid="{00000000-0004-0000-0000-000010000000}"/>
    <hyperlink ref="B19" r:id="rId18" display="http://stats.oecd.org/OECDStat_Metadata/ShowMetadata.ashx?Dataset=ITF_PASSENGER_TRANSPORT&amp;Coords=[VARIABLE].[T-PASS-TOT-INLD],[COUNTRY].[CZE]&amp;ShowOnWeb=true&amp;Lang=en" xr:uid="{00000000-0004-0000-0000-000011000000}"/>
    <hyperlink ref="B20" r:id="rId19" display="http://stats.oecd.org/OECDStat_Metadata/ShowMetadata.ashx?Dataset=ITF_PASSENGER_TRANSPORT&amp;Coords=[VARIABLE].[T-PASS-TOT-INLD],[COUNTRY].[DNK]&amp;ShowOnWeb=true&amp;Lang=en" xr:uid="{00000000-0004-0000-0000-000012000000}"/>
    <hyperlink ref="B21" r:id="rId20" display="http://stats.oecd.org/OECDStat_Metadata/ShowMetadata.ashx?Dataset=ITF_PASSENGER_TRANSPORT&amp;Coords=[VARIABLE].[T-PASS-TOT-INLD],[COUNTRY].[EST]&amp;ShowOnWeb=true&amp;Lang=en" xr:uid="{00000000-0004-0000-0000-000013000000}"/>
    <hyperlink ref="B22" r:id="rId21" display="http://stats.oecd.org/OECDStat_Metadata/ShowMetadata.ashx?Dataset=ITF_PASSENGER_TRANSPORT&amp;Coords=[VARIABLE].[T-PASS-TOT-INLD],[COUNTRY].[FIN]&amp;ShowOnWeb=true&amp;Lang=en" xr:uid="{00000000-0004-0000-0000-000014000000}"/>
    <hyperlink ref="B23" r:id="rId22" display="http://stats.oecd.org/OECDStat_Metadata/ShowMetadata.ashx?Dataset=ITF_PASSENGER_TRANSPORT&amp;Coords=[VARIABLE].[T-PASS-TOT-INLD],[COUNTRY].[FRA]&amp;ShowOnWeb=true&amp;Lang=en" xr:uid="{00000000-0004-0000-0000-000015000000}"/>
    <hyperlink ref="B24" r:id="rId23" display="http://stats.oecd.org/OECDStat_Metadata/ShowMetadata.ashx?Dataset=ITF_PASSENGER_TRANSPORT&amp;Coords=[VARIABLE].[T-PASS-TOT-INLD],[COUNTRY].[MKD]&amp;ShowOnWeb=true&amp;Lang=en" xr:uid="{00000000-0004-0000-0000-000016000000}"/>
    <hyperlink ref="B25" r:id="rId24" display="http://stats.oecd.org/OECDStat_Metadata/ShowMetadata.ashx?Dataset=ITF_PASSENGER_TRANSPORT&amp;Coords=[VARIABLE].[T-PASS-TOT-INLD],[COUNTRY].[GEO]&amp;ShowOnWeb=true&amp;Lang=en" xr:uid="{00000000-0004-0000-0000-000017000000}"/>
    <hyperlink ref="A26" r:id="rId25" display="http://stats.oecd.org/OECDStat_Metadata/ShowMetadata.ashx?Dataset=ITF_PASSENGER_TRANSPORT&amp;Coords=[COUNTRY].[DEU]&amp;ShowOnWeb=true&amp;Lang=en" xr:uid="{00000000-0004-0000-0000-000018000000}"/>
    <hyperlink ref="B26" r:id="rId26" display="http://stats.oecd.org/OECDStat_Metadata/ShowMetadata.ashx?Dataset=ITF_PASSENGER_TRANSPORT&amp;Coords=[VARIABLE].[T-PASS-TOT-INLD],[COUNTRY].[DEU]&amp;ShowOnWeb=true&amp;Lang=en" xr:uid="{00000000-0004-0000-0000-000019000000}"/>
    <hyperlink ref="A27" r:id="rId27" display="http://stats.oecd.org/OECDStat_Metadata/ShowMetadata.ashx?Dataset=ITF_PASSENGER_TRANSPORT&amp;Coords=[COUNTRY].[GRC]&amp;ShowOnWeb=true&amp;Lang=en" xr:uid="{00000000-0004-0000-0000-00001A000000}"/>
    <hyperlink ref="B27" r:id="rId28" display="http://stats.oecd.org/OECDStat_Metadata/ShowMetadata.ashx?Dataset=ITF_PASSENGER_TRANSPORT&amp;Coords=[VARIABLE].[T-PASS-TOT-INLD],[COUNTRY].[GRC]&amp;ShowOnWeb=true&amp;Lang=en" xr:uid="{00000000-0004-0000-0000-00001B000000}"/>
    <hyperlink ref="B28" r:id="rId29" display="http://stats.oecd.org/OECDStat_Metadata/ShowMetadata.ashx?Dataset=ITF_PASSENGER_TRANSPORT&amp;Coords=[VARIABLE].[T-PASS-TOT-INLD],[COUNTRY].[HUN]&amp;ShowOnWeb=true&amp;Lang=en" xr:uid="{00000000-0004-0000-0000-00001C000000}"/>
    <hyperlink ref="A30" r:id="rId30" display="http://stats.oecd.org/OECDStat_Metadata/ShowMetadata.ashx?Dataset=ITF_PASSENGER_TRANSPORT&amp;Coords=[COUNTRY].[IND]&amp;ShowOnWeb=true&amp;Lang=en" xr:uid="{00000000-0004-0000-0000-00001D000000}"/>
    <hyperlink ref="B31" r:id="rId31" display="http://stats.oecd.org/OECDStat_Metadata/ShowMetadata.ashx?Dataset=ITF_PASSENGER_TRANSPORT&amp;Coords=[VARIABLE].[T-PASS-TOT-INLD],[COUNTRY].[ITA]&amp;ShowOnWeb=true&amp;Lang=en" xr:uid="{00000000-0004-0000-0000-00001E000000}"/>
    <hyperlink ref="B32" r:id="rId32" display="http://stats.oecd.org/OECDStat_Metadata/ShowMetadata.ashx?Dataset=ITF_PASSENGER_TRANSPORT&amp;Coords=[VARIABLE].[T-PASS-TOT-INLD],[COUNTRY].[JPN]&amp;ShowOnWeb=true&amp;Lang=en" xr:uid="{00000000-0004-0000-0000-00001F000000}"/>
    <hyperlink ref="B33" r:id="rId33" display="http://stats.oecd.org/OECDStat_Metadata/ShowMetadata.ashx?Dataset=ITF_PASSENGER_TRANSPORT&amp;Coords=[VARIABLE].[T-PASS-TOT-INLD],[COUNTRY].[KOR]&amp;ShowOnWeb=true&amp;Lang=en" xr:uid="{00000000-0004-0000-0000-000020000000}"/>
    <hyperlink ref="A34" r:id="rId34" display="http://stats.oecd.org/OECDStat_Metadata/ShowMetadata.ashx?Dataset=ITF_PASSENGER_TRANSPORT&amp;Coords=[COUNTRY].[LVA]&amp;ShowOnWeb=true&amp;Lang=en" xr:uid="{00000000-0004-0000-0000-000021000000}"/>
    <hyperlink ref="B34" r:id="rId35" display="http://stats.oecd.org/OECDStat_Metadata/ShowMetadata.ashx?Dataset=ITF_PASSENGER_TRANSPORT&amp;Coords=[VARIABLE].[T-PASS-TOT-INLD],[COUNTRY].[LVA]&amp;ShowOnWeb=true&amp;Lang=en" xr:uid="{00000000-0004-0000-0000-000022000000}"/>
    <hyperlink ref="B35" r:id="rId36" display="http://stats.oecd.org/OECDStat_Metadata/ShowMetadata.ashx?Dataset=ITF_PASSENGER_TRANSPORT&amp;Coords=[VARIABLE].[T-PASS-TOT-INLD],[COUNTRY].[LTU]&amp;ShowOnWeb=true&amp;Lang=en" xr:uid="{00000000-0004-0000-0000-000023000000}"/>
    <hyperlink ref="B36" r:id="rId37" display="http://stats.oecd.org/OECDStat_Metadata/ShowMetadata.ashx?Dataset=ITF_PASSENGER_TRANSPORT&amp;Coords=[VARIABLE].[T-PASS-TOT-INLD],[COUNTRY].[MLT]&amp;ShowOnWeb=true&amp;Lang=en" xr:uid="{00000000-0004-0000-0000-000024000000}"/>
    <hyperlink ref="B37" r:id="rId38" display="http://stats.oecd.org/OECDStat_Metadata/ShowMetadata.ashx?Dataset=ITF_PASSENGER_TRANSPORT&amp;Coords=[VARIABLE].[T-PASS-TOT-INLD],[COUNTRY].[MEX]&amp;ShowOnWeb=true&amp;Lang=en" xr:uid="{00000000-0004-0000-0000-000025000000}"/>
    <hyperlink ref="A38" r:id="rId39" display="http://stats.oecd.org/OECDStat_Metadata/ShowMetadata.ashx?Dataset=ITF_PASSENGER_TRANSPORT&amp;Coords=[COUNTRY].[MDA]&amp;ShowOnWeb=true&amp;Lang=en" xr:uid="{00000000-0004-0000-0000-000026000000}"/>
    <hyperlink ref="B38" r:id="rId40" display="http://stats.oecd.org/OECDStat_Metadata/ShowMetadata.ashx?Dataset=ITF_PASSENGER_TRANSPORT&amp;Coords=[VARIABLE].[T-PASS-TOT-INLD],[COUNTRY].[MDA]&amp;ShowOnWeb=true&amp;Lang=en" xr:uid="{00000000-0004-0000-0000-000027000000}"/>
    <hyperlink ref="B40" r:id="rId41" display="http://stats.oecd.org/OECDStat_Metadata/ShowMetadata.ashx?Dataset=ITF_PASSENGER_TRANSPORT&amp;Coords=[VARIABLE].[T-PASS-TOT-INLD],[COUNTRY].[NLD]&amp;ShowOnWeb=true&amp;Lang=en" xr:uid="{00000000-0004-0000-0000-000028000000}"/>
    <hyperlink ref="B41" r:id="rId42" display="http://stats.oecd.org/OECDStat_Metadata/ShowMetadata.ashx?Dataset=ITF_PASSENGER_TRANSPORT&amp;Coords=[VARIABLE].[T-PASS-TOT-INLD],[COUNTRY].[NOR]&amp;ShowOnWeb=true&amp;Lang=en" xr:uid="{00000000-0004-0000-0000-000029000000}"/>
    <hyperlink ref="B42" r:id="rId43" display="http://stats.oecd.org/OECDStat_Metadata/ShowMetadata.ashx?Dataset=ITF_PASSENGER_TRANSPORT&amp;Coords=[VARIABLE].[T-PASS-TOT-INLD],[COUNTRY].[POL]&amp;ShowOnWeb=true&amp;Lang=en" xr:uid="{00000000-0004-0000-0000-00002A000000}"/>
    <hyperlink ref="B43" r:id="rId44" display="http://stats.oecd.org/OECDStat_Metadata/ShowMetadata.ashx?Dataset=ITF_PASSENGER_TRANSPORT&amp;Coords=[VARIABLE].[T-PASS-TOT-INLD],[COUNTRY].[PRT]&amp;ShowOnWeb=true&amp;Lang=en" xr:uid="{00000000-0004-0000-0000-00002B000000}"/>
    <hyperlink ref="B44" r:id="rId45" display="http://stats.oecd.org/OECDStat_Metadata/ShowMetadata.ashx?Dataset=ITF_PASSENGER_TRANSPORT&amp;Coords=[VARIABLE].[T-PASS-TOT-INLD],[COUNTRY].[ROU]&amp;ShowOnWeb=true&amp;Lang=en" xr:uid="{00000000-0004-0000-0000-00002C000000}"/>
    <hyperlink ref="B45" r:id="rId46" display="http://stats.oecd.org/OECDStat_Metadata/ShowMetadata.ashx?Dataset=ITF_PASSENGER_TRANSPORT&amp;Coords=[VARIABLE].[T-PASS-TOT-INLD],[COUNTRY].[RUS]&amp;ShowOnWeb=true&amp;Lang=en" xr:uid="{00000000-0004-0000-0000-00002D000000}"/>
    <hyperlink ref="A46" r:id="rId47" display="http://stats.oecd.org/OECDStat_Metadata/ShowMetadata.ashx?Dataset=ITF_PASSENGER_TRANSPORT&amp;Coords=[COUNTRY].[SVK]&amp;ShowOnWeb=true&amp;Lang=en" xr:uid="{00000000-0004-0000-0000-00002E000000}"/>
    <hyperlink ref="B47" r:id="rId48" display="http://stats.oecd.org/OECDStat_Metadata/ShowMetadata.ashx?Dataset=ITF_PASSENGER_TRANSPORT&amp;Coords=[VARIABLE].[T-PASS-TOT-INLD],[COUNTRY].[SVN]&amp;ShowOnWeb=true&amp;Lang=en" xr:uid="{00000000-0004-0000-0000-00002F000000}"/>
    <hyperlink ref="B48" r:id="rId49" display="http://stats.oecd.org/OECDStat_Metadata/ShowMetadata.ashx?Dataset=ITF_PASSENGER_TRANSPORT&amp;Coords=[VARIABLE].[T-PASS-TOT-INLD],[COUNTRY].[ESP]&amp;ShowOnWeb=true&amp;Lang=en" xr:uid="{00000000-0004-0000-0000-000030000000}"/>
    <hyperlink ref="B49" r:id="rId50" display="http://stats.oecd.org/OECDStat_Metadata/ShowMetadata.ashx?Dataset=ITF_PASSENGER_TRANSPORT&amp;Coords=[VARIABLE].[T-PASS-TOT-INLD],[COUNTRY].[SWE]&amp;ShowOnWeb=true&amp;Lang=en" xr:uid="{00000000-0004-0000-0000-000031000000}"/>
    <hyperlink ref="B50" r:id="rId51" display="http://stats.oecd.org/OECDStat_Metadata/ShowMetadata.ashx?Dataset=ITF_PASSENGER_TRANSPORT&amp;Coords=[VARIABLE].[T-PASS-TOT-INLD],[COUNTRY].[CHE]&amp;ShowOnWeb=true&amp;Lang=en" xr:uid="{00000000-0004-0000-0000-000032000000}"/>
    <hyperlink ref="B51" r:id="rId52" display="http://stats.oecd.org/OECDStat_Metadata/ShowMetadata.ashx?Dataset=ITF_PASSENGER_TRANSPORT&amp;Coords=[VARIABLE].[T-PASS-TOT-INLD],[COUNTRY].[TUR]&amp;ShowOnWeb=true&amp;Lang=en" xr:uid="{00000000-0004-0000-0000-000033000000}"/>
    <hyperlink ref="A52" r:id="rId53" display="http://stats.oecd.org/OECDStat_Metadata/ShowMetadata.ashx?Dataset=ITF_PASSENGER_TRANSPORT&amp;Coords=[COUNTRY].[UKR]&amp;ShowOnWeb=true&amp;Lang=en" xr:uid="{00000000-0004-0000-0000-000034000000}"/>
    <hyperlink ref="B52" r:id="rId54" display="http://stats.oecd.org/OECDStat_Metadata/ShowMetadata.ashx?Dataset=ITF_PASSENGER_TRANSPORT&amp;Coords=[VARIABLE].[T-PASS-TOT-INLD],[COUNTRY].[UKR]&amp;ShowOnWeb=true&amp;Lang=en" xr:uid="{00000000-0004-0000-0000-000035000000}"/>
    <hyperlink ref="A53" r:id="rId55" display="http://stats.oecd.org/OECDStat_Metadata/ShowMetadata.ashx?Dataset=ITF_PASSENGER_TRANSPORT&amp;Coords=[COUNTRY].[GBR]&amp;ShowOnWeb=true&amp;Lang=en" xr:uid="{00000000-0004-0000-0000-000036000000}"/>
    <hyperlink ref="B53" r:id="rId56" display="http://stats.oecd.org/OECDStat_Metadata/ShowMetadata.ashx?Dataset=ITF_PASSENGER_TRANSPORT&amp;Coords=[VARIABLE].[T-PASS-TOT-INLD],[COUNTRY].[GBR]&amp;ShowOnWeb=true&amp;Lang=en" xr:uid="{00000000-0004-0000-0000-000037000000}"/>
    <hyperlink ref="B54" r:id="rId57" display="http://stats.oecd.org/OECDStat_Metadata/ShowMetadata.ashx?Dataset=ITF_PASSENGER_TRANSPORT&amp;Coords=[VARIABLE].[T-PASS-TOT-INLD],[COUNTRY].[USA]&amp;ShowOnWeb=true&amp;Lang=en" xr:uid="{00000000-0004-0000-0000-000038000000}"/>
    <hyperlink ref="A55" r:id="rId58" display="http://dx.doi.org/10.1787/g2g5557f-en" xr:uid="{00000000-0004-0000-0000-000039000000}"/>
  </hyperlinks>
  <pageMargins left="0.75" right="0.75" top="1" bottom="1" header="0.5" footer="0.5"/>
  <pageSetup orientation="portrait" horizontalDpi="0" verticalDpi="0"/>
  <legacyDrawing r:id="rId5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8"/>
  <sheetViews>
    <sheetView topLeftCell="F23" workbookViewId="0">
      <selection activeCell="F23" sqref="F23"/>
    </sheetView>
  </sheetViews>
  <sheetFormatPr defaultRowHeight="12.75"/>
  <sheetData>
    <row r="1" spans="1:6">
      <c r="A1" t="s">
        <v>143</v>
      </c>
      <c r="B1" t="s">
        <v>147</v>
      </c>
      <c r="C1" t="s">
        <v>146</v>
      </c>
      <c r="D1" t="s">
        <v>143</v>
      </c>
      <c r="E1" t="s">
        <v>147</v>
      </c>
      <c r="F1" t="s">
        <v>146</v>
      </c>
    </row>
    <row r="2" spans="1:6">
      <c r="A2" t="s">
        <v>35</v>
      </c>
      <c r="B2" s="17">
        <v>53941.715938861998</v>
      </c>
      <c r="C2">
        <v>13341.284490737022</v>
      </c>
      <c r="D2" s="20" t="s">
        <v>31</v>
      </c>
      <c r="E2" s="17">
        <v>21255.375286988001</v>
      </c>
      <c r="F2">
        <v>1261.9162679040583</v>
      </c>
    </row>
    <row r="3" spans="1:6">
      <c r="A3" t="s">
        <v>38</v>
      </c>
      <c r="B3" s="17">
        <v>48568.035452871998</v>
      </c>
      <c r="C3">
        <v>11419.95804277101</v>
      </c>
      <c r="D3" s="20" t="s">
        <v>36</v>
      </c>
      <c r="E3" s="17">
        <v>18197.762095088001</v>
      </c>
      <c r="F3">
        <v>2555.1448365624515</v>
      </c>
    </row>
    <row r="4" spans="1:6">
      <c r="A4" t="s">
        <v>45</v>
      </c>
      <c r="B4" s="17">
        <v>39509.326428432003</v>
      </c>
      <c r="C4">
        <v>8603.1362196515129</v>
      </c>
      <c r="D4" s="20" t="s">
        <v>37</v>
      </c>
      <c r="E4" s="17">
        <v>21719.287255055999</v>
      </c>
      <c r="F4">
        <v>1945.8774549733009</v>
      </c>
    </row>
    <row r="5" spans="1:6">
      <c r="A5" t="s">
        <v>46</v>
      </c>
      <c r="B5" s="17">
        <v>54271.038622107997</v>
      </c>
      <c r="C5">
        <v>12816.117102666462</v>
      </c>
      <c r="D5" s="20" t="s">
        <v>40</v>
      </c>
      <c r="E5" s="17">
        <v>21306.469580288998</v>
      </c>
      <c r="F5">
        <v>1568.103146091704</v>
      </c>
    </row>
    <row r="6" spans="1:6">
      <c r="A6" t="s">
        <v>48</v>
      </c>
      <c r="B6" s="17">
        <v>47783.691014089003</v>
      </c>
      <c r="C6">
        <v>12574.319539779541</v>
      </c>
      <c r="D6" s="20" t="s">
        <v>43</v>
      </c>
      <c r="E6" s="17">
        <v>19882.039970264999</v>
      </c>
      <c r="F6">
        <v>1612.9564349271429</v>
      </c>
    </row>
    <row r="7" spans="1:6">
      <c r="A7" t="s">
        <v>49</v>
      </c>
      <c r="B7" s="17">
        <v>47777.539132265003</v>
      </c>
      <c r="C7">
        <v>14183.780699069128</v>
      </c>
      <c r="D7" s="20" t="s">
        <v>78</v>
      </c>
      <c r="E7" s="17">
        <v>28539.379288478001</v>
      </c>
      <c r="F7">
        <v>3866.8324249809943</v>
      </c>
    </row>
    <row r="8" spans="1:6">
      <c r="A8" t="s">
        <v>52</v>
      </c>
      <c r="B8" s="17">
        <v>51630.518596638001</v>
      </c>
      <c r="C8">
        <v>13649.964313596134</v>
      </c>
      <c r="D8" s="20" t="s">
        <v>64</v>
      </c>
      <c r="E8" s="17">
        <v>20163.977209256002</v>
      </c>
      <c r="F8">
        <v>4214.9904679086258</v>
      </c>
    </row>
    <row r="9" spans="1:6">
      <c r="A9" t="s">
        <v>68</v>
      </c>
      <c r="B9" s="17">
        <v>70078.206198447006</v>
      </c>
      <c r="C9">
        <v>14075.170031169602</v>
      </c>
      <c r="D9" t="s">
        <v>57</v>
      </c>
      <c r="E9" s="17">
        <v>8299.9493626719996</v>
      </c>
      <c r="F9">
        <v>14077.457287987347</v>
      </c>
    </row>
    <row r="10" spans="1:6">
      <c r="A10" t="s">
        <v>69</v>
      </c>
      <c r="B10" s="17">
        <v>33150.911472362</v>
      </c>
      <c r="C10">
        <v>7087.9844334787604</v>
      </c>
      <c r="D10" t="s">
        <v>79</v>
      </c>
      <c r="E10" s="17">
        <v>9304.7984426139992</v>
      </c>
      <c r="F10">
        <v>1578.3527087316163</v>
      </c>
    </row>
    <row r="11" spans="1:6">
      <c r="A11" t="s">
        <v>75</v>
      </c>
      <c r="B11" s="17">
        <v>41266.145741054002</v>
      </c>
      <c r="C11">
        <v>8669.8929153620065</v>
      </c>
      <c r="D11" s="20" t="s">
        <v>71</v>
      </c>
      <c r="E11" s="17">
        <v>28209.582754522999</v>
      </c>
      <c r="F11">
        <v>1198.8107869734145</v>
      </c>
    </row>
    <row r="12" spans="1:6">
      <c r="A12" t="s">
        <v>76</v>
      </c>
      <c r="B12" s="17">
        <v>55377.832788401</v>
      </c>
      <c r="C12">
        <v>14017.171805591435</v>
      </c>
      <c r="D12" s="20" t="s">
        <v>44</v>
      </c>
      <c r="E12" s="17">
        <v>26828.579227179998</v>
      </c>
      <c r="F12">
        <v>1102.0286546458894</v>
      </c>
    </row>
    <row r="13" spans="1:6">
      <c r="A13" t="s">
        <v>81</v>
      </c>
      <c r="B13" s="17">
        <v>64973.048967989002</v>
      </c>
      <c r="C13">
        <v>20235.163893066681</v>
      </c>
    </row>
    <row r="14" spans="1:6">
      <c r="A14" t="s">
        <v>80</v>
      </c>
      <c r="B14" s="17">
        <v>45966.794505455</v>
      </c>
      <c r="C14">
        <v>11743.357362588951</v>
      </c>
    </row>
    <row r="15" spans="1:6">
      <c r="A15" t="s">
        <v>129</v>
      </c>
      <c r="B15" s="17">
        <v>47721.597920180997</v>
      </c>
      <c r="C15">
        <v>9038.0296393197732</v>
      </c>
    </row>
    <row r="16" spans="1:6">
      <c r="A16" t="s">
        <v>77</v>
      </c>
      <c r="B16" s="17">
        <v>65765.449311987002</v>
      </c>
      <c r="C16">
        <v>14569.118047350586</v>
      </c>
    </row>
    <row r="17" spans="1:3">
      <c r="A17" t="s">
        <v>55</v>
      </c>
      <c r="B17" s="17">
        <v>32371.961852609998</v>
      </c>
      <c r="C17">
        <v>8472.3208149308302</v>
      </c>
    </row>
    <row r="18" spans="1:3">
      <c r="A18" t="s">
        <v>58</v>
      </c>
      <c r="B18" s="17">
        <v>40204.936768416002</v>
      </c>
      <c r="C18">
        <v>14173.683292600143</v>
      </c>
    </row>
    <row r="19" spans="1:3">
      <c r="A19" t="s">
        <v>71</v>
      </c>
      <c r="B19" s="17">
        <v>28209.582754522999</v>
      </c>
      <c r="C19">
        <v>1198.8107869734145</v>
      </c>
    </row>
    <row r="20" spans="1:3">
      <c r="A20" t="s">
        <v>44</v>
      </c>
      <c r="B20" s="17">
        <v>26828.579227179998</v>
      </c>
      <c r="C20">
        <v>1102.0286546458894</v>
      </c>
    </row>
    <row r="21" spans="1:3">
      <c r="A21" t="s">
        <v>78</v>
      </c>
      <c r="B21" s="17">
        <v>28539.379288478001</v>
      </c>
      <c r="C21">
        <v>3866.8324249809943</v>
      </c>
    </row>
    <row r="22" spans="1:3">
      <c r="A22" t="s">
        <v>31</v>
      </c>
      <c r="B22" s="17">
        <v>21255.375286988001</v>
      </c>
      <c r="C22">
        <v>1261.9162679040583</v>
      </c>
    </row>
    <row r="23" spans="1:3">
      <c r="A23" t="s">
        <v>37</v>
      </c>
      <c r="B23" s="17">
        <v>21719.287255055999</v>
      </c>
      <c r="C23">
        <v>1945.8774549733009</v>
      </c>
    </row>
    <row r="24" spans="1:3">
      <c r="A24" t="s">
        <v>40</v>
      </c>
      <c r="B24" s="17">
        <v>21306.469580288998</v>
      </c>
      <c r="C24">
        <v>1568.103146091704</v>
      </c>
    </row>
    <row r="25" spans="1:3">
      <c r="A25" t="s">
        <v>64</v>
      </c>
      <c r="B25" s="17">
        <v>20163.977209256002</v>
      </c>
      <c r="C25">
        <v>4214.9904679086258</v>
      </c>
    </row>
    <row r="26" spans="1:3">
      <c r="A26" t="s">
        <v>43</v>
      </c>
      <c r="B26" s="17">
        <v>19882.039970264999</v>
      </c>
      <c r="C26">
        <v>1612.9564349271429</v>
      </c>
    </row>
    <row r="27" spans="1:3">
      <c r="A27" t="s">
        <v>36</v>
      </c>
      <c r="B27" s="17">
        <v>18197.762095088001</v>
      </c>
      <c r="C27">
        <v>2555.1448365624515</v>
      </c>
    </row>
    <row r="48" spans="4:7">
      <c r="D48" t="s">
        <v>57</v>
      </c>
      <c r="E48" s="17">
        <v>8299.9493626719996</v>
      </c>
      <c r="F48">
        <v>14077.457287987347</v>
      </c>
      <c r="G48">
        <f xml:space="preserve"> -0.3138*E48 + 9562.1</f>
        <v>6957.5758899935263</v>
      </c>
    </row>
  </sheetData>
  <conditionalFormatting sqref="D10 D2:D8">
    <cfRule type="duplicateValues" dxfId="18" priority="12"/>
  </conditionalFormatting>
  <conditionalFormatting sqref="D9">
    <cfRule type="duplicateValues" dxfId="17" priority="11"/>
  </conditionalFormatting>
  <conditionalFormatting sqref="D11:D12">
    <cfRule type="duplicateValues" dxfId="16" priority="10"/>
  </conditionalFormatting>
  <conditionalFormatting sqref="A19:A20">
    <cfRule type="duplicateValues" dxfId="15" priority="9"/>
  </conditionalFormatting>
  <conditionalFormatting sqref="A21">
    <cfRule type="duplicateValues" dxfId="14" priority="8"/>
  </conditionalFormatting>
  <conditionalFormatting sqref="A22">
    <cfRule type="duplicateValues" dxfId="13" priority="7"/>
  </conditionalFormatting>
  <conditionalFormatting sqref="A23">
    <cfRule type="duplicateValues" dxfId="12" priority="6"/>
  </conditionalFormatting>
  <conditionalFormatting sqref="A24">
    <cfRule type="duplicateValues" dxfId="11" priority="5"/>
  </conditionalFormatting>
  <conditionalFormatting sqref="A25">
    <cfRule type="duplicateValues" dxfId="10" priority="4"/>
  </conditionalFormatting>
  <conditionalFormatting sqref="A26">
    <cfRule type="duplicateValues" dxfId="9" priority="3"/>
  </conditionalFormatting>
  <conditionalFormatting sqref="A27">
    <cfRule type="duplicateValues" dxfId="8" priority="2"/>
  </conditionalFormatting>
  <conditionalFormatting sqref="D48">
    <cfRule type="duplicateValues" dxfId="7" priority="1"/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1"/>
  <sheetViews>
    <sheetView workbookViewId="0">
      <selection activeCell="W2" sqref="W2"/>
    </sheetView>
  </sheetViews>
  <sheetFormatPr defaultRowHeight="12.75"/>
  <sheetData>
    <row r="1" spans="1:4">
      <c r="A1" t="s">
        <v>143</v>
      </c>
      <c r="C1" t="s">
        <v>147</v>
      </c>
      <c r="D1" t="s">
        <v>146</v>
      </c>
    </row>
    <row r="2" spans="1:4">
      <c r="A2" t="s">
        <v>31</v>
      </c>
      <c r="C2" s="17">
        <v>21255.375286988001</v>
      </c>
      <c r="D2">
        <v>1261.9162679040583</v>
      </c>
    </row>
    <row r="3" spans="1:4">
      <c r="A3" t="s">
        <v>35</v>
      </c>
      <c r="C3" s="17">
        <v>53941.715938861998</v>
      </c>
      <c r="D3">
        <v>13341.284490737022</v>
      </c>
    </row>
    <row r="4" spans="1:4">
      <c r="A4" t="s">
        <v>36</v>
      </c>
      <c r="C4" s="17">
        <v>18197.762095088001</v>
      </c>
      <c r="D4">
        <v>2555.1448365624515</v>
      </c>
    </row>
    <row r="5" spans="1:4">
      <c r="A5" t="s">
        <v>37</v>
      </c>
      <c r="C5" s="17">
        <v>21719.287255055999</v>
      </c>
      <c r="D5">
        <v>1945.8774549733009</v>
      </c>
    </row>
    <row r="6" spans="1:4">
      <c r="A6" t="s">
        <v>38</v>
      </c>
      <c r="C6" s="17">
        <v>48568.035452871998</v>
      </c>
      <c r="D6">
        <v>11419.95804277101</v>
      </c>
    </row>
    <row r="7" spans="1:4">
      <c r="A7" t="s">
        <v>40</v>
      </c>
      <c r="C7" s="17">
        <v>21306.469580288998</v>
      </c>
      <c r="D7">
        <v>1568.103146091704</v>
      </c>
    </row>
    <row r="8" spans="1:4">
      <c r="A8" t="s">
        <v>43</v>
      </c>
      <c r="C8" s="17">
        <v>19882.039970264999</v>
      </c>
      <c r="D8">
        <v>1612.9564349271429</v>
      </c>
    </row>
    <row r="9" spans="1:4">
      <c r="A9" t="s">
        <v>45</v>
      </c>
      <c r="C9" s="17">
        <v>39509.326428432003</v>
      </c>
      <c r="D9">
        <v>8603.1362196515129</v>
      </c>
    </row>
    <row r="10" spans="1:4">
      <c r="A10" t="s">
        <v>46</v>
      </c>
      <c r="C10" s="17">
        <v>54271.038622107997</v>
      </c>
      <c r="D10">
        <v>12816.117102666462</v>
      </c>
    </row>
    <row r="11" spans="1:4">
      <c r="A11" t="s">
        <v>48</v>
      </c>
      <c r="C11" s="17">
        <v>47783.691014089003</v>
      </c>
      <c r="D11">
        <v>12574.319539779541</v>
      </c>
    </row>
    <row r="12" spans="1:4">
      <c r="A12" t="s">
        <v>49</v>
      </c>
      <c r="C12" s="17">
        <v>47777.539132265003</v>
      </c>
      <c r="D12">
        <v>14183.780699069128</v>
      </c>
    </row>
    <row r="13" spans="1:4">
      <c r="A13" t="s">
        <v>52</v>
      </c>
      <c r="C13" s="17">
        <v>51630.518596638001</v>
      </c>
      <c r="D13">
        <v>13649.964313596134</v>
      </c>
    </row>
    <row r="14" spans="1:4">
      <c r="A14" t="s">
        <v>68</v>
      </c>
      <c r="C14" s="17">
        <v>70078.206198447006</v>
      </c>
      <c r="D14">
        <v>14075.170031169602</v>
      </c>
    </row>
    <row r="15" spans="1:4">
      <c r="A15" t="s">
        <v>69</v>
      </c>
      <c r="C15" s="17">
        <v>33150.911472362</v>
      </c>
      <c r="D15">
        <v>7087.9844334787604</v>
      </c>
    </row>
    <row r="16" spans="1:4">
      <c r="A16" t="s">
        <v>75</v>
      </c>
      <c r="C16" s="17">
        <v>41266.145741054002</v>
      </c>
      <c r="D16">
        <v>8669.8929153620065</v>
      </c>
    </row>
    <row r="17" spans="1:12">
      <c r="A17" t="s">
        <v>76</v>
      </c>
      <c r="C17" s="17">
        <v>55377.832788401</v>
      </c>
      <c r="D17">
        <v>14017.171805591435</v>
      </c>
    </row>
    <row r="18" spans="1:12">
      <c r="A18" t="s">
        <v>78</v>
      </c>
      <c r="C18" s="17">
        <v>28539.379288478001</v>
      </c>
      <c r="D18">
        <v>3866.8324249809943</v>
      </c>
    </row>
    <row r="19" spans="1:12">
      <c r="A19" t="s">
        <v>81</v>
      </c>
      <c r="C19" s="17">
        <v>64973.048967989002</v>
      </c>
      <c r="D19">
        <v>20235.163893066681</v>
      </c>
    </row>
    <row r="20" spans="1:12">
      <c r="F20" t="s">
        <v>190</v>
      </c>
      <c r="H20" t="s">
        <v>191</v>
      </c>
    </row>
    <row r="21" spans="1:12">
      <c r="E21" t="s">
        <v>57</v>
      </c>
      <c r="F21" s="17">
        <v>8299.9493626719996</v>
      </c>
      <c r="G21">
        <v>14077.457287987347</v>
      </c>
      <c r="H21">
        <f xml:space="preserve"> 0.3373 * F21 - 4769.5</f>
        <v>-1969.9270799707347</v>
      </c>
    </row>
    <row r="22" spans="1:12">
      <c r="E22" t="s">
        <v>79</v>
      </c>
      <c r="F22" s="17">
        <v>9304.7984426139992</v>
      </c>
      <c r="G22">
        <v>1578.3527087316163</v>
      </c>
      <c r="H22">
        <f t="shared" ref="H22:H23" si="0" xml:space="preserve"> 0.3373 * F22 - 4769.5</f>
        <v>-1630.9914853062983</v>
      </c>
    </row>
    <row r="23" spans="1:12">
      <c r="E23" s="23" t="s">
        <v>36</v>
      </c>
      <c r="F23" s="24">
        <v>18197.762095088001</v>
      </c>
      <c r="G23" s="23">
        <v>2555.1448365624515</v>
      </c>
      <c r="H23" s="20">
        <f t="shared" si="0"/>
        <v>1368.6051546731824</v>
      </c>
    </row>
    <row r="28" spans="1:12">
      <c r="B28" t="s">
        <v>180</v>
      </c>
      <c r="C28" t="s">
        <v>181</v>
      </c>
      <c r="E28" s="26" t="s">
        <v>192</v>
      </c>
      <c r="F28" s="26" t="s">
        <v>193</v>
      </c>
      <c r="G28" s="26" t="s">
        <v>194</v>
      </c>
      <c r="H28" s="26" t="s">
        <v>195</v>
      </c>
      <c r="I28" s="26" t="s">
        <v>196</v>
      </c>
      <c r="L28" s="26" t="s">
        <v>197</v>
      </c>
    </row>
    <row r="29" spans="1:12">
      <c r="A29" t="s">
        <v>57</v>
      </c>
      <c r="B29" s="17">
        <v>8299.9493626719996</v>
      </c>
      <c r="C29">
        <v>14077.457287987347</v>
      </c>
      <c r="E29">
        <f>-0.6622*B29 + 13974</f>
        <v>8477.7735320386018</v>
      </c>
      <c r="F29">
        <f xml:space="preserve"> -9097*LN(B29) + 90893</f>
        <v>8801.6293088416423</v>
      </c>
      <c r="G29">
        <f>10367*(EXP((-8*(10^(-5))*B29)))</f>
        <v>5336.8294214007819</v>
      </c>
      <c r="H29">
        <f xml:space="preserve"> 200000000*B29^(-1.174)</f>
        <v>5012.2811763328646</v>
      </c>
      <c r="I29">
        <f>0.0013*B29^2 - 34.758*B29 + 215232</f>
        <v>16298.267302041728</v>
      </c>
      <c r="L29" s="25">
        <f>(G23+G22)/2</f>
        <v>2066.748772647034</v>
      </c>
    </row>
    <row r="30" spans="1:12">
      <c r="A30" t="s">
        <v>79</v>
      </c>
      <c r="B30" s="17">
        <v>9304.7984426139992</v>
      </c>
      <c r="C30">
        <v>1578.3527087316163</v>
      </c>
      <c r="E30">
        <f t="shared" ref="E30:E31" si="1">-0.6622*B30 + 13974</f>
        <v>7812.3624713010095</v>
      </c>
      <c r="F30">
        <f t="shared" ref="F30:F31" si="2" xml:space="preserve"> -9097*LN(B30) + 90893</f>
        <v>7762.0167369048431</v>
      </c>
      <c r="G30">
        <f t="shared" ref="G30:G31" si="3">10367*(EXP((-8*(10^(-5))*B30)))</f>
        <v>4924.603722409518</v>
      </c>
      <c r="H30">
        <f t="shared" ref="H30:H31" si="4" xml:space="preserve"> 200000000*B30^(-1.174)</f>
        <v>4382.9651031838266</v>
      </c>
      <c r="I30">
        <f t="shared" ref="I30:I31" si="5">0.0013*B30^2 - 34.758*B30 + 215232</f>
        <v>4368.872006596037</v>
      </c>
    </row>
    <row r="31" spans="1:12">
      <c r="A31" s="23" t="s">
        <v>36</v>
      </c>
      <c r="B31" s="24">
        <v>18197.762095088001</v>
      </c>
      <c r="C31" s="23">
        <v>2555.1448365624515</v>
      </c>
      <c r="E31">
        <f t="shared" si="1"/>
        <v>1923.4419406327252</v>
      </c>
      <c r="F31">
        <f t="shared" si="2"/>
        <v>1660.0366380764608</v>
      </c>
      <c r="G31">
        <f t="shared" si="3"/>
        <v>2417.6759239802695</v>
      </c>
      <c r="H31">
        <f t="shared" si="4"/>
        <v>1994.2007880648878</v>
      </c>
      <c r="I31">
        <f t="shared" si="5"/>
        <v>13220.293949179293</v>
      </c>
    </row>
  </sheetData>
  <conditionalFormatting sqref="A1:A19">
    <cfRule type="duplicateValues" dxfId="6" priority="8"/>
  </conditionalFormatting>
  <conditionalFormatting sqref="E21">
    <cfRule type="duplicateValues" dxfId="5" priority="7"/>
  </conditionalFormatting>
  <conditionalFormatting sqref="E22">
    <cfRule type="duplicateValues" dxfId="4" priority="6"/>
  </conditionalFormatting>
  <conditionalFormatting sqref="E23">
    <cfRule type="duplicateValues" dxfId="3" priority="4"/>
  </conditionalFormatting>
  <conditionalFormatting sqref="A29">
    <cfRule type="duplicateValues" dxfId="2" priority="3"/>
  </conditionalFormatting>
  <conditionalFormatting sqref="A30">
    <cfRule type="duplicateValues" dxfId="1" priority="2"/>
  </conditionalFormatting>
  <conditionalFormatting sqref="A31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5"/>
  <sheetViews>
    <sheetView workbookViewId="0">
      <selection activeCell="H10" sqref="H10"/>
    </sheetView>
  </sheetViews>
  <sheetFormatPr defaultRowHeight="12.75"/>
  <cols>
    <col min="1" max="1" width="18.5703125" customWidth="1"/>
    <col min="10" max="10" width="19.85546875" customWidth="1"/>
  </cols>
  <sheetData>
    <row r="1" spans="1:16" ht="13.5">
      <c r="A1" t="s">
        <v>26</v>
      </c>
      <c r="B1" s="49">
        <v>2018</v>
      </c>
      <c r="C1" s="50"/>
      <c r="D1" s="49" t="s">
        <v>27</v>
      </c>
      <c r="E1" s="50"/>
      <c r="F1" s="49" t="s">
        <v>27</v>
      </c>
      <c r="G1" s="50"/>
      <c r="H1" s="12"/>
      <c r="I1" s="12"/>
      <c r="J1" t="s">
        <v>90</v>
      </c>
      <c r="K1" t="e">
        <f>VLOOKUP(J1,A$1:C$49,3,0)</f>
        <v>#N/A</v>
      </c>
      <c r="L1" t="e">
        <f>VLOOKUP(J1,A$1:E$49,5,0)</f>
        <v>#N/A</v>
      </c>
      <c r="M1" t="e">
        <f>VLOOKUP(J1,A$1:G$49,7,0)</f>
        <v>#N/A</v>
      </c>
    </row>
    <row r="2" spans="1:16" ht="15" customHeight="1">
      <c r="A2" t="s">
        <v>28</v>
      </c>
      <c r="B2" s="6" t="s">
        <v>27</v>
      </c>
      <c r="C2" s="7" t="s">
        <v>30</v>
      </c>
      <c r="D2" s="6" t="s">
        <v>27</v>
      </c>
      <c r="E2" s="7" t="s">
        <v>30</v>
      </c>
      <c r="F2" s="6" t="s">
        <v>27</v>
      </c>
      <c r="G2" s="7" t="s">
        <v>30</v>
      </c>
      <c r="H2" s="13"/>
      <c r="I2" s="13"/>
      <c r="J2" t="s">
        <v>91</v>
      </c>
      <c r="K2" t="e">
        <f t="shared" ref="K2:K65" si="0">VLOOKUP(J2,A$1:C$49,3,0)</f>
        <v>#N/A</v>
      </c>
      <c r="L2" t="e">
        <f t="shared" ref="L2:L65" si="1">VLOOKUP(J2,A$1:E$49,5,0)</f>
        <v>#N/A</v>
      </c>
      <c r="M2" t="e">
        <f t="shared" ref="M2:M65" si="2">VLOOKUP(J2,A$1:G$49,7,0)</f>
        <v>#N/A</v>
      </c>
    </row>
    <row r="3" spans="1:16" ht="15">
      <c r="A3" t="s">
        <v>31</v>
      </c>
      <c r="B3" s="6" t="s">
        <v>27</v>
      </c>
      <c r="C3" s="7" t="s">
        <v>30</v>
      </c>
      <c r="D3" s="6" t="s">
        <v>27</v>
      </c>
      <c r="E3" s="7">
        <v>57145.133388444003</v>
      </c>
      <c r="F3" s="6" t="s">
        <v>27</v>
      </c>
      <c r="G3" s="7">
        <v>54904.033465453002</v>
      </c>
      <c r="H3" s="13"/>
      <c r="I3" s="13"/>
      <c r="J3" t="s">
        <v>31</v>
      </c>
      <c r="K3" t="str">
        <f t="shared" si="0"/>
        <v>..</v>
      </c>
      <c r="L3">
        <f t="shared" si="1"/>
        <v>57145.133388444003</v>
      </c>
      <c r="M3">
        <f t="shared" si="2"/>
        <v>54904.033465453002</v>
      </c>
      <c r="N3">
        <f>COUNTIF(K3:K85,"..")</f>
        <v>14</v>
      </c>
      <c r="O3">
        <f>COUNTIF(L1:L85,"..")</f>
        <v>8</v>
      </c>
      <c r="P3">
        <f>COUNTIF(M1:M85,"..")</f>
        <v>5</v>
      </c>
    </row>
    <row r="4" spans="1:16" ht="15">
      <c r="A4" t="s">
        <v>32</v>
      </c>
      <c r="B4" s="6" t="s">
        <v>27</v>
      </c>
      <c r="C4" s="7" t="s">
        <v>30</v>
      </c>
      <c r="D4" s="6" t="s">
        <v>27</v>
      </c>
      <c r="E4" s="7">
        <v>2666</v>
      </c>
      <c r="F4" s="6" t="s">
        <v>27</v>
      </c>
      <c r="G4" s="7">
        <v>2598</v>
      </c>
      <c r="H4" s="13"/>
      <c r="I4" s="13"/>
      <c r="J4" t="s">
        <v>35</v>
      </c>
      <c r="K4">
        <f t="shared" si="0"/>
        <v>331487.27479791001</v>
      </c>
      <c r="L4">
        <f t="shared" si="1"/>
        <v>329513.71856155997</v>
      </c>
      <c r="M4">
        <f t="shared" si="2"/>
        <v>323695.71662625001</v>
      </c>
    </row>
    <row r="5" spans="1:16" ht="15" customHeight="1">
      <c r="A5" t="s">
        <v>35</v>
      </c>
      <c r="B5" s="6" t="s">
        <v>27</v>
      </c>
      <c r="C5" s="7">
        <v>331487.27479791001</v>
      </c>
      <c r="D5" s="6" t="s">
        <v>27</v>
      </c>
      <c r="E5" s="7">
        <v>329513.71856155997</v>
      </c>
      <c r="F5" s="6" t="s">
        <v>27</v>
      </c>
      <c r="G5" s="7">
        <v>323695.71662625001</v>
      </c>
      <c r="H5" s="13"/>
      <c r="I5" s="13"/>
      <c r="J5" t="s">
        <v>92</v>
      </c>
      <c r="K5" t="e">
        <f t="shared" si="0"/>
        <v>#N/A</v>
      </c>
      <c r="L5" t="e">
        <f t="shared" si="1"/>
        <v>#N/A</v>
      </c>
      <c r="M5" t="e">
        <f t="shared" si="2"/>
        <v>#N/A</v>
      </c>
    </row>
    <row r="6" spans="1:16" ht="13.5" customHeight="1">
      <c r="A6" t="s">
        <v>36</v>
      </c>
      <c r="B6" s="6" t="s">
        <v>27</v>
      </c>
      <c r="C6" s="7">
        <v>25742</v>
      </c>
      <c r="D6" s="6" t="s">
        <v>27</v>
      </c>
      <c r="E6" s="7">
        <v>25353</v>
      </c>
      <c r="F6" s="6" t="s">
        <v>27</v>
      </c>
      <c r="G6" s="7">
        <v>24877</v>
      </c>
      <c r="H6" s="13"/>
      <c r="I6" s="13"/>
      <c r="J6" t="s">
        <v>36</v>
      </c>
      <c r="K6">
        <f t="shared" si="0"/>
        <v>25742</v>
      </c>
      <c r="L6">
        <f t="shared" si="1"/>
        <v>25353</v>
      </c>
      <c r="M6">
        <f t="shared" si="2"/>
        <v>24877</v>
      </c>
    </row>
    <row r="7" spans="1:16" ht="15" customHeight="1">
      <c r="A7" t="s">
        <v>37</v>
      </c>
      <c r="B7" s="6" t="s">
        <v>27</v>
      </c>
      <c r="C7" s="7">
        <v>18864</v>
      </c>
      <c r="D7" s="6" t="s">
        <v>27</v>
      </c>
      <c r="E7" s="7">
        <v>18631</v>
      </c>
      <c r="F7" s="6" t="s">
        <v>27</v>
      </c>
      <c r="G7" s="7">
        <v>18447</v>
      </c>
      <c r="H7" s="13"/>
      <c r="I7" s="13"/>
      <c r="J7" t="s">
        <v>93</v>
      </c>
      <c r="K7" t="e">
        <f t="shared" si="0"/>
        <v>#N/A</v>
      </c>
      <c r="L7" t="e">
        <f t="shared" si="1"/>
        <v>#N/A</v>
      </c>
      <c r="M7" t="e">
        <f t="shared" si="2"/>
        <v>#N/A</v>
      </c>
    </row>
    <row r="8" spans="1:16" ht="15">
      <c r="A8" t="s">
        <v>38</v>
      </c>
      <c r="B8" s="6" t="s">
        <v>27</v>
      </c>
      <c r="C8" s="7" t="s">
        <v>30</v>
      </c>
      <c r="D8" s="6" t="s">
        <v>27</v>
      </c>
      <c r="E8" s="7" t="s">
        <v>30</v>
      </c>
      <c r="F8" s="6" t="s">
        <v>27</v>
      </c>
      <c r="G8" s="7">
        <v>129667</v>
      </c>
      <c r="H8" s="13"/>
      <c r="I8" s="13"/>
      <c r="J8" t="s">
        <v>37</v>
      </c>
      <c r="K8">
        <f t="shared" si="0"/>
        <v>18864</v>
      </c>
      <c r="L8">
        <f t="shared" si="1"/>
        <v>18631</v>
      </c>
      <c r="M8">
        <f t="shared" si="2"/>
        <v>18447</v>
      </c>
    </row>
    <row r="9" spans="1:16" ht="16.5" customHeight="1">
      <c r="A9" t="s">
        <v>39</v>
      </c>
      <c r="B9" s="6" t="s">
        <v>27</v>
      </c>
      <c r="C9" s="7" t="s">
        <v>30</v>
      </c>
      <c r="D9" s="6" t="s">
        <v>27</v>
      </c>
      <c r="E9" s="7">
        <v>1691</v>
      </c>
      <c r="F9" s="6" t="s">
        <v>27</v>
      </c>
      <c r="G9" s="7">
        <v>1730</v>
      </c>
      <c r="H9" s="13"/>
      <c r="I9" s="13"/>
      <c r="J9" t="s">
        <v>38</v>
      </c>
      <c r="K9" t="str">
        <f t="shared" si="0"/>
        <v>..</v>
      </c>
      <c r="L9" t="str">
        <f t="shared" si="1"/>
        <v>..</v>
      </c>
      <c r="M9">
        <f t="shared" si="2"/>
        <v>129667</v>
      </c>
    </row>
    <row r="10" spans="1:16" ht="15" customHeight="1">
      <c r="A10" t="s">
        <v>40</v>
      </c>
      <c r="B10" s="6" t="s">
        <v>27</v>
      </c>
      <c r="C10" s="7">
        <v>10067</v>
      </c>
      <c r="D10" s="6" t="s">
        <v>27</v>
      </c>
      <c r="E10" s="7">
        <v>10617</v>
      </c>
      <c r="F10" s="6" t="s">
        <v>27</v>
      </c>
      <c r="G10" s="7">
        <v>11215</v>
      </c>
      <c r="H10" s="13"/>
      <c r="I10" s="13"/>
      <c r="J10" t="s">
        <v>94</v>
      </c>
      <c r="K10" t="e">
        <f t="shared" si="0"/>
        <v>#N/A</v>
      </c>
      <c r="L10" t="e">
        <f t="shared" si="1"/>
        <v>#N/A</v>
      </c>
      <c r="M10" t="e">
        <f t="shared" si="2"/>
        <v>#N/A</v>
      </c>
    </row>
    <row r="11" spans="1:16" ht="15">
      <c r="A11" t="s">
        <v>42</v>
      </c>
      <c r="B11" s="6" t="s">
        <v>27</v>
      </c>
      <c r="C11" s="7" t="s">
        <v>30</v>
      </c>
      <c r="D11" s="6" t="s">
        <v>27</v>
      </c>
      <c r="E11" s="7" t="s">
        <v>30</v>
      </c>
      <c r="F11" s="6" t="s">
        <v>27</v>
      </c>
      <c r="G11" s="7" t="s">
        <v>30</v>
      </c>
      <c r="H11" s="13"/>
      <c r="I11" s="13"/>
      <c r="J11" t="s">
        <v>40</v>
      </c>
      <c r="K11">
        <f t="shared" si="0"/>
        <v>10067</v>
      </c>
      <c r="L11">
        <f t="shared" si="1"/>
        <v>10617</v>
      </c>
      <c r="M11">
        <f t="shared" si="2"/>
        <v>11215</v>
      </c>
    </row>
    <row r="12" spans="1:16" ht="15" customHeight="1">
      <c r="A12" t="s">
        <v>43</v>
      </c>
      <c r="B12" s="6" t="s">
        <v>27</v>
      </c>
      <c r="C12" s="7" t="s">
        <v>30</v>
      </c>
      <c r="D12" s="6" t="s">
        <v>27</v>
      </c>
      <c r="E12" s="7">
        <v>2322210</v>
      </c>
      <c r="F12" s="6" t="s">
        <v>27</v>
      </c>
      <c r="G12" s="7">
        <v>2280800</v>
      </c>
      <c r="H12" s="13"/>
      <c r="I12" s="13"/>
      <c r="J12" t="s">
        <v>95</v>
      </c>
      <c r="K12" t="e">
        <f t="shared" si="0"/>
        <v>#N/A</v>
      </c>
      <c r="L12" t="e">
        <f t="shared" si="1"/>
        <v>#N/A</v>
      </c>
      <c r="M12" t="e">
        <f t="shared" si="2"/>
        <v>#N/A</v>
      </c>
    </row>
    <row r="13" spans="1:16" ht="15">
      <c r="A13" t="s">
        <v>44</v>
      </c>
      <c r="B13" s="6" t="s">
        <v>27</v>
      </c>
      <c r="C13" s="7">
        <v>4599</v>
      </c>
      <c r="D13" s="6" t="s">
        <v>27</v>
      </c>
      <c r="E13" s="7">
        <v>4895</v>
      </c>
      <c r="F13" s="6" t="s">
        <v>27</v>
      </c>
      <c r="G13" s="7">
        <v>4638</v>
      </c>
      <c r="H13" s="13"/>
      <c r="I13" s="13"/>
      <c r="J13" t="s">
        <v>42</v>
      </c>
      <c r="K13" t="str">
        <f t="shared" si="0"/>
        <v>..</v>
      </c>
      <c r="L13" t="str">
        <f t="shared" si="1"/>
        <v>..</v>
      </c>
      <c r="M13" t="str">
        <f t="shared" si="2"/>
        <v>..</v>
      </c>
    </row>
    <row r="14" spans="1:16" ht="13.5" customHeight="1">
      <c r="A14" t="s">
        <v>45</v>
      </c>
      <c r="B14" s="6" t="s">
        <v>27</v>
      </c>
      <c r="C14" s="7">
        <v>99207.418999999994</v>
      </c>
      <c r="D14" s="6" t="s">
        <v>27</v>
      </c>
      <c r="E14" s="7">
        <v>95002.366454000003</v>
      </c>
      <c r="F14" s="6" t="s">
        <v>27</v>
      </c>
      <c r="G14" s="7">
        <v>91355.473268000002</v>
      </c>
      <c r="H14" s="13"/>
      <c r="I14" s="13"/>
      <c r="J14" t="s">
        <v>96</v>
      </c>
      <c r="K14" t="e">
        <f t="shared" si="0"/>
        <v>#N/A</v>
      </c>
      <c r="L14" t="e">
        <f t="shared" si="1"/>
        <v>#N/A</v>
      </c>
      <c r="M14" t="e">
        <f t="shared" si="2"/>
        <v>#N/A</v>
      </c>
    </row>
    <row r="15" spans="1:16" ht="15">
      <c r="A15" t="s">
        <v>46</v>
      </c>
      <c r="B15" s="6" t="s">
        <v>27</v>
      </c>
      <c r="C15" s="7" t="s">
        <v>30</v>
      </c>
      <c r="D15" s="6" t="s">
        <v>27</v>
      </c>
      <c r="E15" s="7" t="s">
        <v>30</v>
      </c>
      <c r="F15" s="6" t="s">
        <v>27</v>
      </c>
      <c r="G15" s="7">
        <v>73197.317598196998</v>
      </c>
      <c r="H15" s="13"/>
      <c r="I15" s="13"/>
      <c r="J15" t="s">
        <v>43</v>
      </c>
      <c r="K15" t="str">
        <f t="shared" si="0"/>
        <v>..</v>
      </c>
      <c r="L15">
        <f t="shared" si="1"/>
        <v>2322210</v>
      </c>
      <c r="M15">
        <f t="shared" si="2"/>
        <v>2280800</v>
      </c>
    </row>
    <row r="16" spans="1:16" ht="15" customHeight="1">
      <c r="A16" t="s">
        <v>47</v>
      </c>
      <c r="B16" s="6" t="s">
        <v>27</v>
      </c>
      <c r="C16" s="7">
        <v>3341</v>
      </c>
      <c r="D16" s="6" t="s">
        <v>27</v>
      </c>
      <c r="E16" s="7">
        <v>3296</v>
      </c>
      <c r="F16" s="6" t="s">
        <v>41</v>
      </c>
      <c r="G16" s="7">
        <v>3311</v>
      </c>
      <c r="H16" s="13"/>
      <c r="I16" s="13"/>
      <c r="J16" t="s">
        <v>97</v>
      </c>
      <c r="K16" t="e">
        <f t="shared" si="0"/>
        <v>#N/A</v>
      </c>
      <c r="L16" t="e">
        <f t="shared" si="1"/>
        <v>#N/A</v>
      </c>
      <c r="M16" t="e">
        <f t="shared" si="2"/>
        <v>#N/A</v>
      </c>
    </row>
    <row r="17" spans="1:13" ht="15" customHeight="1">
      <c r="A17" t="s">
        <v>48</v>
      </c>
      <c r="B17" s="6" t="s">
        <v>27</v>
      </c>
      <c r="C17" s="7">
        <v>79334</v>
      </c>
      <c r="D17" s="6" t="s">
        <v>41</v>
      </c>
      <c r="E17" s="7">
        <v>79071</v>
      </c>
      <c r="F17" s="6" t="s">
        <v>41</v>
      </c>
      <c r="G17" s="7">
        <v>69130</v>
      </c>
      <c r="H17" s="13"/>
      <c r="I17" s="13"/>
      <c r="J17" t="s">
        <v>98</v>
      </c>
      <c r="K17" t="e">
        <f t="shared" si="0"/>
        <v>#N/A</v>
      </c>
      <c r="L17" t="e">
        <f t="shared" si="1"/>
        <v>#N/A</v>
      </c>
      <c r="M17" t="e">
        <f t="shared" si="2"/>
        <v>#N/A</v>
      </c>
    </row>
    <row r="18" spans="1:13" ht="15">
      <c r="A18" t="s">
        <v>49</v>
      </c>
      <c r="B18" s="6" t="s">
        <v>27</v>
      </c>
      <c r="C18" s="7">
        <v>923502</v>
      </c>
      <c r="D18" s="6" t="s">
        <v>27</v>
      </c>
      <c r="E18" s="7">
        <v>925941</v>
      </c>
      <c r="F18" s="6" t="s">
        <v>27</v>
      </c>
      <c r="G18" s="7">
        <v>917231</v>
      </c>
      <c r="H18" s="13"/>
      <c r="I18" s="13"/>
      <c r="J18" t="s">
        <v>44</v>
      </c>
      <c r="K18">
        <f t="shared" si="0"/>
        <v>4599</v>
      </c>
      <c r="L18">
        <f t="shared" si="1"/>
        <v>4895</v>
      </c>
      <c r="M18">
        <f t="shared" si="2"/>
        <v>4638</v>
      </c>
    </row>
    <row r="19" spans="1:13" ht="15" customHeight="1">
      <c r="A19" t="s">
        <v>50</v>
      </c>
      <c r="B19" s="6" t="s">
        <v>27</v>
      </c>
      <c r="C19" s="7">
        <v>11762</v>
      </c>
      <c r="D19" s="6" t="s">
        <v>27</v>
      </c>
      <c r="E19" s="7">
        <v>11558</v>
      </c>
      <c r="F19" s="6" t="s">
        <v>33</v>
      </c>
      <c r="G19" s="7">
        <v>9344</v>
      </c>
      <c r="H19" s="13"/>
      <c r="I19" s="13"/>
      <c r="J19" t="s">
        <v>99</v>
      </c>
      <c r="K19" t="e">
        <f t="shared" si="0"/>
        <v>#N/A</v>
      </c>
      <c r="L19" t="e">
        <f t="shared" si="1"/>
        <v>#N/A</v>
      </c>
      <c r="M19" t="e">
        <f t="shared" si="2"/>
        <v>#N/A</v>
      </c>
    </row>
    <row r="20" spans="1:13" ht="15">
      <c r="A20" t="s">
        <v>51</v>
      </c>
      <c r="B20" s="6" t="s">
        <v>27</v>
      </c>
      <c r="C20" s="7">
        <v>7973.2</v>
      </c>
      <c r="D20" s="6" t="s">
        <v>27</v>
      </c>
      <c r="E20" s="7">
        <v>7736.4</v>
      </c>
      <c r="F20" s="6" t="s">
        <v>27</v>
      </c>
      <c r="G20" s="7">
        <v>7489.7</v>
      </c>
      <c r="H20" s="13"/>
      <c r="I20" s="13"/>
      <c r="J20" t="s">
        <v>45</v>
      </c>
      <c r="K20">
        <f t="shared" si="0"/>
        <v>99207.418999999994</v>
      </c>
      <c r="L20">
        <f t="shared" si="1"/>
        <v>95002.366454000003</v>
      </c>
      <c r="M20">
        <f t="shared" si="2"/>
        <v>91355.473268000002</v>
      </c>
    </row>
    <row r="21" spans="1:13" ht="15">
      <c r="A21" t="s">
        <v>52</v>
      </c>
      <c r="B21" s="6" t="s">
        <v>27</v>
      </c>
      <c r="C21" s="7" t="s">
        <v>30</v>
      </c>
      <c r="D21" s="6" t="s">
        <v>53</v>
      </c>
      <c r="E21" s="7">
        <v>1110951</v>
      </c>
      <c r="F21" s="6" t="s">
        <v>27</v>
      </c>
      <c r="G21" s="7">
        <v>1121942</v>
      </c>
      <c r="H21" s="13"/>
      <c r="I21" s="13"/>
      <c r="J21" t="s">
        <v>46</v>
      </c>
      <c r="K21" t="str">
        <f t="shared" si="0"/>
        <v>..</v>
      </c>
      <c r="L21" t="str">
        <f t="shared" si="1"/>
        <v>..</v>
      </c>
      <c r="M21">
        <f t="shared" si="2"/>
        <v>73197.317598196998</v>
      </c>
    </row>
    <row r="22" spans="1:13" ht="15" customHeight="1">
      <c r="A22" t="s">
        <v>54</v>
      </c>
      <c r="B22" s="6" t="s">
        <v>27</v>
      </c>
      <c r="C22" s="7" t="s">
        <v>30</v>
      </c>
      <c r="D22" s="6" t="s">
        <v>27</v>
      </c>
      <c r="E22" s="7" t="s">
        <v>30</v>
      </c>
      <c r="F22" s="6" t="s">
        <v>27</v>
      </c>
      <c r="G22" s="7" t="s">
        <v>30</v>
      </c>
      <c r="H22" s="13"/>
      <c r="I22" s="13"/>
      <c r="J22" t="s">
        <v>100</v>
      </c>
      <c r="K22" t="e">
        <f t="shared" si="0"/>
        <v>#N/A</v>
      </c>
      <c r="L22" t="e">
        <f t="shared" si="1"/>
        <v>#N/A</v>
      </c>
      <c r="M22" t="e">
        <f t="shared" si="2"/>
        <v>#N/A</v>
      </c>
    </row>
    <row r="23" spans="1:13" ht="15" customHeight="1">
      <c r="A23" t="s">
        <v>55</v>
      </c>
      <c r="B23" s="6" t="s">
        <v>33</v>
      </c>
      <c r="C23" s="7">
        <v>88889.216</v>
      </c>
      <c r="D23" s="6" t="s">
        <v>33</v>
      </c>
      <c r="E23" s="7">
        <v>86475.982000000004</v>
      </c>
      <c r="F23" s="6" t="s">
        <v>33</v>
      </c>
      <c r="G23" s="7">
        <v>82630.333100000003</v>
      </c>
      <c r="H23" s="13"/>
      <c r="I23" s="13"/>
      <c r="J23" t="s">
        <v>101</v>
      </c>
      <c r="K23" t="e">
        <f t="shared" si="0"/>
        <v>#N/A</v>
      </c>
      <c r="L23" t="e">
        <f t="shared" si="1"/>
        <v>#N/A</v>
      </c>
      <c r="M23" t="e">
        <f t="shared" si="2"/>
        <v>#N/A</v>
      </c>
    </row>
    <row r="24" spans="1:13" ht="15" customHeight="1">
      <c r="A24" t="s">
        <v>56</v>
      </c>
      <c r="B24" s="6" t="s">
        <v>27</v>
      </c>
      <c r="C24" s="7" t="s">
        <v>30</v>
      </c>
      <c r="D24" s="6" t="s">
        <v>27</v>
      </c>
      <c r="E24" s="7">
        <v>7984</v>
      </c>
      <c r="F24" s="6" t="s">
        <v>27</v>
      </c>
      <c r="G24" s="7">
        <v>7301</v>
      </c>
      <c r="H24" s="13"/>
      <c r="I24" s="13"/>
      <c r="J24" t="s">
        <v>102</v>
      </c>
      <c r="K24" t="e">
        <f t="shared" si="0"/>
        <v>#N/A</v>
      </c>
      <c r="L24" t="e">
        <f t="shared" si="1"/>
        <v>#N/A</v>
      </c>
      <c r="M24" t="e">
        <f t="shared" si="2"/>
        <v>#N/A</v>
      </c>
    </row>
    <row r="25" spans="1:13" ht="15" customHeight="1">
      <c r="A25" t="s">
        <v>57</v>
      </c>
      <c r="B25" s="6" t="s">
        <v>27</v>
      </c>
      <c r="C25" s="7" t="s">
        <v>30</v>
      </c>
      <c r="D25" s="6" t="s">
        <v>33</v>
      </c>
      <c r="E25" s="7">
        <v>20879333</v>
      </c>
      <c r="F25" s="6" t="s">
        <v>33</v>
      </c>
      <c r="G25" s="7">
        <v>18645835</v>
      </c>
      <c r="H25" s="13"/>
      <c r="I25" s="13"/>
      <c r="J25" t="s">
        <v>103</v>
      </c>
      <c r="K25" t="e">
        <f t="shared" si="0"/>
        <v>#N/A</v>
      </c>
      <c r="L25" t="e">
        <f t="shared" si="1"/>
        <v>#N/A</v>
      </c>
      <c r="M25" t="e">
        <f t="shared" si="2"/>
        <v>#N/A</v>
      </c>
    </row>
    <row r="26" spans="1:13" ht="15">
      <c r="A26" t="s">
        <v>58</v>
      </c>
      <c r="B26" s="6" t="s">
        <v>27</v>
      </c>
      <c r="C26" s="7">
        <v>881777</v>
      </c>
      <c r="D26" s="6" t="s">
        <v>27</v>
      </c>
      <c r="E26" s="7">
        <v>901324</v>
      </c>
      <c r="F26" s="6" t="s">
        <v>27</v>
      </c>
      <c r="G26" s="7">
        <v>859819</v>
      </c>
      <c r="H26" s="13"/>
      <c r="I26" s="13"/>
      <c r="J26" t="s">
        <v>48</v>
      </c>
      <c r="K26">
        <f t="shared" si="0"/>
        <v>79334</v>
      </c>
      <c r="L26">
        <f t="shared" si="1"/>
        <v>79071</v>
      </c>
      <c r="M26">
        <f t="shared" si="2"/>
        <v>69130</v>
      </c>
    </row>
    <row r="27" spans="1:13" ht="15">
      <c r="A27" t="s">
        <v>59</v>
      </c>
      <c r="B27" s="6" t="s">
        <v>27</v>
      </c>
      <c r="C27" s="7" t="s">
        <v>30</v>
      </c>
      <c r="D27" s="6" t="s">
        <v>27</v>
      </c>
      <c r="E27" s="7" t="s">
        <v>30</v>
      </c>
      <c r="F27" s="6" t="s">
        <v>27</v>
      </c>
      <c r="G27" s="7" t="s">
        <v>30</v>
      </c>
      <c r="H27" s="13"/>
      <c r="I27" s="13"/>
      <c r="J27" t="s">
        <v>49</v>
      </c>
      <c r="K27">
        <f t="shared" si="0"/>
        <v>923502</v>
      </c>
      <c r="L27">
        <f t="shared" si="1"/>
        <v>925941</v>
      </c>
      <c r="M27">
        <f t="shared" si="2"/>
        <v>917231</v>
      </c>
    </row>
    <row r="28" spans="1:13" ht="15">
      <c r="A28" t="s">
        <v>60</v>
      </c>
      <c r="B28" s="6" t="s">
        <v>27</v>
      </c>
      <c r="C28" s="7" t="s">
        <v>30</v>
      </c>
      <c r="D28" s="6" t="s">
        <v>27</v>
      </c>
      <c r="E28" s="7">
        <v>471818</v>
      </c>
      <c r="F28" s="6" t="s">
        <v>27</v>
      </c>
      <c r="G28" s="7">
        <v>460790</v>
      </c>
      <c r="H28" s="13"/>
      <c r="I28" s="13"/>
      <c r="J28" t="s">
        <v>52</v>
      </c>
      <c r="K28" t="str">
        <f t="shared" si="0"/>
        <v>..</v>
      </c>
      <c r="L28">
        <f t="shared" si="1"/>
        <v>1110951</v>
      </c>
      <c r="M28">
        <f t="shared" si="2"/>
        <v>1121942</v>
      </c>
    </row>
    <row r="29" spans="1:13" ht="15" customHeight="1">
      <c r="A29" t="s">
        <v>61</v>
      </c>
      <c r="B29" s="6" t="s">
        <v>27</v>
      </c>
      <c r="C29" s="7">
        <v>2809</v>
      </c>
      <c r="D29" s="6" t="s">
        <v>27</v>
      </c>
      <c r="E29" s="7">
        <v>2742</v>
      </c>
      <c r="F29" s="6" t="s">
        <v>27</v>
      </c>
      <c r="G29" s="7">
        <v>2771</v>
      </c>
      <c r="H29" s="13"/>
      <c r="I29" s="13"/>
      <c r="J29" t="s">
        <v>104</v>
      </c>
      <c r="K29" t="e">
        <f t="shared" si="0"/>
        <v>#N/A</v>
      </c>
      <c r="L29" t="e">
        <f t="shared" si="1"/>
        <v>#N/A</v>
      </c>
      <c r="M29" t="e">
        <f t="shared" si="2"/>
        <v>#N/A</v>
      </c>
    </row>
    <row r="30" spans="1:13" ht="15">
      <c r="A30" t="s">
        <v>62</v>
      </c>
      <c r="B30" s="6" t="s">
        <v>27</v>
      </c>
      <c r="C30" s="7">
        <v>33170</v>
      </c>
      <c r="D30" s="6" t="s">
        <v>27</v>
      </c>
      <c r="E30" s="7">
        <v>34259</v>
      </c>
      <c r="F30" s="6" t="s">
        <v>27</v>
      </c>
      <c r="G30" s="7">
        <v>28611</v>
      </c>
      <c r="H30" s="13"/>
      <c r="I30" s="13"/>
      <c r="J30" t="s">
        <v>54</v>
      </c>
      <c r="K30" t="str">
        <f t="shared" si="0"/>
        <v>..</v>
      </c>
      <c r="L30" t="str">
        <f t="shared" si="1"/>
        <v>..</v>
      </c>
      <c r="M30" t="str">
        <f t="shared" si="2"/>
        <v>..</v>
      </c>
    </row>
    <row r="31" spans="1:13" ht="15" customHeight="1">
      <c r="A31" t="s">
        <v>63</v>
      </c>
      <c r="B31" s="6" t="s">
        <v>27</v>
      </c>
      <c r="C31" s="7" t="s">
        <v>30</v>
      </c>
      <c r="D31" s="6" t="s">
        <v>53</v>
      </c>
      <c r="E31" s="7">
        <v>1982.3856283539999</v>
      </c>
      <c r="F31" s="6" t="s">
        <v>53</v>
      </c>
      <c r="G31" s="7">
        <v>1968.1365001658</v>
      </c>
      <c r="H31" s="13"/>
      <c r="I31" s="13"/>
      <c r="J31" t="s">
        <v>105</v>
      </c>
      <c r="K31" t="e">
        <f t="shared" si="0"/>
        <v>#N/A</v>
      </c>
      <c r="L31" t="e">
        <f t="shared" si="1"/>
        <v>#N/A</v>
      </c>
      <c r="M31" t="e">
        <f t="shared" si="2"/>
        <v>#N/A</v>
      </c>
    </row>
    <row r="32" spans="1:13" ht="15">
      <c r="A32" t="s">
        <v>64</v>
      </c>
      <c r="B32" s="6" t="s">
        <v>27</v>
      </c>
      <c r="C32" s="7">
        <v>540194</v>
      </c>
      <c r="D32" s="6" t="s">
        <v>27</v>
      </c>
      <c r="E32" s="7">
        <v>530244</v>
      </c>
      <c r="F32" s="6" t="s">
        <v>27</v>
      </c>
      <c r="G32" s="7">
        <v>519849</v>
      </c>
      <c r="H32" s="13"/>
      <c r="I32" s="13"/>
      <c r="J32" t="s">
        <v>55</v>
      </c>
      <c r="K32">
        <f t="shared" si="0"/>
        <v>88889.216</v>
      </c>
      <c r="L32">
        <f t="shared" si="1"/>
        <v>86475.982000000004</v>
      </c>
      <c r="M32">
        <f t="shared" si="2"/>
        <v>82630.333100000003</v>
      </c>
    </row>
    <row r="33" spans="1:13" ht="15">
      <c r="A33" t="s">
        <v>65</v>
      </c>
      <c r="B33" s="6" t="s">
        <v>27</v>
      </c>
      <c r="C33" s="7">
        <v>3469.1</v>
      </c>
      <c r="D33" s="6" t="s">
        <v>27</v>
      </c>
      <c r="E33" s="7">
        <v>3231</v>
      </c>
      <c r="F33" s="6" t="s">
        <v>27</v>
      </c>
      <c r="G33" s="7">
        <v>3128</v>
      </c>
      <c r="H33" s="13"/>
      <c r="I33" s="13"/>
      <c r="J33" t="s">
        <v>57</v>
      </c>
      <c r="K33" t="str">
        <f t="shared" si="0"/>
        <v>..</v>
      </c>
      <c r="L33">
        <f t="shared" si="1"/>
        <v>20879333</v>
      </c>
      <c r="M33">
        <f t="shared" si="2"/>
        <v>18645835</v>
      </c>
    </row>
    <row r="34" spans="1:13" ht="15" customHeight="1">
      <c r="A34" t="s">
        <v>66</v>
      </c>
      <c r="B34" s="6" t="s">
        <v>27</v>
      </c>
      <c r="C34" s="7" t="s">
        <v>30</v>
      </c>
      <c r="D34" s="6" t="s">
        <v>27</v>
      </c>
      <c r="E34" s="7">
        <v>174</v>
      </c>
      <c r="F34" s="6" t="s">
        <v>27</v>
      </c>
      <c r="G34" s="7">
        <v>198</v>
      </c>
      <c r="H34" s="13"/>
      <c r="I34" s="13"/>
      <c r="J34" t="s">
        <v>106</v>
      </c>
      <c r="K34" t="e">
        <f t="shared" si="0"/>
        <v>#N/A</v>
      </c>
      <c r="L34" t="e">
        <f t="shared" si="1"/>
        <v>#N/A</v>
      </c>
      <c r="M34" t="e">
        <f t="shared" si="2"/>
        <v>#N/A</v>
      </c>
    </row>
    <row r="35" spans="1:13" ht="15" customHeight="1">
      <c r="A35" t="s">
        <v>67</v>
      </c>
      <c r="B35" s="6" t="s">
        <v>27</v>
      </c>
      <c r="C35" s="7" t="s">
        <v>30</v>
      </c>
      <c r="D35" s="6" t="s">
        <v>27</v>
      </c>
      <c r="E35" s="7" t="s">
        <v>30</v>
      </c>
      <c r="F35" s="6" t="s">
        <v>27</v>
      </c>
      <c r="G35" s="7" t="s">
        <v>30</v>
      </c>
      <c r="H35" s="13"/>
      <c r="I35" s="13"/>
      <c r="J35" t="s">
        <v>107</v>
      </c>
      <c r="K35" t="e">
        <f t="shared" si="0"/>
        <v>#N/A</v>
      </c>
      <c r="L35" t="e">
        <f t="shared" si="1"/>
        <v>#N/A</v>
      </c>
      <c r="M35" t="e">
        <f t="shared" si="2"/>
        <v>#N/A</v>
      </c>
    </row>
    <row r="36" spans="1:13" ht="15" customHeight="1">
      <c r="A36" t="s">
        <v>68</v>
      </c>
      <c r="B36" s="6" t="s">
        <v>27</v>
      </c>
      <c r="C36" s="7" t="s">
        <v>30</v>
      </c>
      <c r="D36" s="6" t="s">
        <v>27</v>
      </c>
      <c r="E36" s="7" t="s">
        <v>30</v>
      </c>
      <c r="F36" s="6" t="s">
        <v>27</v>
      </c>
      <c r="G36" s="7">
        <v>73908</v>
      </c>
      <c r="H36" s="13"/>
      <c r="I36" s="13"/>
      <c r="J36" t="s">
        <v>108</v>
      </c>
      <c r="K36" t="e">
        <f t="shared" si="0"/>
        <v>#N/A</v>
      </c>
      <c r="L36" t="e">
        <f t="shared" si="1"/>
        <v>#N/A</v>
      </c>
      <c r="M36" t="e">
        <f t="shared" si="2"/>
        <v>#N/A</v>
      </c>
    </row>
    <row r="37" spans="1:13" ht="15" customHeight="1">
      <c r="A37" t="s">
        <v>69</v>
      </c>
      <c r="B37" s="6" t="s">
        <v>33</v>
      </c>
      <c r="C37" s="7">
        <v>289429</v>
      </c>
      <c r="D37" s="6" t="s">
        <v>33</v>
      </c>
      <c r="E37" s="7">
        <v>277929</v>
      </c>
      <c r="F37" s="6" t="s">
        <v>33</v>
      </c>
      <c r="G37" s="7">
        <v>269267</v>
      </c>
      <c r="H37" s="13"/>
      <c r="I37" s="13"/>
      <c r="J37" t="s">
        <v>109</v>
      </c>
      <c r="K37" t="e">
        <f t="shared" si="0"/>
        <v>#N/A</v>
      </c>
      <c r="L37" t="e">
        <f t="shared" si="1"/>
        <v>#N/A</v>
      </c>
      <c r="M37" t="e">
        <f t="shared" si="2"/>
        <v>#N/A</v>
      </c>
    </row>
    <row r="38" spans="1:13" ht="15" customHeight="1">
      <c r="A38" t="s">
        <v>70</v>
      </c>
      <c r="B38" s="6" t="s">
        <v>27</v>
      </c>
      <c r="C38" s="7" t="s">
        <v>30</v>
      </c>
      <c r="D38" s="6" t="s">
        <v>27</v>
      </c>
      <c r="E38" s="7" t="s">
        <v>30</v>
      </c>
      <c r="F38" s="6" t="s">
        <v>27</v>
      </c>
      <c r="G38" s="7" t="s">
        <v>30</v>
      </c>
      <c r="H38" s="13"/>
      <c r="I38" s="13"/>
      <c r="J38" t="s">
        <v>110</v>
      </c>
      <c r="K38" t="e">
        <f t="shared" si="0"/>
        <v>#N/A</v>
      </c>
      <c r="L38" t="e">
        <f t="shared" si="1"/>
        <v>#N/A</v>
      </c>
      <c r="M38" t="e">
        <f t="shared" si="2"/>
        <v>#N/A</v>
      </c>
    </row>
    <row r="39" spans="1:13" ht="15">
      <c r="A39" t="s">
        <v>71</v>
      </c>
      <c r="B39" s="6" t="s">
        <v>27</v>
      </c>
      <c r="C39" s="7">
        <v>25514</v>
      </c>
      <c r="D39" s="6" t="s">
        <v>27</v>
      </c>
      <c r="E39" s="7">
        <v>23840</v>
      </c>
      <c r="F39" s="6" t="s">
        <v>27</v>
      </c>
      <c r="G39" s="7">
        <v>23732</v>
      </c>
      <c r="H39" s="13"/>
      <c r="I39" s="13"/>
      <c r="J39" t="s">
        <v>58</v>
      </c>
      <c r="K39">
        <f t="shared" si="0"/>
        <v>881777</v>
      </c>
      <c r="L39">
        <f t="shared" si="1"/>
        <v>901324</v>
      </c>
      <c r="M39">
        <f t="shared" si="2"/>
        <v>859819</v>
      </c>
    </row>
    <row r="40" spans="1:13" ht="15">
      <c r="A40" t="s">
        <v>72</v>
      </c>
      <c r="B40" s="6" t="s">
        <v>27</v>
      </c>
      <c r="C40" s="7">
        <v>252434</v>
      </c>
      <c r="D40" s="6" t="s">
        <v>27</v>
      </c>
      <c r="E40" s="7">
        <v>246538</v>
      </c>
      <c r="F40" s="6" t="s">
        <v>27</v>
      </c>
      <c r="G40" s="7">
        <v>249047</v>
      </c>
      <c r="H40" s="13"/>
      <c r="I40" s="13"/>
      <c r="J40" t="s">
        <v>59</v>
      </c>
      <c r="K40" t="str">
        <f t="shared" si="0"/>
        <v>..</v>
      </c>
      <c r="L40" t="str">
        <f t="shared" si="1"/>
        <v>..</v>
      </c>
      <c r="M40" t="str">
        <f t="shared" si="2"/>
        <v>..</v>
      </c>
    </row>
    <row r="41" spans="1:13" ht="15" customHeight="1">
      <c r="A41" t="s">
        <v>73</v>
      </c>
      <c r="B41" s="6" t="s">
        <v>27</v>
      </c>
      <c r="C41" s="7">
        <v>38614</v>
      </c>
      <c r="D41" s="6" t="s">
        <v>27</v>
      </c>
      <c r="E41" s="7">
        <v>37923</v>
      </c>
      <c r="F41" s="6" t="s">
        <v>27</v>
      </c>
      <c r="G41" s="7">
        <v>37260</v>
      </c>
      <c r="H41" s="13"/>
      <c r="I41" s="13"/>
      <c r="J41" t="s">
        <v>111</v>
      </c>
      <c r="K41" t="e">
        <f t="shared" si="0"/>
        <v>#N/A</v>
      </c>
      <c r="L41" t="e">
        <f t="shared" si="1"/>
        <v>#N/A</v>
      </c>
      <c r="M41" t="e">
        <f t="shared" si="2"/>
        <v>#N/A</v>
      </c>
    </row>
    <row r="42" spans="1:13" ht="15" customHeight="1">
      <c r="A42" t="s">
        <v>74</v>
      </c>
      <c r="B42" s="6" t="s">
        <v>27</v>
      </c>
      <c r="C42" s="7" t="s">
        <v>30</v>
      </c>
      <c r="D42" s="6" t="s">
        <v>27</v>
      </c>
      <c r="E42" s="7" t="s">
        <v>30</v>
      </c>
      <c r="F42" s="6" t="s">
        <v>27</v>
      </c>
      <c r="G42" s="7" t="s">
        <v>30</v>
      </c>
      <c r="H42" s="13"/>
      <c r="I42" s="13"/>
      <c r="J42" t="s">
        <v>112</v>
      </c>
      <c r="K42" t="e">
        <f t="shared" si="0"/>
        <v>#N/A</v>
      </c>
      <c r="L42" t="e">
        <f t="shared" si="1"/>
        <v>#N/A</v>
      </c>
      <c r="M42" t="e">
        <f t="shared" si="2"/>
        <v>#N/A</v>
      </c>
    </row>
    <row r="43" spans="1:13" ht="15" customHeight="1">
      <c r="A43" t="s">
        <v>75</v>
      </c>
      <c r="B43" s="6" t="s">
        <v>27</v>
      </c>
      <c r="C43" s="7">
        <v>401178</v>
      </c>
      <c r="D43" s="6" t="s">
        <v>27</v>
      </c>
      <c r="E43" s="7">
        <v>390855</v>
      </c>
      <c r="F43" s="6" t="s">
        <v>27</v>
      </c>
      <c r="G43" s="7">
        <v>404313</v>
      </c>
      <c r="H43" s="13"/>
      <c r="I43" s="13"/>
      <c r="J43" t="s">
        <v>113</v>
      </c>
      <c r="K43" t="e">
        <f t="shared" si="0"/>
        <v>#N/A</v>
      </c>
      <c r="L43" t="e">
        <f t="shared" si="1"/>
        <v>#N/A</v>
      </c>
      <c r="M43" t="e">
        <f t="shared" si="2"/>
        <v>#N/A</v>
      </c>
    </row>
    <row r="44" spans="1:13" ht="15" customHeight="1">
      <c r="A44" t="s">
        <v>76</v>
      </c>
      <c r="B44" s="6" t="s">
        <v>53</v>
      </c>
      <c r="C44" s="7">
        <v>140258</v>
      </c>
      <c r="D44" s="6" t="s">
        <v>27</v>
      </c>
      <c r="E44" s="7">
        <v>140096</v>
      </c>
      <c r="F44" s="6" t="s">
        <v>27</v>
      </c>
      <c r="G44" s="7">
        <v>137873</v>
      </c>
      <c r="H44" s="13"/>
      <c r="I44" s="13"/>
      <c r="J44" t="s">
        <v>114</v>
      </c>
      <c r="K44" t="e">
        <f t="shared" si="0"/>
        <v>#N/A</v>
      </c>
      <c r="L44" t="e">
        <f t="shared" si="1"/>
        <v>#N/A</v>
      </c>
      <c r="M44" t="e">
        <f t="shared" si="2"/>
        <v>#N/A</v>
      </c>
    </row>
    <row r="45" spans="1:13" ht="15" customHeight="1">
      <c r="A45" t="s">
        <v>77</v>
      </c>
      <c r="B45" s="6" t="s">
        <v>27</v>
      </c>
      <c r="C45" s="7" t="s">
        <v>30</v>
      </c>
      <c r="D45" s="6" t="s">
        <v>27</v>
      </c>
      <c r="E45" s="7">
        <v>123937.016238</v>
      </c>
      <c r="F45" s="6" t="s">
        <v>27</v>
      </c>
      <c r="G45" s="7">
        <v>122088</v>
      </c>
      <c r="H45" s="13"/>
      <c r="I45" s="13"/>
      <c r="J45" t="s">
        <v>115</v>
      </c>
      <c r="K45" t="e">
        <f t="shared" si="0"/>
        <v>#N/A</v>
      </c>
      <c r="L45" t="e">
        <f t="shared" si="1"/>
        <v>#N/A</v>
      </c>
      <c r="M45" t="e">
        <f t="shared" si="2"/>
        <v>#N/A</v>
      </c>
    </row>
    <row r="46" spans="1:13" ht="15" customHeight="1">
      <c r="A46" t="s">
        <v>78</v>
      </c>
      <c r="B46" s="6" t="s">
        <v>27</v>
      </c>
      <c r="C46" s="7">
        <v>338301</v>
      </c>
      <c r="D46" s="6" t="s">
        <v>27</v>
      </c>
      <c r="E46" s="7">
        <v>323199</v>
      </c>
      <c r="F46" s="6" t="s">
        <v>27</v>
      </c>
      <c r="G46" s="7">
        <v>308681</v>
      </c>
      <c r="H46" s="13"/>
      <c r="I46" s="13"/>
      <c r="J46" t="s">
        <v>116</v>
      </c>
      <c r="K46" t="e">
        <f t="shared" si="0"/>
        <v>#N/A</v>
      </c>
      <c r="L46" t="e">
        <f t="shared" si="1"/>
        <v>#N/A</v>
      </c>
      <c r="M46" t="e">
        <f t="shared" si="2"/>
        <v>#N/A</v>
      </c>
    </row>
    <row r="47" spans="1:13" ht="15" customHeight="1">
      <c r="A47" t="s">
        <v>79</v>
      </c>
      <c r="B47" s="6" t="s">
        <v>27</v>
      </c>
      <c r="C47" s="7">
        <v>61288</v>
      </c>
      <c r="D47" s="6" t="s">
        <v>27</v>
      </c>
      <c r="E47" s="7">
        <v>62121</v>
      </c>
      <c r="F47" s="6" t="s">
        <v>27</v>
      </c>
      <c r="G47" s="7">
        <v>70433</v>
      </c>
      <c r="H47" s="13"/>
      <c r="I47" s="13"/>
      <c r="J47" t="s">
        <v>117</v>
      </c>
      <c r="K47" t="e">
        <f t="shared" si="0"/>
        <v>#N/A</v>
      </c>
      <c r="L47" t="e">
        <f t="shared" si="1"/>
        <v>#N/A</v>
      </c>
      <c r="M47" t="e">
        <f t="shared" si="2"/>
        <v>#N/A</v>
      </c>
    </row>
    <row r="48" spans="1:13" ht="15">
      <c r="A48" t="s">
        <v>80</v>
      </c>
      <c r="B48" s="6" t="s">
        <v>27</v>
      </c>
      <c r="C48" s="7">
        <v>788506.75718495995</v>
      </c>
      <c r="D48" s="6" t="s">
        <v>27</v>
      </c>
      <c r="E48" s="7">
        <v>788082.48036252998</v>
      </c>
      <c r="F48" s="6" t="s">
        <v>27</v>
      </c>
      <c r="G48" s="7">
        <v>778560.44879691</v>
      </c>
      <c r="H48" s="13"/>
      <c r="I48" s="13"/>
      <c r="J48" t="s">
        <v>64</v>
      </c>
      <c r="K48">
        <f t="shared" si="0"/>
        <v>540194</v>
      </c>
      <c r="L48">
        <f t="shared" si="1"/>
        <v>530244</v>
      </c>
      <c r="M48">
        <f t="shared" si="2"/>
        <v>519849</v>
      </c>
    </row>
    <row r="49" spans="1:13" ht="15" customHeight="1">
      <c r="A49" t="s">
        <v>81</v>
      </c>
      <c r="B49" s="6" t="s">
        <v>27</v>
      </c>
      <c r="C49" s="7" t="s">
        <v>30</v>
      </c>
      <c r="D49" s="6" t="s">
        <v>27</v>
      </c>
      <c r="E49" s="7">
        <v>6591556.5426067002</v>
      </c>
      <c r="F49" s="6" t="s">
        <v>27</v>
      </c>
      <c r="G49" s="7">
        <v>6547948.1573556</v>
      </c>
      <c r="H49" s="13"/>
      <c r="I49" s="13"/>
      <c r="J49" t="s">
        <v>118</v>
      </c>
      <c r="K49" t="e">
        <f t="shared" si="0"/>
        <v>#N/A</v>
      </c>
      <c r="L49" t="e">
        <f t="shared" si="1"/>
        <v>#N/A</v>
      </c>
      <c r="M49" t="e">
        <f t="shared" si="2"/>
        <v>#N/A</v>
      </c>
    </row>
    <row r="50" spans="1:13">
      <c r="J50" t="s">
        <v>119</v>
      </c>
      <c r="K50" t="e">
        <f t="shared" si="0"/>
        <v>#N/A</v>
      </c>
      <c r="L50" t="e">
        <f t="shared" si="1"/>
        <v>#N/A</v>
      </c>
      <c r="M50" t="e">
        <f t="shared" si="2"/>
        <v>#N/A</v>
      </c>
    </row>
    <row r="51" spans="1:13">
      <c r="J51" t="s">
        <v>67</v>
      </c>
      <c r="K51" t="str">
        <f t="shared" si="0"/>
        <v>..</v>
      </c>
      <c r="L51" t="str">
        <f t="shared" si="1"/>
        <v>..</v>
      </c>
      <c r="M51" t="str">
        <f t="shared" si="2"/>
        <v>..</v>
      </c>
    </row>
    <row r="52" spans="1:13">
      <c r="J52" t="s">
        <v>120</v>
      </c>
      <c r="K52" t="e">
        <f t="shared" si="0"/>
        <v>#N/A</v>
      </c>
      <c r="L52" t="e">
        <f t="shared" si="1"/>
        <v>#N/A</v>
      </c>
      <c r="M52" t="e">
        <f t="shared" si="2"/>
        <v>#N/A</v>
      </c>
    </row>
    <row r="53" spans="1:13">
      <c r="J53" t="s">
        <v>121</v>
      </c>
      <c r="K53" t="e">
        <f t="shared" si="0"/>
        <v>#N/A</v>
      </c>
      <c r="L53" t="e">
        <f t="shared" si="1"/>
        <v>#N/A</v>
      </c>
      <c r="M53" t="e">
        <f t="shared" si="2"/>
        <v>#N/A</v>
      </c>
    </row>
    <row r="54" spans="1:13">
      <c r="J54" t="s">
        <v>68</v>
      </c>
      <c r="K54" t="str">
        <f t="shared" si="0"/>
        <v>..</v>
      </c>
      <c r="L54" t="str">
        <f t="shared" si="1"/>
        <v>..</v>
      </c>
      <c r="M54">
        <f t="shared" si="2"/>
        <v>73908</v>
      </c>
    </row>
    <row r="55" spans="1:13">
      <c r="J55" t="s">
        <v>122</v>
      </c>
      <c r="K55" t="e">
        <f t="shared" si="0"/>
        <v>#N/A</v>
      </c>
      <c r="L55" t="e">
        <f t="shared" si="1"/>
        <v>#N/A</v>
      </c>
      <c r="M55" t="e">
        <f t="shared" si="2"/>
        <v>#N/A</v>
      </c>
    </row>
    <row r="56" spans="1:13">
      <c r="J56" t="s">
        <v>123</v>
      </c>
      <c r="K56" t="e">
        <f t="shared" si="0"/>
        <v>#N/A</v>
      </c>
      <c r="L56" t="e">
        <f t="shared" si="1"/>
        <v>#N/A</v>
      </c>
      <c r="M56" t="e">
        <f t="shared" si="2"/>
        <v>#N/A</v>
      </c>
    </row>
    <row r="57" spans="1:13">
      <c r="J57" t="s">
        <v>124</v>
      </c>
      <c r="K57" t="e">
        <f t="shared" si="0"/>
        <v>#N/A</v>
      </c>
      <c r="L57" t="e">
        <f t="shared" si="1"/>
        <v>#N/A</v>
      </c>
      <c r="M57" t="e">
        <f t="shared" si="2"/>
        <v>#N/A</v>
      </c>
    </row>
    <row r="58" spans="1:13">
      <c r="J58" t="s">
        <v>125</v>
      </c>
      <c r="K58" t="e">
        <f t="shared" si="0"/>
        <v>#N/A</v>
      </c>
      <c r="L58" t="e">
        <f t="shared" si="1"/>
        <v>#N/A</v>
      </c>
      <c r="M58" t="e">
        <f t="shared" si="2"/>
        <v>#N/A</v>
      </c>
    </row>
    <row r="59" spans="1:13">
      <c r="J59" t="s">
        <v>126</v>
      </c>
      <c r="K59" t="e">
        <f t="shared" si="0"/>
        <v>#N/A</v>
      </c>
      <c r="L59" t="e">
        <f t="shared" si="1"/>
        <v>#N/A</v>
      </c>
      <c r="M59" t="e">
        <f t="shared" si="2"/>
        <v>#N/A</v>
      </c>
    </row>
    <row r="60" spans="1:13">
      <c r="J60" t="s">
        <v>127</v>
      </c>
      <c r="K60" t="e">
        <f t="shared" si="0"/>
        <v>#N/A</v>
      </c>
      <c r="L60" t="e">
        <f t="shared" si="1"/>
        <v>#N/A</v>
      </c>
      <c r="M60" t="e">
        <f t="shared" si="2"/>
        <v>#N/A</v>
      </c>
    </row>
    <row r="61" spans="1:13">
      <c r="J61" t="s">
        <v>69</v>
      </c>
      <c r="K61">
        <f t="shared" si="0"/>
        <v>289429</v>
      </c>
      <c r="L61">
        <f t="shared" si="1"/>
        <v>277929</v>
      </c>
      <c r="M61">
        <f t="shared" si="2"/>
        <v>269267</v>
      </c>
    </row>
    <row r="62" spans="1:13">
      <c r="J62" t="s">
        <v>70</v>
      </c>
      <c r="K62" t="str">
        <f t="shared" si="0"/>
        <v>..</v>
      </c>
      <c r="L62" t="str">
        <f t="shared" si="1"/>
        <v>..</v>
      </c>
      <c r="M62" t="str">
        <f t="shared" si="2"/>
        <v>..</v>
      </c>
    </row>
    <row r="63" spans="1:13">
      <c r="J63" t="s">
        <v>128</v>
      </c>
      <c r="K63" t="e">
        <f t="shared" si="0"/>
        <v>#N/A</v>
      </c>
      <c r="L63" t="e">
        <f t="shared" si="1"/>
        <v>#N/A</v>
      </c>
      <c r="M63" t="e">
        <f t="shared" si="2"/>
        <v>#N/A</v>
      </c>
    </row>
    <row r="64" spans="1:13">
      <c r="J64" t="s">
        <v>129</v>
      </c>
      <c r="K64" t="e">
        <f t="shared" si="0"/>
        <v>#N/A</v>
      </c>
      <c r="L64" t="e">
        <f t="shared" si="1"/>
        <v>#N/A</v>
      </c>
      <c r="M64" t="e">
        <f t="shared" si="2"/>
        <v>#N/A</v>
      </c>
    </row>
    <row r="65" spans="10:13">
      <c r="J65" t="s">
        <v>71</v>
      </c>
      <c r="K65">
        <f t="shared" si="0"/>
        <v>25514</v>
      </c>
      <c r="L65">
        <f t="shared" si="1"/>
        <v>23840</v>
      </c>
      <c r="M65">
        <f t="shared" si="2"/>
        <v>23732</v>
      </c>
    </row>
    <row r="66" spans="10:13">
      <c r="J66" t="s">
        <v>130</v>
      </c>
      <c r="K66" t="e">
        <f t="shared" ref="K66:K85" si="3">VLOOKUP(J66,A$1:C$49,3,0)</f>
        <v>#N/A</v>
      </c>
      <c r="L66" t="e">
        <f t="shared" ref="L66:L85" si="4">VLOOKUP(J66,A$1:E$49,5,0)</f>
        <v>#N/A</v>
      </c>
      <c r="M66" t="e">
        <f t="shared" ref="M66:M85" si="5">VLOOKUP(J66,A$1:G$49,7,0)</f>
        <v>#N/A</v>
      </c>
    </row>
    <row r="67" spans="10:13">
      <c r="J67" t="s">
        <v>131</v>
      </c>
      <c r="K67" t="e">
        <f t="shared" si="3"/>
        <v>#N/A</v>
      </c>
      <c r="L67" t="e">
        <f t="shared" si="4"/>
        <v>#N/A</v>
      </c>
      <c r="M67" t="e">
        <f t="shared" si="5"/>
        <v>#N/A</v>
      </c>
    </row>
    <row r="68" spans="10:13">
      <c r="J68" t="s">
        <v>132</v>
      </c>
      <c r="K68" t="e">
        <f t="shared" si="3"/>
        <v>#N/A</v>
      </c>
      <c r="L68" t="e">
        <f t="shared" si="4"/>
        <v>#N/A</v>
      </c>
      <c r="M68" t="e">
        <f t="shared" si="5"/>
        <v>#N/A</v>
      </c>
    </row>
    <row r="69" spans="10:13">
      <c r="J69" t="s">
        <v>133</v>
      </c>
      <c r="K69" t="e">
        <f t="shared" si="3"/>
        <v>#N/A</v>
      </c>
      <c r="L69" t="e">
        <f t="shared" si="4"/>
        <v>#N/A</v>
      </c>
      <c r="M69" t="e">
        <f t="shared" si="5"/>
        <v>#N/A</v>
      </c>
    </row>
    <row r="70" spans="10:13">
      <c r="J70" t="s">
        <v>134</v>
      </c>
      <c r="K70" t="e">
        <f t="shared" si="3"/>
        <v>#N/A</v>
      </c>
      <c r="L70" t="e">
        <f t="shared" si="4"/>
        <v>#N/A</v>
      </c>
      <c r="M70" t="e">
        <f t="shared" si="5"/>
        <v>#N/A</v>
      </c>
    </row>
    <row r="71" spans="10:13">
      <c r="J71" t="s">
        <v>75</v>
      </c>
      <c r="K71">
        <f t="shared" si="3"/>
        <v>401178</v>
      </c>
      <c r="L71">
        <f t="shared" si="4"/>
        <v>390855</v>
      </c>
      <c r="M71">
        <f t="shared" si="5"/>
        <v>404313</v>
      </c>
    </row>
    <row r="72" spans="10:13">
      <c r="J72" t="s">
        <v>135</v>
      </c>
      <c r="K72" t="e">
        <f t="shared" si="3"/>
        <v>#N/A</v>
      </c>
      <c r="L72" t="e">
        <f t="shared" si="4"/>
        <v>#N/A</v>
      </c>
      <c r="M72" t="e">
        <f t="shared" si="5"/>
        <v>#N/A</v>
      </c>
    </row>
    <row r="73" spans="10:13">
      <c r="J73" t="s">
        <v>76</v>
      </c>
      <c r="K73">
        <f t="shared" si="3"/>
        <v>140258</v>
      </c>
      <c r="L73">
        <f t="shared" si="4"/>
        <v>140096</v>
      </c>
      <c r="M73">
        <f t="shared" si="5"/>
        <v>137873</v>
      </c>
    </row>
    <row r="74" spans="10:13">
      <c r="J74" t="s">
        <v>77</v>
      </c>
      <c r="K74" t="str">
        <f t="shared" si="3"/>
        <v>..</v>
      </c>
      <c r="L74">
        <f t="shared" si="4"/>
        <v>123937.016238</v>
      </c>
      <c r="M74">
        <f t="shared" si="5"/>
        <v>122088</v>
      </c>
    </row>
    <row r="75" spans="10:13">
      <c r="J75" t="s">
        <v>136</v>
      </c>
      <c r="K75" t="e">
        <f t="shared" si="3"/>
        <v>#N/A</v>
      </c>
      <c r="L75" t="e">
        <f t="shared" si="4"/>
        <v>#N/A</v>
      </c>
      <c r="M75" t="e">
        <f t="shared" si="5"/>
        <v>#N/A</v>
      </c>
    </row>
    <row r="76" spans="10:13">
      <c r="J76" t="s">
        <v>137</v>
      </c>
      <c r="K76" t="e">
        <f t="shared" si="3"/>
        <v>#N/A</v>
      </c>
      <c r="L76" t="e">
        <f t="shared" si="4"/>
        <v>#N/A</v>
      </c>
      <c r="M76" t="e">
        <f t="shared" si="5"/>
        <v>#N/A</v>
      </c>
    </row>
    <row r="77" spans="10:13">
      <c r="J77" t="s">
        <v>138</v>
      </c>
      <c r="K77" t="e">
        <f t="shared" si="3"/>
        <v>#N/A</v>
      </c>
      <c r="L77" t="e">
        <f t="shared" si="4"/>
        <v>#N/A</v>
      </c>
      <c r="M77" t="e">
        <f t="shared" si="5"/>
        <v>#N/A</v>
      </c>
    </row>
    <row r="78" spans="10:13">
      <c r="J78" t="s">
        <v>78</v>
      </c>
      <c r="K78">
        <f t="shared" si="3"/>
        <v>338301</v>
      </c>
      <c r="L78">
        <f t="shared" si="4"/>
        <v>323199</v>
      </c>
      <c r="M78">
        <f t="shared" si="5"/>
        <v>308681</v>
      </c>
    </row>
    <row r="79" spans="10:13">
      <c r="J79" t="s">
        <v>79</v>
      </c>
      <c r="K79">
        <f t="shared" si="3"/>
        <v>61288</v>
      </c>
      <c r="L79">
        <f t="shared" si="4"/>
        <v>62121</v>
      </c>
      <c r="M79">
        <f t="shared" si="5"/>
        <v>70433</v>
      </c>
    </row>
    <row r="80" spans="10:13">
      <c r="J80" t="s">
        <v>139</v>
      </c>
      <c r="K80" t="e">
        <f t="shared" si="3"/>
        <v>#N/A</v>
      </c>
      <c r="L80" t="e">
        <f t="shared" si="4"/>
        <v>#N/A</v>
      </c>
      <c r="M80" t="e">
        <f t="shared" si="5"/>
        <v>#N/A</v>
      </c>
    </row>
    <row r="81" spans="10:13">
      <c r="J81" t="s">
        <v>80</v>
      </c>
      <c r="K81">
        <f t="shared" si="3"/>
        <v>788506.75718495995</v>
      </c>
      <c r="L81">
        <f t="shared" si="4"/>
        <v>788082.48036252998</v>
      </c>
      <c r="M81">
        <f t="shared" si="5"/>
        <v>778560.44879691</v>
      </c>
    </row>
    <row r="82" spans="10:13">
      <c r="J82" t="s">
        <v>81</v>
      </c>
      <c r="K82" t="str">
        <f t="shared" si="3"/>
        <v>..</v>
      </c>
      <c r="L82">
        <f t="shared" si="4"/>
        <v>6591556.5426067002</v>
      </c>
      <c r="M82">
        <f t="shared" si="5"/>
        <v>6547948.1573556</v>
      </c>
    </row>
    <row r="83" spans="10:13">
      <c r="J83" t="s">
        <v>140</v>
      </c>
      <c r="K83" t="e">
        <f t="shared" si="3"/>
        <v>#N/A</v>
      </c>
      <c r="L83" t="e">
        <f t="shared" si="4"/>
        <v>#N/A</v>
      </c>
      <c r="M83" t="e">
        <f t="shared" si="5"/>
        <v>#N/A</v>
      </c>
    </row>
    <row r="84" spans="10:13">
      <c r="J84" t="s">
        <v>141</v>
      </c>
      <c r="K84" t="e">
        <f t="shared" si="3"/>
        <v>#N/A</v>
      </c>
      <c r="L84" t="e">
        <f t="shared" si="4"/>
        <v>#N/A</v>
      </c>
      <c r="M84" t="e">
        <f t="shared" si="5"/>
        <v>#N/A</v>
      </c>
    </row>
    <row r="85" spans="10:13">
      <c r="J85" t="s">
        <v>142</v>
      </c>
      <c r="K85" t="e">
        <f t="shared" si="3"/>
        <v>#N/A</v>
      </c>
      <c r="L85" t="e">
        <f t="shared" si="4"/>
        <v>#N/A</v>
      </c>
      <c r="M85" t="e">
        <f t="shared" si="5"/>
        <v>#N/A</v>
      </c>
    </row>
  </sheetData>
  <mergeCells count="3">
    <mergeCell ref="B1:C1"/>
    <mergeCell ref="D1:E1"/>
    <mergeCell ref="F1:G1"/>
  </mergeCells>
  <conditionalFormatting sqref="A1:A1048576 J1:J1048576">
    <cfRule type="duplicateValues" dxfId="36" priority="1"/>
  </conditionalFormatting>
  <hyperlinks>
    <hyperlink ref="A4" r:id="rId1" display="http://stats.oecd.org/OECDStat_Metadata/ShowMetadata.ashx?Dataset=ITF_PASSENGER_TRANSPORT&amp;Coords=[COUNTRY].[ARM]&amp;ShowOnWeb=true&amp;Lang=en" xr:uid="{00000000-0004-0000-0100-000000000000}"/>
    <hyperlink ref="A12" r:id="rId2" display="http://stats.oecd.org/OECDStat_Metadata/ShowMetadata.ashx?Dataset=ITF_PASSENGER_TRANSPORT&amp;Coords=[COUNTRY].[CHN]&amp;ShowOnWeb=true&amp;Lang=en" xr:uid="{00000000-0004-0000-0100-000001000000}"/>
    <hyperlink ref="A14" r:id="rId3" display="http://stats.oecd.org/OECDStat_Metadata/ShowMetadata.ashx?Dataset=ITF_PASSENGER_TRANSPORT&amp;Coords=[COUNTRY].[CZE]&amp;ShowOnWeb=true&amp;Lang=en" xr:uid="{00000000-0004-0000-0100-000002000000}"/>
    <hyperlink ref="A21" r:id="rId4" display="http://stats.oecd.org/OECDStat_Metadata/ShowMetadata.ashx?Dataset=ITF_PASSENGER_TRANSPORT&amp;Coords=[COUNTRY].[DEU]&amp;ShowOnWeb=true&amp;Lang=en" xr:uid="{00000000-0004-0000-0100-000003000000}"/>
    <hyperlink ref="A22" r:id="rId5" display="http://stats.oecd.org/OECDStat_Metadata/ShowMetadata.ashx?Dataset=ITF_PASSENGER_TRANSPORT&amp;Coords=[COUNTRY].[GRC]&amp;ShowOnWeb=true&amp;Lang=en" xr:uid="{00000000-0004-0000-0100-000004000000}"/>
    <hyperlink ref="A25" r:id="rId6" display="http://stats.oecd.org/OECDStat_Metadata/ShowMetadata.ashx?Dataset=ITF_PASSENGER_TRANSPORT&amp;Coords=[COUNTRY].[IND]&amp;ShowOnWeb=true&amp;Lang=en" xr:uid="{00000000-0004-0000-0100-000005000000}"/>
    <hyperlink ref="A29" r:id="rId7" display="http://stats.oecd.org/OECDStat_Metadata/ShowMetadata.ashx?Dataset=ITF_PASSENGER_TRANSPORT&amp;Coords=[COUNTRY].[LVA]&amp;ShowOnWeb=true&amp;Lang=en" xr:uid="{00000000-0004-0000-0100-000006000000}"/>
    <hyperlink ref="A33" r:id="rId8" display="http://stats.oecd.org/OECDStat_Metadata/ShowMetadata.ashx?Dataset=ITF_PASSENGER_TRANSPORT&amp;Coords=[COUNTRY].[MDA]&amp;ShowOnWeb=true&amp;Lang=en" xr:uid="{00000000-0004-0000-0100-000007000000}"/>
    <hyperlink ref="A41" r:id="rId9" display="http://stats.oecd.org/OECDStat_Metadata/ShowMetadata.ashx?Dataset=ITF_PASSENGER_TRANSPORT&amp;Coords=[COUNTRY].[SVK]&amp;ShowOnWeb=true&amp;Lang=en" xr:uid="{00000000-0004-0000-0100-000008000000}"/>
    <hyperlink ref="A47" r:id="rId10" display="http://stats.oecd.org/OECDStat_Metadata/ShowMetadata.ashx?Dataset=ITF_PASSENGER_TRANSPORT&amp;Coords=[COUNTRY].[UKR]&amp;ShowOnWeb=true&amp;Lang=en" xr:uid="{00000000-0004-0000-0100-000009000000}"/>
    <hyperlink ref="A48" r:id="rId11" display="http://stats.oecd.org/OECDStat_Metadata/ShowMetadata.ashx?Dataset=ITF_PASSENGER_TRANSPORT&amp;Coords=[COUNTRY].[GBR]&amp;ShowOnWeb=true&amp;Lang=en" xr:uid="{00000000-0004-0000-0100-00000A000000}"/>
  </hyperlinks>
  <pageMargins left="0.7" right="0.7" top="0.75" bottom="0.75" header="0.3" footer="0.3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14814-BA77-46C5-9199-09079840BBA0}">
  <sheetPr filterMode="1"/>
  <dimension ref="A1:K96"/>
  <sheetViews>
    <sheetView workbookViewId="0">
      <selection activeCell="H21" sqref="H21:H22"/>
    </sheetView>
  </sheetViews>
  <sheetFormatPr defaultRowHeight="12.75"/>
  <cols>
    <col min="1" max="1" width="19.85546875" customWidth="1"/>
    <col min="2" max="2" width="20" customWidth="1"/>
    <col min="3" max="3" width="19.5703125" customWidth="1"/>
    <col min="4" max="4" width="18.28515625" customWidth="1"/>
    <col min="5" max="7" width="17.28515625" customWidth="1"/>
    <col min="8" max="8" width="19" customWidth="1"/>
    <col min="9" max="9" width="20.42578125" customWidth="1"/>
    <col min="10" max="10" width="18.5703125" customWidth="1"/>
    <col min="11" max="11" width="19.28515625" customWidth="1"/>
  </cols>
  <sheetData>
    <row r="1" spans="1:11">
      <c r="A1" t="s">
        <v>143</v>
      </c>
      <c r="B1" t="s">
        <v>144</v>
      </c>
      <c r="C1" t="s">
        <v>145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  <c r="I1" t="s">
        <v>151</v>
      </c>
      <c r="J1" t="s">
        <v>152</v>
      </c>
      <c r="K1" t="s">
        <v>153</v>
      </c>
    </row>
    <row r="2" spans="1:11">
      <c r="A2" t="s">
        <v>90</v>
      </c>
      <c r="C2">
        <v>40.551392</v>
      </c>
      <c r="D2">
        <f xml:space="preserve"> 0.3373*E2 - 4769.5</f>
        <v>1532.9266972159412</v>
      </c>
      <c r="E2">
        <v>18684.929431413999</v>
      </c>
      <c r="F2">
        <f>(((1.05/100)+1)^(2020-2016))*D2</f>
        <v>1598.3307663591104</v>
      </c>
      <c r="G2">
        <f>(((1.05/100)+1)^(2030-2020))*F2</f>
        <v>1774.311379158499</v>
      </c>
      <c r="H2">
        <f>(((0.93/100)+1)^(2035-2030))*G2</f>
        <v>1858.3657984862805</v>
      </c>
      <c r="I2">
        <f>(((0.93/100)+1)^(2040-2035))*H2</f>
        <v>1946.4021262273875</v>
      </c>
      <c r="J2">
        <f>(((0.86/100)+1)^(2045-2040))*I2</f>
        <v>2031.5494102016862</v>
      </c>
      <c r="K2">
        <f>(((0.86/100)+1)^(2050-2045))*J2</f>
        <v>2120.4215462353341</v>
      </c>
    </row>
    <row r="3" spans="1:11">
      <c r="A3" s="22" t="s">
        <v>91</v>
      </c>
      <c r="C3">
        <v>28.842489</v>
      </c>
      <c r="D3" s="27">
        <v>8477.7735320386018</v>
      </c>
      <c r="E3" s="27">
        <v>6089.3898782460001</v>
      </c>
      <c r="F3">
        <f t="shared" ref="F3:F66" si="0">(((1.05/100)+1)^(2020-2016))*D3</f>
        <v>8839.4874269538741</v>
      </c>
      <c r="G3">
        <f t="shared" ref="G3:G66" si="1">(((1.05/100)+1)^(2030-2020))*F3</f>
        <v>9812.7393013273722</v>
      </c>
      <c r="H3">
        <f t="shared" ref="H3:H66" si="2">(((0.93/100)+1)^(2035-2030))*G3</f>
        <v>10277.598014220906</v>
      </c>
      <c r="I3">
        <f t="shared" ref="I3:I66" si="3">(((0.93/100)+1)^(2040-2035))*H3</f>
        <v>10764.478470107635</v>
      </c>
      <c r="J3">
        <f t="shared" ref="J3:J66" si="4">(((0.86/100)+1)^(2045-2040))*I3</f>
        <v>11235.381215629195</v>
      </c>
      <c r="K3">
        <f t="shared" ref="K3:K66" si="5">(((0.86/100)+1)^(2050-2045))*J3</f>
        <v>11726.884066985473</v>
      </c>
    </row>
    <row r="4" spans="1:11">
      <c r="A4" t="s">
        <v>31</v>
      </c>
      <c r="B4">
        <v>54904.033465453002</v>
      </c>
      <c r="C4">
        <v>43.508459999999999</v>
      </c>
      <c r="D4">
        <f t="shared" ref="D4:D66" si="6">B4/C4</f>
        <v>1261.9162679040583</v>
      </c>
      <c r="E4">
        <v>21255.375286988001</v>
      </c>
      <c r="F4">
        <f t="shared" si="0"/>
        <v>1315.7573674091968</v>
      </c>
      <c r="G4">
        <f t="shared" si="1"/>
        <v>1460.6258719049408</v>
      </c>
      <c r="H4">
        <f t="shared" si="2"/>
        <v>1529.8200736443962</v>
      </c>
      <c r="I4">
        <f t="shared" si="3"/>
        <v>1602.2922109910828</v>
      </c>
      <c r="J4">
        <f t="shared" si="4"/>
        <v>1672.3860667574149</v>
      </c>
      <c r="K4">
        <f t="shared" si="5"/>
        <v>1745.5462474939923</v>
      </c>
    </row>
    <row r="5" spans="1:11">
      <c r="A5" t="s">
        <v>35</v>
      </c>
      <c r="B5">
        <v>323695.71662625001</v>
      </c>
      <c r="C5">
        <v>24.262709999999998</v>
      </c>
      <c r="D5">
        <f t="shared" si="6"/>
        <v>13341.284490737022</v>
      </c>
      <c r="E5">
        <v>53941.715938861998</v>
      </c>
      <c r="F5">
        <f t="shared" si="0"/>
        <v>13910.505638020581</v>
      </c>
      <c r="G5">
        <f t="shared" si="1"/>
        <v>15442.090562775889</v>
      </c>
      <c r="H5">
        <f t="shared" si="2"/>
        <v>16173.628426257739</v>
      </c>
      <c r="I5">
        <f t="shared" si="3"/>
        <v>16939.821419077944</v>
      </c>
      <c r="J5">
        <f t="shared" si="4"/>
        <v>17680.870642878286</v>
      </c>
      <c r="K5">
        <f t="shared" si="5"/>
        <v>18454.337797098873</v>
      </c>
    </row>
    <row r="6" spans="1:11">
      <c r="A6" t="s">
        <v>92</v>
      </c>
      <c r="C6">
        <v>8.7473010000000002</v>
      </c>
      <c r="D6">
        <f xml:space="preserve"> 0.3373*E6 - 4769.5</f>
        <v>13138.292255928001</v>
      </c>
      <c r="E6">
        <v>53091.586883866003</v>
      </c>
      <c r="F6">
        <f t="shared" si="0"/>
        <v>13698.852507563328</v>
      </c>
      <c r="G6">
        <f t="shared" si="1"/>
        <v>15207.133840607377</v>
      </c>
      <c r="H6">
        <f t="shared" si="2"/>
        <v>15927.541103744208</v>
      </c>
      <c r="I6">
        <f t="shared" si="3"/>
        <v>16682.07620650026</v>
      </c>
      <c r="J6">
        <f t="shared" si="4"/>
        <v>17411.850111335087</v>
      </c>
      <c r="K6">
        <f t="shared" si="5"/>
        <v>18173.548696622478</v>
      </c>
    </row>
    <row r="7" spans="1:11">
      <c r="A7" t="s">
        <v>36</v>
      </c>
      <c r="B7">
        <v>24877</v>
      </c>
      <c r="C7">
        <v>9.7360430000000004</v>
      </c>
      <c r="D7">
        <f t="shared" si="6"/>
        <v>2555.1448365624515</v>
      </c>
      <c r="E7">
        <v>18197.762095088001</v>
      </c>
      <c r="F7">
        <f t="shared" si="0"/>
        <v>2664.1630106635716</v>
      </c>
      <c r="G7">
        <f t="shared" si="1"/>
        <v>2957.4946846086509</v>
      </c>
      <c r="H7">
        <f t="shared" si="2"/>
        <v>3097.6000242349342</v>
      </c>
      <c r="I7">
        <f t="shared" si="3"/>
        <v>3244.3425714592399</v>
      </c>
      <c r="J7">
        <f t="shared" si="4"/>
        <v>3386.2695425201391</v>
      </c>
      <c r="K7">
        <f t="shared" si="5"/>
        <v>3534.4052491479056</v>
      </c>
    </row>
    <row r="8" spans="1:11">
      <c r="A8" s="22" t="s">
        <v>93</v>
      </c>
      <c r="C8">
        <v>157.97715299999999</v>
      </c>
      <c r="D8" s="27">
        <v>8477.7735320386018</v>
      </c>
      <c r="E8" s="27">
        <v>4734.1135787009998</v>
      </c>
      <c r="F8">
        <f t="shared" si="0"/>
        <v>8839.4874269538741</v>
      </c>
      <c r="G8">
        <f t="shared" si="1"/>
        <v>9812.7393013273722</v>
      </c>
      <c r="H8">
        <f t="shared" si="2"/>
        <v>10277.598014220906</v>
      </c>
      <c r="I8">
        <f t="shared" si="3"/>
        <v>10764.478470107635</v>
      </c>
      <c r="J8">
        <f t="shared" si="4"/>
        <v>11235.381215629195</v>
      </c>
      <c r="K8">
        <f t="shared" si="5"/>
        <v>11726.884066985473</v>
      </c>
    </row>
    <row r="9" spans="1:11">
      <c r="A9" t="s">
        <v>37</v>
      </c>
      <c r="B9">
        <v>18447</v>
      </c>
      <c r="C9">
        <v>9.4800419999999992</v>
      </c>
      <c r="D9">
        <f t="shared" si="6"/>
        <v>1945.8774549733009</v>
      </c>
      <c r="E9">
        <v>21719.287255055999</v>
      </c>
      <c r="F9">
        <f t="shared" si="0"/>
        <v>2028.9005400564618</v>
      </c>
      <c r="G9">
        <f t="shared" si="1"/>
        <v>2252.2880690104816</v>
      </c>
      <c r="H9">
        <f t="shared" si="2"/>
        <v>2358.9856690052202</v>
      </c>
      <c r="I9">
        <f t="shared" si="3"/>
        <v>2470.7378523817547</v>
      </c>
      <c r="J9">
        <f t="shared" si="4"/>
        <v>2578.8227207180635</v>
      </c>
      <c r="K9">
        <f t="shared" si="5"/>
        <v>2691.6358684029947</v>
      </c>
    </row>
    <row r="10" spans="1:11">
      <c r="A10" t="s">
        <v>38</v>
      </c>
      <c r="B10">
        <v>129667</v>
      </c>
      <c r="C10">
        <v>11.354419999999999</v>
      </c>
      <c r="D10">
        <f t="shared" si="6"/>
        <v>11419.95804277101</v>
      </c>
      <c r="E10">
        <v>48568.035452871998</v>
      </c>
      <c r="F10">
        <f t="shared" si="0"/>
        <v>11907.203601738705</v>
      </c>
      <c r="G10">
        <f t="shared" si="1"/>
        <v>13218.21946320168</v>
      </c>
      <c r="H10">
        <f t="shared" si="2"/>
        <v>13844.405923243172</v>
      </c>
      <c r="I10">
        <f t="shared" si="3"/>
        <v>14500.256702585073</v>
      </c>
      <c r="J10">
        <f t="shared" si="4"/>
        <v>15134.584757676297</v>
      </c>
      <c r="K10">
        <f t="shared" si="5"/>
        <v>15796.662120226614</v>
      </c>
    </row>
    <row r="11" spans="1:11">
      <c r="A11" t="s">
        <v>94</v>
      </c>
      <c r="C11">
        <v>206.16305300100001</v>
      </c>
      <c r="D11">
        <f xml:space="preserve"> 0.3373*E11 - 4769.5</f>
        <v>935.37388874354292</v>
      </c>
      <c r="E11">
        <v>16913.352768288001</v>
      </c>
      <c r="F11">
        <f t="shared" si="0"/>
        <v>975.28268451649546</v>
      </c>
      <c r="G11">
        <f t="shared" si="1"/>
        <v>1082.663990117469</v>
      </c>
      <c r="H11">
        <f t="shared" si="2"/>
        <v>1133.9530107963437</v>
      </c>
      <c r="I11">
        <f t="shared" si="3"/>
        <v>1187.6717452795101</v>
      </c>
      <c r="J11">
        <f t="shared" si="4"/>
        <v>1239.6276191459115</v>
      </c>
      <c r="K11">
        <f t="shared" si="5"/>
        <v>1293.8563540447913</v>
      </c>
    </row>
    <row r="12" spans="1:11">
      <c r="A12" t="s">
        <v>40</v>
      </c>
      <c r="B12">
        <v>11215</v>
      </c>
      <c r="C12">
        <v>7.1519529999999998</v>
      </c>
      <c r="D12">
        <f t="shared" si="6"/>
        <v>1568.103146091704</v>
      </c>
      <c r="E12">
        <v>21306.469580288998</v>
      </c>
      <c r="F12">
        <f t="shared" si="0"/>
        <v>1635.008058620705</v>
      </c>
      <c r="G12">
        <f t="shared" si="1"/>
        <v>1815.0269421609621</v>
      </c>
      <c r="H12">
        <f t="shared" si="2"/>
        <v>1901.0101790829806</v>
      </c>
      <c r="I12">
        <f t="shared" si="3"/>
        <v>1991.0666982576502</v>
      </c>
      <c r="J12">
        <f t="shared" si="4"/>
        <v>2078.1678780621096</v>
      </c>
      <c r="K12">
        <f t="shared" si="5"/>
        <v>2169.0793850293744</v>
      </c>
    </row>
    <row r="13" spans="1:11">
      <c r="A13" s="22" t="s">
        <v>95</v>
      </c>
      <c r="C13">
        <v>15.766292</v>
      </c>
      <c r="D13" s="27">
        <v>8477.7735320386018</v>
      </c>
      <c r="E13" s="27">
        <v>4681.9747706950002</v>
      </c>
      <c r="F13">
        <f t="shared" si="0"/>
        <v>8839.4874269538741</v>
      </c>
      <c r="G13">
        <f t="shared" si="1"/>
        <v>9812.7393013273722</v>
      </c>
      <c r="H13">
        <f t="shared" si="2"/>
        <v>10277.598014220906</v>
      </c>
      <c r="I13">
        <f t="shared" si="3"/>
        <v>10764.478470107635</v>
      </c>
      <c r="J13">
        <f t="shared" si="4"/>
        <v>11235.381215629195</v>
      </c>
      <c r="K13">
        <f t="shared" si="5"/>
        <v>11726.884066985473</v>
      </c>
    </row>
    <row r="14" spans="1:11">
      <c r="A14" t="s">
        <v>42</v>
      </c>
      <c r="C14">
        <v>36.052332499999999</v>
      </c>
      <c r="D14">
        <f t="shared" ref="D14:D15" si="7" xml:space="preserve"> 0.3373*E14 - 4769.5</f>
        <v>12744.705336953528</v>
      </c>
      <c r="E14">
        <v>51924.711938788998</v>
      </c>
      <c r="F14">
        <f t="shared" si="0"/>
        <v>13288.472752956724</v>
      </c>
      <c r="G14">
        <f t="shared" si="1"/>
        <v>14751.57014647076</v>
      </c>
      <c r="H14">
        <f t="shared" si="2"/>
        <v>15450.395999361755</v>
      </c>
      <c r="I14">
        <f t="shared" si="3"/>
        <v>16182.327316133535</v>
      </c>
      <c r="J14">
        <f t="shared" si="4"/>
        <v>16890.239212028631</v>
      </c>
      <c r="K14">
        <f t="shared" si="5"/>
        <v>17629.119413196488</v>
      </c>
    </row>
    <row r="15" spans="1:11">
      <c r="A15" t="s">
        <v>96</v>
      </c>
      <c r="C15">
        <v>18.209067999999998</v>
      </c>
      <c r="D15">
        <f t="shared" si="7"/>
        <v>3894.7917989179659</v>
      </c>
      <c r="E15">
        <v>25687.197743605</v>
      </c>
      <c r="F15">
        <f t="shared" si="0"/>
        <v>4060.9675414223675</v>
      </c>
      <c r="G15">
        <f t="shared" si="1"/>
        <v>4508.0912354283728</v>
      </c>
      <c r="H15">
        <f t="shared" si="2"/>
        <v>4721.6529560606923</v>
      </c>
      <c r="I15">
        <f t="shared" si="3"/>
        <v>4945.3317320358601</v>
      </c>
      <c r="J15">
        <f t="shared" si="4"/>
        <v>5161.6701544310972</v>
      </c>
      <c r="K15">
        <f t="shared" si="5"/>
        <v>5387.4725148471698</v>
      </c>
    </row>
    <row r="16" spans="1:11">
      <c r="A16" t="s">
        <v>43</v>
      </c>
      <c r="B16">
        <v>2280800</v>
      </c>
      <c r="C16">
        <v>1414.0493509999999</v>
      </c>
      <c r="D16">
        <f t="shared" si="6"/>
        <v>1612.9564349271429</v>
      </c>
      <c r="E16">
        <v>19882.039970264999</v>
      </c>
      <c r="F16">
        <f t="shared" si="0"/>
        <v>1681.7750642761455</v>
      </c>
      <c r="G16">
        <f t="shared" si="1"/>
        <v>1866.9431237487313</v>
      </c>
      <c r="H16">
        <f t="shared" si="2"/>
        <v>1955.385784956889</v>
      </c>
      <c r="I16">
        <f t="shared" si="3"/>
        <v>2048.0182386777797</v>
      </c>
      <c r="J16">
        <f t="shared" si="4"/>
        <v>2137.6108198836164</v>
      </c>
      <c r="K16">
        <f t="shared" si="5"/>
        <v>2231.1227170679604</v>
      </c>
    </row>
    <row r="17" spans="1:11">
      <c r="A17" t="s">
        <v>97</v>
      </c>
      <c r="C17">
        <v>48.175052000000001</v>
      </c>
      <c r="D17">
        <f xml:space="preserve"> 0.3373*E17 - 4769.5</f>
        <v>619.7009291229424</v>
      </c>
      <c r="E17">
        <v>15977.470883851</v>
      </c>
      <c r="F17">
        <f t="shared" si="0"/>
        <v>646.1411773683767</v>
      </c>
      <c r="G17">
        <f t="shared" si="1"/>
        <v>717.28309789038815</v>
      </c>
      <c r="H17">
        <f t="shared" si="2"/>
        <v>751.26293648861827</v>
      </c>
      <c r="I17">
        <f t="shared" si="3"/>
        <v>786.85250133657826</v>
      </c>
      <c r="J17">
        <f t="shared" si="4"/>
        <v>821.27414138433778</v>
      </c>
      <c r="K17">
        <f t="shared" si="5"/>
        <v>857.20159008310225</v>
      </c>
    </row>
    <row r="18" spans="1:11">
      <c r="A18" t="s">
        <v>98</v>
      </c>
      <c r="C18">
        <v>4.8993450000000003</v>
      </c>
      <c r="D18">
        <f xml:space="preserve"> 0.3373*E18 - 4769.5</f>
        <v>1268.2062726669037</v>
      </c>
      <c r="E18">
        <v>17900.107538295</v>
      </c>
      <c r="F18">
        <f t="shared" si="0"/>
        <v>1322.315742412555</v>
      </c>
      <c r="G18">
        <f t="shared" si="1"/>
        <v>1467.9063420317561</v>
      </c>
      <c r="H18">
        <f t="shared" si="2"/>
        <v>1537.4454413445071</v>
      </c>
      <c r="I18">
        <f t="shared" si="3"/>
        <v>1610.2788150906906</v>
      </c>
      <c r="J18">
        <f t="shared" si="4"/>
        <v>1680.7220527437851</v>
      </c>
      <c r="K18">
        <f t="shared" si="5"/>
        <v>1754.2468994229357</v>
      </c>
    </row>
    <row r="19" spans="1:11">
      <c r="A19" t="s">
        <v>44</v>
      </c>
      <c r="B19">
        <v>4638</v>
      </c>
      <c r="C19">
        <v>4.208602</v>
      </c>
      <c r="D19">
        <f t="shared" si="6"/>
        <v>1102.0286546458894</v>
      </c>
      <c r="E19">
        <v>26828.579227179998</v>
      </c>
      <c r="F19">
        <f t="shared" si="0"/>
        <v>1149.0479664349775</v>
      </c>
      <c r="G19">
        <f t="shared" si="1"/>
        <v>1275.5613074311843</v>
      </c>
      <c r="H19">
        <f t="shared" si="2"/>
        <v>1335.9884490662471</v>
      </c>
      <c r="I19">
        <f t="shared" si="3"/>
        <v>1399.2782045364202</v>
      </c>
      <c r="J19">
        <f t="shared" si="4"/>
        <v>1460.491012021193</v>
      </c>
      <c r="K19">
        <f t="shared" si="5"/>
        <v>1524.3816342450364</v>
      </c>
    </row>
    <row r="20" spans="1:11">
      <c r="A20" t="s">
        <v>99</v>
      </c>
      <c r="C20">
        <v>11.335103999999999</v>
      </c>
      <c r="D20">
        <f xml:space="preserve"> 0.3373*E20 - 4769.5</f>
        <v>3695.3807197337301</v>
      </c>
      <c r="E20">
        <v>25095.999762033</v>
      </c>
      <c r="F20">
        <f t="shared" si="0"/>
        <v>3853.0483606866569</v>
      </c>
      <c r="G20">
        <f t="shared" si="1"/>
        <v>4277.2795811141386</v>
      </c>
      <c r="H20">
        <f t="shared" si="2"/>
        <v>4479.9070656223184</v>
      </c>
      <c r="I20">
        <f t="shared" si="3"/>
        <v>4692.1336181127263</v>
      </c>
      <c r="J20">
        <f t="shared" si="4"/>
        <v>4897.3956388654333</v>
      </c>
      <c r="K20">
        <f t="shared" si="5"/>
        <v>5111.6370495061101</v>
      </c>
    </row>
    <row r="21" spans="1:11">
      <c r="A21" t="s">
        <v>45</v>
      </c>
      <c r="B21">
        <v>91355.473268000002</v>
      </c>
      <c r="C21">
        <v>10.618857</v>
      </c>
      <c r="D21">
        <f t="shared" si="6"/>
        <v>8603.1362196515129</v>
      </c>
      <c r="E21">
        <v>39509.326428432003</v>
      </c>
      <c r="F21">
        <f t="shared" si="0"/>
        <v>8970.1988568800989</v>
      </c>
      <c r="G21">
        <f t="shared" si="1"/>
        <v>9957.8424191460235</v>
      </c>
      <c r="H21">
        <f t="shared" si="2"/>
        <v>10429.575099289141</v>
      </c>
      <c r="I21">
        <f t="shared" si="3"/>
        <v>10923.65516274565</v>
      </c>
      <c r="J21">
        <f t="shared" si="4"/>
        <v>11401.52124994646</v>
      </c>
      <c r="K21">
        <f t="shared" si="5"/>
        <v>11900.29206124323</v>
      </c>
    </row>
    <row r="22" spans="1:11">
      <c r="A22" t="s">
        <v>46</v>
      </c>
      <c r="B22">
        <v>73197.317598196998</v>
      </c>
      <c r="C22">
        <v>5.7113490000000002</v>
      </c>
      <c r="D22">
        <f t="shared" si="6"/>
        <v>12816.117102666462</v>
      </c>
      <c r="E22">
        <v>54271.038622107997</v>
      </c>
      <c r="F22">
        <f t="shared" si="0"/>
        <v>13362.931383252815</v>
      </c>
      <c r="G22">
        <f t="shared" si="1"/>
        <v>14834.226876724319</v>
      </c>
      <c r="H22">
        <f t="shared" si="2"/>
        <v>15536.968425330624</v>
      </c>
      <c r="I22">
        <f t="shared" si="3"/>
        <v>16273.000935996601</v>
      </c>
      <c r="J22">
        <f t="shared" si="4"/>
        <v>16984.879438974283</v>
      </c>
      <c r="K22">
        <f t="shared" si="5"/>
        <v>17727.899770370397</v>
      </c>
    </row>
    <row r="23" spans="1:11">
      <c r="A23" t="s">
        <v>100</v>
      </c>
      <c r="C23">
        <v>10.397741</v>
      </c>
      <c r="D23">
        <f xml:space="preserve"> 0.3373*E23 - 4769.5</f>
        <v>1548.1360869155187</v>
      </c>
      <c r="E23">
        <v>18730.021010719</v>
      </c>
      <c r="F23">
        <f t="shared" si="0"/>
        <v>1614.1890820493065</v>
      </c>
      <c r="G23">
        <f t="shared" si="1"/>
        <v>1791.9157390166893</v>
      </c>
      <c r="H23">
        <f t="shared" si="2"/>
        <v>1876.8041293502924</v>
      </c>
      <c r="I23">
        <f t="shared" si="3"/>
        <v>1965.7139357898695</v>
      </c>
      <c r="J23">
        <f t="shared" si="4"/>
        <v>2051.7060339527252</v>
      </c>
      <c r="K23">
        <f t="shared" si="5"/>
        <v>2141.4599414062491</v>
      </c>
    </row>
    <row r="24" spans="1:11">
      <c r="A24" s="22" t="s">
        <v>101</v>
      </c>
      <c r="C24">
        <v>16.491116000000002</v>
      </c>
      <c r="D24" s="30">
        <v>2065.8785044434544</v>
      </c>
      <c r="E24" s="31">
        <v>11712.263539759</v>
      </c>
      <c r="F24">
        <f t="shared" si="0"/>
        <v>2154.0215714220662</v>
      </c>
      <c r="G24">
        <f t="shared" si="1"/>
        <v>2391.1852700133436</v>
      </c>
      <c r="H24">
        <f t="shared" si="2"/>
        <v>2504.462844478001</v>
      </c>
      <c r="I24">
        <f t="shared" si="3"/>
        <v>2623.1067153302756</v>
      </c>
      <c r="J24">
        <f t="shared" si="4"/>
        <v>2737.8571101102207</v>
      </c>
      <c r="K24">
        <f t="shared" si="5"/>
        <v>2857.6273742783219</v>
      </c>
    </row>
    <row r="25" spans="1:11">
      <c r="A25" s="22" t="s">
        <v>102</v>
      </c>
      <c r="C25">
        <v>94.447073000000003</v>
      </c>
      <c r="D25" s="30">
        <v>2065.8785044434544</v>
      </c>
      <c r="E25" s="31">
        <v>13786.765480742</v>
      </c>
      <c r="F25">
        <f t="shared" si="0"/>
        <v>2154.0215714220662</v>
      </c>
      <c r="G25">
        <f t="shared" si="1"/>
        <v>2391.1852700133436</v>
      </c>
      <c r="H25">
        <f t="shared" si="2"/>
        <v>2504.462844478001</v>
      </c>
      <c r="I25">
        <f t="shared" si="3"/>
        <v>2623.1067153302756</v>
      </c>
      <c r="J25">
        <f t="shared" si="4"/>
        <v>2737.8571101102207</v>
      </c>
      <c r="K25">
        <f t="shared" si="5"/>
        <v>2857.6273742783219</v>
      </c>
    </row>
    <row r="26" spans="1:11">
      <c r="A26" s="22" t="s">
        <v>103</v>
      </c>
      <c r="C26">
        <v>6.3561430000000003</v>
      </c>
      <c r="D26" s="30">
        <v>2065.8785044434544</v>
      </c>
      <c r="E26" s="31">
        <v>9630.5214336970002</v>
      </c>
      <c r="F26">
        <f t="shared" si="0"/>
        <v>2154.0215714220662</v>
      </c>
      <c r="G26">
        <f t="shared" si="1"/>
        <v>2391.1852700133436</v>
      </c>
      <c r="H26">
        <f t="shared" si="2"/>
        <v>2504.462844478001</v>
      </c>
      <c r="I26">
        <f t="shared" si="3"/>
        <v>2623.1067153302756</v>
      </c>
      <c r="J26">
        <f t="shared" si="4"/>
        <v>2737.8571101102207</v>
      </c>
      <c r="K26">
        <f t="shared" si="5"/>
        <v>2857.6273742783219</v>
      </c>
    </row>
    <row r="27" spans="1:11">
      <c r="A27" t="s">
        <v>48</v>
      </c>
      <c r="B27">
        <v>69130</v>
      </c>
      <c r="C27">
        <v>5.4977130000000001</v>
      </c>
      <c r="D27">
        <f t="shared" si="6"/>
        <v>12574.319539779541</v>
      </c>
      <c r="E27">
        <v>47783.691014089003</v>
      </c>
      <c r="F27">
        <f t="shared" si="0"/>
        <v>13110.817251054115</v>
      </c>
      <c r="G27">
        <f t="shared" si="1"/>
        <v>14554.354285254525</v>
      </c>
      <c r="H27">
        <f t="shared" si="2"/>
        <v>15243.837434890909</v>
      </c>
      <c r="I27">
        <f t="shared" si="3"/>
        <v>15965.983456703912</v>
      </c>
      <c r="J27">
        <f t="shared" si="4"/>
        <v>16664.431176729729</v>
      </c>
      <c r="K27">
        <f t="shared" si="5"/>
        <v>17393.433182304707</v>
      </c>
    </row>
    <row r="28" spans="1:11">
      <c r="A28" t="s">
        <v>49</v>
      </c>
      <c r="B28">
        <v>917231</v>
      </c>
      <c r="C28">
        <v>64.667596000000003</v>
      </c>
      <c r="D28">
        <f t="shared" si="6"/>
        <v>14183.780699069128</v>
      </c>
      <c r="E28">
        <v>47777.539132265003</v>
      </c>
      <c r="F28">
        <f t="shared" si="0"/>
        <v>14788.947909763734</v>
      </c>
      <c r="G28">
        <f t="shared" si="1"/>
        <v>16417.251744361711</v>
      </c>
      <c r="H28">
        <f t="shared" si="2"/>
        <v>17194.985900011885</v>
      </c>
      <c r="I28">
        <f t="shared" si="3"/>
        <v>18009.563641073524</v>
      </c>
      <c r="J28">
        <f t="shared" si="4"/>
        <v>18797.40979523486</v>
      </c>
      <c r="K28">
        <f t="shared" si="5"/>
        <v>19619.72105776846</v>
      </c>
    </row>
    <row r="29" spans="1:11">
      <c r="A29" t="s">
        <v>52</v>
      </c>
      <c r="B29">
        <v>1121942</v>
      </c>
      <c r="C29">
        <v>82.193768000000006</v>
      </c>
      <c r="D29">
        <f t="shared" si="6"/>
        <v>13649.964313596134</v>
      </c>
      <c r="E29">
        <v>51630.518596638001</v>
      </c>
      <c r="F29">
        <f t="shared" si="0"/>
        <v>14232.355638236539</v>
      </c>
      <c r="G29">
        <f t="shared" si="1"/>
        <v>15799.377133105872</v>
      </c>
      <c r="H29">
        <f t="shared" si="2"/>
        <v>16547.840726510585</v>
      </c>
      <c r="I29">
        <f t="shared" si="3"/>
        <v>17331.761271536416</v>
      </c>
      <c r="J29">
        <f t="shared" si="4"/>
        <v>18089.95629140245</v>
      </c>
      <c r="K29">
        <f t="shared" si="5"/>
        <v>18881.319301476942</v>
      </c>
    </row>
    <row r="30" spans="1:11">
      <c r="A30" s="22" t="s">
        <v>104</v>
      </c>
      <c r="C30">
        <v>28.481945</v>
      </c>
      <c r="D30" s="27">
        <v>8477.7735320386018</v>
      </c>
      <c r="E30" s="27">
        <v>4949.3036927900002</v>
      </c>
      <c r="F30">
        <f t="shared" si="0"/>
        <v>8839.4874269538741</v>
      </c>
      <c r="G30">
        <f t="shared" si="1"/>
        <v>9812.7393013273722</v>
      </c>
      <c r="H30">
        <f t="shared" si="2"/>
        <v>10277.598014220906</v>
      </c>
      <c r="I30">
        <f t="shared" si="3"/>
        <v>10764.478470107635</v>
      </c>
      <c r="J30">
        <f t="shared" si="4"/>
        <v>11235.381215629195</v>
      </c>
      <c r="K30">
        <f t="shared" si="5"/>
        <v>11726.884066985473</v>
      </c>
    </row>
    <row r="31" spans="1:11">
      <c r="A31" t="s">
        <v>54</v>
      </c>
      <c r="C31">
        <v>10.615185</v>
      </c>
      <c r="D31">
        <f t="shared" ref="D31:D32" si="8" xml:space="preserve"> 0.3373*E31 - 4769.5</f>
        <v>5385.3008691602627</v>
      </c>
      <c r="E31">
        <v>30106.139546873001</v>
      </c>
      <c r="F31">
        <f t="shared" si="0"/>
        <v>5615.0708842842869</v>
      </c>
      <c r="G31">
        <f t="shared" si="1"/>
        <v>6233.3056301368479</v>
      </c>
      <c r="H31">
        <f t="shared" si="2"/>
        <v>6528.5958995833707</v>
      </c>
      <c r="I31">
        <f t="shared" si="3"/>
        <v>6837.8749493663208</v>
      </c>
      <c r="J31">
        <f t="shared" si="4"/>
        <v>7137.0045445558508</v>
      </c>
      <c r="K31">
        <f t="shared" si="5"/>
        <v>7449.2198594142583</v>
      </c>
    </row>
    <row r="32" spans="1:11">
      <c r="A32" s="22" t="s">
        <v>105</v>
      </c>
      <c r="C32">
        <v>16.583075999999998</v>
      </c>
      <c r="D32" s="30">
        <v>2065.8785044434544</v>
      </c>
      <c r="E32" s="31">
        <v>9864.8387403460001</v>
      </c>
      <c r="F32">
        <f t="shared" si="0"/>
        <v>2154.0215714220662</v>
      </c>
      <c r="G32">
        <f t="shared" si="1"/>
        <v>2391.1852700133436</v>
      </c>
      <c r="H32">
        <f t="shared" si="2"/>
        <v>2504.462844478001</v>
      </c>
      <c r="I32">
        <f t="shared" si="3"/>
        <v>2623.1067153302756</v>
      </c>
      <c r="J32">
        <f t="shared" si="4"/>
        <v>2737.8571101102207</v>
      </c>
      <c r="K32">
        <f t="shared" si="5"/>
        <v>2857.6273742783219</v>
      </c>
    </row>
    <row r="33" spans="1:11">
      <c r="A33" t="s">
        <v>55</v>
      </c>
      <c r="B33">
        <v>82630.333100000003</v>
      </c>
      <c r="C33">
        <v>9.7529749999999993</v>
      </c>
      <c r="D33">
        <f t="shared" si="6"/>
        <v>8472.3208149308302</v>
      </c>
      <c r="E33">
        <v>32371.961852609998</v>
      </c>
      <c r="F33">
        <f t="shared" si="0"/>
        <v>8833.8020634401255</v>
      </c>
      <c r="G33">
        <f t="shared" si="1"/>
        <v>9806.4279636559622</v>
      </c>
      <c r="H33">
        <f t="shared" si="2"/>
        <v>10270.987689669639</v>
      </c>
      <c r="I33">
        <f t="shared" si="3"/>
        <v>10757.554994776718</v>
      </c>
      <c r="J33">
        <f t="shared" si="4"/>
        <v>11228.154866029829</v>
      </c>
      <c r="K33">
        <f t="shared" si="5"/>
        <v>11719.341593583555</v>
      </c>
    </row>
    <row r="34" spans="1:11">
      <c r="A34" t="s">
        <v>57</v>
      </c>
      <c r="B34">
        <v>18645835</v>
      </c>
      <c r="C34">
        <v>1324.517249</v>
      </c>
      <c r="D34">
        <f t="shared" si="6"/>
        <v>14077.457287987347</v>
      </c>
      <c r="E34">
        <v>8299.9493626719996</v>
      </c>
      <c r="F34">
        <f t="shared" si="0"/>
        <v>14678.088088857165</v>
      </c>
      <c r="G34">
        <f t="shared" si="1"/>
        <v>16294.185952307873</v>
      </c>
      <c r="H34">
        <f t="shared" si="2"/>
        <v>17066.090114524141</v>
      </c>
      <c r="I34">
        <f t="shared" si="3"/>
        <v>17874.561677983453</v>
      </c>
      <c r="J34">
        <f t="shared" si="4"/>
        <v>18656.502037893217</v>
      </c>
      <c r="K34">
        <f t="shared" si="5"/>
        <v>19472.649151371039</v>
      </c>
    </row>
    <row r="35" spans="1:11">
      <c r="A35" t="s">
        <v>106</v>
      </c>
      <c r="C35">
        <v>261.55638099999999</v>
      </c>
      <c r="D35">
        <f xml:space="preserve"> 0.3373*E35 - 4769.5</f>
        <v>127.80649822780379</v>
      </c>
      <c r="E35">
        <v>14519.141708354</v>
      </c>
      <c r="F35">
        <f t="shared" si="0"/>
        <v>133.25950851343526</v>
      </c>
      <c r="G35">
        <f t="shared" si="1"/>
        <v>147.93174686555039</v>
      </c>
      <c r="H35">
        <f t="shared" si="2"/>
        <v>154.93971470534717</v>
      </c>
      <c r="I35">
        <f t="shared" si="3"/>
        <v>162.27967087276275</v>
      </c>
      <c r="J35">
        <f t="shared" si="4"/>
        <v>169.3787554005016</v>
      </c>
      <c r="K35">
        <f t="shared" si="5"/>
        <v>176.78839639449984</v>
      </c>
    </row>
    <row r="36" spans="1:11">
      <c r="A36" t="s">
        <v>107</v>
      </c>
      <c r="C36">
        <v>79.563989000000007</v>
      </c>
      <c r="D36">
        <f t="shared" ref="D36:D39" si="9" xml:space="preserve"> 0.3373*E36 - 4769.5</f>
        <v>1192.5299687157358</v>
      </c>
      <c r="E36">
        <v>17675.748499009002</v>
      </c>
      <c r="F36">
        <f t="shared" si="0"/>
        <v>1243.4106224813986</v>
      </c>
      <c r="G36">
        <f t="shared" si="1"/>
        <v>1380.3135514064261</v>
      </c>
      <c r="H36">
        <f t="shared" si="2"/>
        <v>1445.7031191094527</v>
      </c>
      <c r="I36">
        <f t="shared" si="3"/>
        <v>1514.1903855636303</v>
      </c>
      <c r="J36">
        <f t="shared" si="4"/>
        <v>1580.4301399357839</v>
      </c>
      <c r="K36">
        <f t="shared" si="5"/>
        <v>1649.5676178050062</v>
      </c>
    </row>
    <row r="37" spans="1:11">
      <c r="A37" t="s">
        <v>108</v>
      </c>
      <c r="C37">
        <v>36.610632000000003</v>
      </c>
      <c r="D37">
        <f t="shared" si="9"/>
        <v>429.19581900209505</v>
      </c>
      <c r="E37">
        <v>15412.676605402001</v>
      </c>
      <c r="F37">
        <f t="shared" si="0"/>
        <v>447.50794904259482</v>
      </c>
      <c r="G37">
        <f t="shared" si="1"/>
        <v>496.77980488286425</v>
      </c>
      <c r="H37">
        <f t="shared" si="2"/>
        <v>520.31374516171297</v>
      </c>
      <c r="I37">
        <f t="shared" si="3"/>
        <v>544.96255834723911</v>
      </c>
      <c r="J37">
        <f t="shared" si="4"/>
        <v>568.80248386195865</v>
      </c>
      <c r="K37">
        <f t="shared" si="5"/>
        <v>593.68531047115164</v>
      </c>
    </row>
    <row r="38" spans="1:11">
      <c r="A38" t="s">
        <v>109</v>
      </c>
      <c r="C38">
        <v>4.6957789999999999</v>
      </c>
      <c r="D38">
        <f t="shared" si="9"/>
        <v>25143.220734572518</v>
      </c>
      <c r="E38">
        <v>88682.836449962997</v>
      </c>
      <c r="F38">
        <f t="shared" si="0"/>
        <v>26215.984977241515</v>
      </c>
      <c r="G38">
        <f t="shared" si="1"/>
        <v>29102.43701741827</v>
      </c>
      <c r="H38">
        <f t="shared" si="2"/>
        <v>30481.106214525364</v>
      </c>
      <c r="I38">
        <f t="shared" si="3"/>
        <v>31925.087081370435</v>
      </c>
      <c r="J38">
        <f t="shared" si="4"/>
        <v>33321.681556372612</v>
      </c>
      <c r="K38">
        <f t="shared" si="5"/>
        <v>34779.371436459682</v>
      </c>
    </row>
    <row r="39" spans="1:11">
      <c r="A39" t="s">
        <v>110</v>
      </c>
      <c r="C39">
        <v>8.1089850000000006</v>
      </c>
      <c r="D39">
        <f t="shared" si="9"/>
        <v>9237.7686200771477</v>
      </c>
      <c r="E39">
        <v>41527.627097768003</v>
      </c>
      <c r="F39">
        <f t="shared" si="0"/>
        <v>9631.908573835819</v>
      </c>
      <c r="G39">
        <f t="shared" si="1"/>
        <v>10692.408195645938</v>
      </c>
      <c r="H39">
        <f t="shared" si="2"/>
        <v>11198.939446393413</v>
      </c>
      <c r="I39">
        <f t="shared" si="3"/>
        <v>11729.466592479816</v>
      </c>
      <c r="J39">
        <f t="shared" si="4"/>
        <v>12242.583696781752</v>
      </c>
      <c r="K39">
        <f t="shared" si="5"/>
        <v>12778.147615749243</v>
      </c>
    </row>
    <row r="40" spans="1:11">
      <c r="A40" t="s">
        <v>58</v>
      </c>
      <c r="B40">
        <v>859819</v>
      </c>
      <c r="C40">
        <v>60.663060000000002</v>
      </c>
      <c r="D40">
        <f t="shared" si="6"/>
        <v>14173.683292600143</v>
      </c>
      <c r="E40">
        <v>40204.936768416002</v>
      </c>
      <c r="F40">
        <f t="shared" si="0"/>
        <v>14778.419685909896</v>
      </c>
      <c r="G40">
        <f t="shared" si="1"/>
        <v>16405.564334108858</v>
      </c>
      <c r="H40">
        <f t="shared" si="2"/>
        <v>17182.744822294691</v>
      </c>
      <c r="I40">
        <f t="shared" si="3"/>
        <v>17996.742667013696</v>
      </c>
      <c r="J40">
        <f t="shared" si="4"/>
        <v>18784.027954998208</v>
      </c>
      <c r="K40">
        <f t="shared" si="5"/>
        <v>19605.753815709966</v>
      </c>
    </row>
    <row r="41" spans="1:11">
      <c r="A41" t="s">
        <v>59</v>
      </c>
      <c r="C41">
        <v>127.763265</v>
      </c>
      <c r="D41">
        <f xml:space="preserve"> 0.3373*E41 - 4769.5</f>
        <v>10355.918306318354</v>
      </c>
      <c r="E41">
        <v>44842.627649921</v>
      </c>
      <c r="F41">
        <f t="shared" si="0"/>
        <v>10797.765394099906</v>
      </c>
      <c r="G41">
        <f t="shared" si="1"/>
        <v>11986.629057937307</v>
      </c>
      <c r="H41">
        <f t="shared" si="2"/>
        <v>12554.471409058491</v>
      </c>
      <c r="I41">
        <f t="shared" si="3"/>
        <v>13149.21414511428</v>
      </c>
      <c r="J41">
        <f t="shared" si="4"/>
        <v>13724.439508756383</v>
      </c>
      <c r="K41">
        <f t="shared" si="5"/>
        <v>14324.828674229193</v>
      </c>
    </row>
    <row r="42" spans="1:11">
      <c r="A42" s="22" t="s">
        <v>111</v>
      </c>
      <c r="C42">
        <v>9.5542859999999994</v>
      </c>
      <c r="D42" s="30">
        <v>2065.8785044434544</v>
      </c>
      <c r="E42" s="31">
        <v>9522.6574100340003</v>
      </c>
      <c r="F42">
        <f t="shared" si="0"/>
        <v>2154.0215714220662</v>
      </c>
      <c r="G42">
        <f t="shared" si="1"/>
        <v>2391.1852700133436</v>
      </c>
      <c r="H42">
        <f t="shared" si="2"/>
        <v>2504.462844478001</v>
      </c>
      <c r="I42">
        <f t="shared" si="3"/>
        <v>2623.1067153302756</v>
      </c>
      <c r="J42">
        <f t="shared" si="4"/>
        <v>2737.8571101102207</v>
      </c>
      <c r="K42">
        <f t="shared" si="5"/>
        <v>2857.6273742783219</v>
      </c>
    </row>
    <row r="43" spans="1:11">
      <c r="A43" t="s">
        <v>112</v>
      </c>
      <c r="C43">
        <v>17.830901000000001</v>
      </c>
      <c r="D43">
        <f t="shared" ref="D43:D49" si="10" xml:space="preserve"> 0.3373*E43 - 4769.5</f>
        <v>4901.3192405623795</v>
      </c>
      <c r="E43">
        <v>28671.269613289001</v>
      </c>
      <c r="F43">
        <f t="shared" si="0"/>
        <v>5110.4396264782163</v>
      </c>
      <c r="G43">
        <f t="shared" si="1"/>
        <v>5673.1130831060627</v>
      </c>
      <c r="H43">
        <f t="shared" si="2"/>
        <v>5941.8653616421307</v>
      </c>
      <c r="I43">
        <f t="shared" si="3"/>
        <v>6223.3492367743283</v>
      </c>
      <c r="J43">
        <f t="shared" si="4"/>
        <v>6495.5957975412648</v>
      </c>
      <c r="K43">
        <f t="shared" si="5"/>
        <v>6779.7520530769689</v>
      </c>
    </row>
    <row r="44" spans="1:11">
      <c r="A44" s="22" t="s">
        <v>113</v>
      </c>
      <c r="C44">
        <v>49.051533999999997</v>
      </c>
      <c r="D44" s="27">
        <v>8477.7735320386018</v>
      </c>
      <c r="E44" s="27">
        <v>3608.9859039319999</v>
      </c>
      <c r="F44">
        <f t="shared" si="0"/>
        <v>8839.4874269538741</v>
      </c>
      <c r="G44">
        <f t="shared" si="1"/>
        <v>9812.7393013273722</v>
      </c>
      <c r="H44">
        <f t="shared" si="2"/>
        <v>10277.598014220906</v>
      </c>
      <c r="I44">
        <f t="shared" si="3"/>
        <v>10764.478470107635</v>
      </c>
      <c r="J44">
        <f t="shared" si="4"/>
        <v>11235.381215629195</v>
      </c>
      <c r="K44">
        <f t="shared" si="5"/>
        <v>11726.884066985473</v>
      </c>
    </row>
    <row r="45" spans="1:11">
      <c r="A45" t="s">
        <v>114</v>
      </c>
      <c r="C45">
        <v>3.9568750000000001</v>
      </c>
      <c r="D45">
        <f t="shared" si="10"/>
        <v>23144.916804522451</v>
      </c>
      <c r="E45">
        <v>82758.425154231998</v>
      </c>
      <c r="F45">
        <f t="shared" si="0"/>
        <v>24132.42112664376</v>
      </c>
      <c r="G45">
        <f t="shared" si="1"/>
        <v>26789.467057051326</v>
      </c>
      <c r="H45">
        <f t="shared" si="2"/>
        <v>28058.563972074848</v>
      </c>
      <c r="I45">
        <f t="shared" si="3"/>
        <v>29387.781791194455</v>
      </c>
      <c r="J45">
        <f t="shared" si="4"/>
        <v>30673.379339528223</v>
      </c>
      <c r="K45">
        <f t="shared" si="5"/>
        <v>32015.216622729527</v>
      </c>
    </row>
    <row r="46" spans="1:11">
      <c r="A46" t="s">
        <v>115</v>
      </c>
      <c r="C46">
        <v>6.7142809999999997</v>
      </c>
      <c r="D46">
        <f t="shared" si="10"/>
        <v>298.29238822949173</v>
      </c>
      <c r="E46">
        <v>15024.584607855</v>
      </c>
      <c r="F46">
        <f t="shared" si="0"/>
        <v>311.01937381861052</v>
      </c>
      <c r="G46">
        <f t="shared" si="1"/>
        <v>345.26346218197233</v>
      </c>
      <c r="H46">
        <f t="shared" si="2"/>
        <v>361.61962163047275</v>
      </c>
      <c r="I46">
        <f t="shared" si="3"/>
        <v>378.75062111044969</v>
      </c>
      <c r="J46">
        <f t="shared" si="4"/>
        <v>395.31944122042421</v>
      </c>
      <c r="K46">
        <f t="shared" si="5"/>
        <v>412.61308073539885</v>
      </c>
    </row>
    <row r="47" spans="1:11">
      <c r="A47" t="s">
        <v>116</v>
      </c>
      <c r="C47">
        <v>0.579264</v>
      </c>
      <c r="D47">
        <f t="shared" si="10"/>
        <v>31642.35934031674</v>
      </c>
      <c r="E47">
        <v>107950.96157817</v>
      </c>
      <c r="F47">
        <f t="shared" si="0"/>
        <v>32992.416757873441</v>
      </c>
      <c r="G47">
        <f t="shared" si="1"/>
        <v>36624.972572343009</v>
      </c>
      <c r="H47">
        <f t="shared" si="2"/>
        <v>38360.0067036826</v>
      </c>
      <c r="I47">
        <f t="shared" si="3"/>
        <v>40177.23457403366</v>
      </c>
      <c r="J47">
        <f t="shared" si="4"/>
        <v>41934.827393872991</v>
      </c>
      <c r="K47">
        <f t="shared" si="5"/>
        <v>43769.307848043114</v>
      </c>
    </row>
    <row r="48" spans="1:11">
      <c r="A48" t="s">
        <v>117</v>
      </c>
      <c r="C48">
        <v>30.684653999999998</v>
      </c>
      <c r="D48">
        <f t="shared" si="10"/>
        <v>6498.7337844287977</v>
      </c>
      <c r="E48">
        <v>33407.156194570998</v>
      </c>
      <c r="F48">
        <f t="shared" si="0"/>
        <v>6776.0096871525111</v>
      </c>
      <c r="G48">
        <f t="shared" si="1"/>
        <v>7522.0669877924811</v>
      </c>
      <c r="H48">
        <f t="shared" si="2"/>
        <v>7878.4097246031051</v>
      </c>
      <c r="I48">
        <f t="shared" si="3"/>
        <v>8251.6334791291738</v>
      </c>
      <c r="J48">
        <f t="shared" si="4"/>
        <v>8612.609337936452</v>
      </c>
      <c r="K48">
        <f t="shared" si="5"/>
        <v>8989.3764423160428</v>
      </c>
    </row>
    <row r="49" spans="1:11">
      <c r="A49" t="s">
        <v>64</v>
      </c>
      <c r="B49">
        <v>519849</v>
      </c>
      <c r="C49">
        <v>123.333375</v>
      </c>
      <c r="D49">
        <f t="shared" si="6"/>
        <v>4214.9904679086258</v>
      </c>
      <c r="E49">
        <v>20163.977209256002</v>
      </c>
      <c r="F49">
        <f t="shared" si="0"/>
        <v>4394.8278525021442</v>
      </c>
      <c r="G49">
        <f t="shared" si="1"/>
        <v>4878.7104848767385</v>
      </c>
      <c r="H49">
        <f t="shared" si="2"/>
        <v>5109.8295441870387</v>
      </c>
      <c r="I49">
        <f t="shared" si="3"/>
        <v>5351.8974023125302</v>
      </c>
      <c r="J49">
        <f t="shared" si="4"/>
        <v>5586.0214416236031</v>
      </c>
      <c r="K49">
        <f t="shared" si="5"/>
        <v>5830.3874683389276</v>
      </c>
    </row>
    <row r="50" spans="1:11">
      <c r="A50" s="22" t="s">
        <v>118</v>
      </c>
      <c r="C50">
        <v>35.126283000000001</v>
      </c>
      <c r="D50" s="29">
        <f xml:space="preserve"> -12.439*E50 + 117319</f>
        <v>8734.9541316879186</v>
      </c>
      <c r="E50" s="29">
        <v>8729.322764556</v>
      </c>
      <c r="F50">
        <f t="shared" si="0"/>
        <v>9107.6409307559425</v>
      </c>
      <c r="G50">
        <f t="shared" si="1"/>
        <v>10110.417243322472</v>
      </c>
      <c r="H50">
        <f t="shared" si="2"/>
        <v>10589.377847718813</v>
      </c>
      <c r="I50">
        <f t="shared" si="3"/>
        <v>11091.028243747169</v>
      </c>
      <c r="J50">
        <f t="shared" si="4"/>
        <v>11576.216231733873</v>
      </c>
      <c r="K50">
        <f t="shared" si="5"/>
        <v>12082.629247600144</v>
      </c>
    </row>
    <row r="51" spans="1:11">
      <c r="A51" s="22" t="s">
        <v>119</v>
      </c>
      <c r="C51">
        <v>53.045200999999999</v>
      </c>
      <c r="D51" s="27">
        <v>8477.7735320386018</v>
      </c>
      <c r="E51" s="27">
        <v>7278.2909463559999</v>
      </c>
      <c r="F51">
        <f t="shared" si="0"/>
        <v>8839.4874269538741</v>
      </c>
      <c r="G51">
        <f t="shared" si="1"/>
        <v>9812.7393013273722</v>
      </c>
      <c r="H51">
        <f t="shared" si="2"/>
        <v>10277.598014220906</v>
      </c>
      <c r="I51">
        <f t="shared" si="3"/>
        <v>10764.478470107635</v>
      </c>
      <c r="J51">
        <f t="shared" si="4"/>
        <v>11235.381215629195</v>
      </c>
      <c r="K51">
        <f t="shared" si="5"/>
        <v>11726.884066985473</v>
      </c>
    </row>
    <row r="52" spans="1:11">
      <c r="A52" t="s">
        <v>67</v>
      </c>
      <c r="C52">
        <v>16.981294999999999</v>
      </c>
      <c r="D52">
        <f t="shared" ref="D52:D55" si="11" xml:space="preserve"> 0.3373*E52 - 4769.5</f>
        <v>14057.058242736701</v>
      </c>
      <c r="E52">
        <v>55815.470627739996</v>
      </c>
      <c r="F52">
        <f t="shared" si="0"/>
        <v>14656.818695031827</v>
      </c>
      <c r="G52">
        <f t="shared" si="1"/>
        <v>16270.574739731352</v>
      </c>
      <c r="H52">
        <f t="shared" si="2"/>
        <v>17041.360368421851</v>
      </c>
      <c r="I52">
        <f t="shared" si="3"/>
        <v>17848.660410087879</v>
      </c>
      <c r="J52">
        <f t="shared" si="4"/>
        <v>18629.467693444203</v>
      </c>
      <c r="K52">
        <f t="shared" si="5"/>
        <v>19444.432162815323</v>
      </c>
    </row>
    <row r="53" spans="1:11">
      <c r="A53" t="s">
        <v>120</v>
      </c>
      <c r="C53">
        <v>4.6592650000000004</v>
      </c>
      <c r="D53">
        <f t="shared" si="11"/>
        <v>9886.7628518453475</v>
      </c>
      <c r="E53">
        <v>43451.713168827002</v>
      </c>
      <c r="F53">
        <f t="shared" si="0"/>
        <v>10308.592886078954</v>
      </c>
      <c r="G53">
        <f t="shared" si="1"/>
        <v>11443.597311554677</v>
      </c>
      <c r="H53">
        <f t="shared" si="2"/>
        <v>11985.71463004918</v>
      </c>
      <c r="I53">
        <f t="shared" si="3"/>
        <v>12553.513661995356</v>
      </c>
      <c r="J53">
        <f t="shared" si="4"/>
        <v>13102.679519476691</v>
      </c>
      <c r="K53">
        <f t="shared" si="5"/>
        <v>13675.869179946048</v>
      </c>
    </row>
    <row r="54" spans="1:11">
      <c r="A54" s="22" t="s">
        <v>121</v>
      </c>
      <c r="C54">
        <v>185.960241</v>
      </c>
      <c r="D54" s="27">
        <v>8477.7735320386018</v>
      </c>
      <c r="E54" s="27">
        <v>6377.1920477809999</v>
      </c>
      <c r="F54">
        <f t="shared" si="0"/>
        <v>8839.4874269538741</v>
      </c>
      <c r="G54">
        <f t="shared" si="1"/>
        <v>9812.7393013273722</v>
      </c>
      <c r="H54">
        <f t="shared" si="2"/>
        <v>10277.598014220906</v>
      </c>
      <c r="I54">
        <f t="shared" si="3"/>
        <v>10764.478470107635</v>
      </c>
      <c r="J54">
        <f t="shared" si="4"/>
        <v>11235.381215629195</v>
      </c>
      <c r="K54">
        <f t="shared" si="5"/>
        <v>11726.884066985473</v>
      </c>
    </row>
    <row r="55" spans="1:11">
      <c r="A55" t="s">
        <v>68</v>
      </c>
      <c r="B55">
        <v>73908</v>
      </c>
      <c r="C55">
        <v>5.2509490000000003</v>
      </c>
      <c r="D55">
        <f t="shared" si="6"/>
        <v>14075.170031169602</v>
      </c>
      <c r="E55">
        <v>70078.206198447006</v>
      </c>
      <c r="F55">
        <f t="shared" si="0"/>
        <v>14675.703243613745</v>
      </c>
      <c r="G55">
        <f t="shared" si="1"/>
        <v>16291.538529044808</v>
      </c>
      <c r="H55">
        <f t="shared" si="2"/>
        <v>17063.317274929024</v>
      </c>
      <c r="I55">
        <f t="shared" si="3"/>
        <v>17871.657480710765</v>
      </c>
      <c r="J55">
        <f t="shared" si="4"/>
        <v>18653.470793641613</v>
      </c>
      <c r="K55">
        <f t="shared" si="5"/>
        <v>19469.485302344907</v>
      </c>
    </row>
    <row r="56" spans="1:11">
      <c r="A56" t="s">
        <v>122</v>
      </c>
      <c r="C56">
        <v>4.4792189999999996</v>
      </c>
      <c r="D56">
        <f xml:space="preserve"> 0.3373*E56 - 4769.5</f>
        <v>9490.6893945769298</v>
      </c>
      <c r="E56">
        <v>42277.466334352001</v>
      </c>
      <c r="F56">
        <f t="shared" si="0"/>
        <v>9895.6205021808382</v>
      </c>
      <c r="G56">
        <f t="shared" si="1"/>
        <v>10985.155532511797</v>
      </c>
      <c r="H56">
        <f t="shared" si="2"/>
        <v>11505.555097298764</v>
      </c>
      <c r="I56">
        <f t="shared" si="3"/>
        <v>12050.607540802737</v>
      </c>
      <c r="J56">
        <f t="shared" si="4"/>
        <v>12577.773273162653</v>
      </c>
      <c r="K56">
        <f t="shared" si="5"/>
        <v>13128.000391301966</v>
      </c>
    </row>
    <row r="57" spans="1:11">
      <c r="A57" s="22" t="s">
        <v>123</v>
      </c>
      <c r="C57">
        <v>203.63135299999999</v>
      </c>
      <c r="D57" s="27">
        <v>8477.7735320386018</v>
      </c>
      <c r="E57" s="27">
        <v>4712.0449126539997</v>
      </c>
      <c r="F57">
        <f t="shared" si="0"/>
        <v>8839.4874269538741</v>
      </c>
      <c r="G57">
        <f t="shared" si="1"/>
        <v>9812.7393013273722</v>
      </c>
      <c r="H57">
        <f t="shared" si="2"/>
        <v>10277.598014220906</v>
      </c>
      <c r="I57">
        <f t="shared" si="3"/>
        <v>10764.478470107635</v>
      </c>
      <c r="J57">
        <f t="shared" si="4"/>
        <v>11235.381215629195</v>
      </c>
      <c r="K57">
        <f t="shared" si="5"/>
        <v>11726.884066985473</v>
      </c>
    </row>
    <row r="58" spans="1:11">
      <c r="A58" t="s">
        <v>124</v>
      </c>
      <c r="C58">
        <v>4.0370780000000002</v>
      </c>
      <c r="D58">
        <f t="shared" ref="D58:D62" si="12" xml:space="preserve"> 0.3373*E58 - 4769.5</f>
        <v>4269.625737986933</v>
      </c>
      <c r="E58">
        <v>26798.475357210002</v>
      </c>
      <c r="F58">
        <f t="shared" si="0"/>
        <v>4451.79419880761</v>
      </c>
      <c r="G58">
        <f t="shared" si="1"/>
        <v>4941.948982568374</v>
      </c>
      <c r="H58">
        <f t="shared" si="2"/>
        <v>5176.0638380309556</v>
      </c>
      <c r="I58">
        <f t="shared" si="3"/>
        <v>5421.2694121030563</v>
      </c>
      <c r="J58">
        <f t="shared" si="4"/>
        <v>5658.42819851901</v>
      </c>
      <c r="K58">
        <f t="shared" si="5"/>
        <v>5905.9617303495197</v>
      </c>
    </row>
    <row r="59" spans="1:11">
      <c r="A59" s="22" t="s">
        <v>125</v>
      </c>
      <c r="C59">
        <v>6.7778720000000003</v>
      </c>
      <c r="D59" s="30">
        <v>2065.8785044434544</v>
      </c>
      <c r="E59" s="31">
        <v>11012.826911927999</v>
      </c>
      <c r="F59">
        <f t="shared" si="0"/>
        <v>2154.0215714220662</v>
      </c>
      <c r="G59">
        <f t="shared" si="1"/>
        <v>2391.1852700133436</v>
      </c>
      <c r="H59">
        <f t="shared" si="2"/>
        <v>2504.462844478001</v>
      </c>
      <c r="I59">
        <f t="shared" si="3"/>
        <v>2623.1067153302756</v>
      </c>
      <c r="J59">
        <f t="shared" si="4"/>
        <v>2737.8571101102207</v>
      </c>
      <c r="K59">
        <f t="shared" si="5"/>
        <v>2857.6273742783219</v>
      </c>
    </row>
    <row r="60" spans="1:11">
      <c r="A60" t="s">
        <v>126</v>
      </c>
      <c r="C60">
        <v>30.926031999999999</v>
      </c>
      <c r="D60">
        <f t="shared" si="12"/>
        <v>320.14756078625487</v>
      </c>
      <c r="E60">
        <v>15089.379071408999</v>
      </c>
      <c r="F60">
        <f t="shared" si="0"/>
        <v>333.80702228543151</v>
      </c>
      <c r="G60">
        <f t="shared" si="1"/>
        <v>370.56009341121813</v>
      </c>
      <c r="H60">
        <f t="shared" si="2"/>
        <v>388.11462969137239</v>
      </c>
      <c r="I60">
        <f t="shared" si="3"/>
        <v>406.50077668593048</v>
      </c>
      <c r="J60">
        <f t="shared" si="4"/>
        <v>424.28355476752733</v>
      </c>
      <c r="K60">
        <f t="shared" si="5"/>
        <v>442.84425804493173</v>
      </c>
    </row>
    <row r="61" spans="1:11">
      <c r="A61" s="22" t="s">
        <v>127</v>
      </c>
      <c r="C61">
        <v>103.66379999999999</v>
      </c>
      <c r="D61" s="29">
        <f xml:space="preserve"> -12.439*E61 + 117319</f>
        <v>9784.7629273599014</v>
      </c>
      <c r="E61" s="29">
        <v>8644.9262056949992</v>
      </c>
      <c r="F61">
        <f t="shared" si="0"/>
        <v>10202.241018264605</v>
      </c>
      <c r="G61">
        <f t="shared" si="1"/>
        <v>11325.535810625424</v>
      </c>
      <c r="H61">
        <f t="shared" si="2"/>
        <v>11862.060203874596</v>
      </c>
      <c r="I61">
        <f t="shared" si="3"/>
        <v>12424.001357033823</v>
      </c>
      <c r="J61">
        <f t="shared" si="4"/>
        <v>12967.501570781969</v>
      </c>
      <c r="K61">
        <f t="shared" si="5"/>
        <v>13534.777738335613</v>
      </c>
    </row>
    <row r="62" spans="1:11">
      <c r="A62" t="s">
        <v>69</v>
      </c>
      <c r="B62">
        <v>269267</v>
      </c>
      <c r="C62">
        <v>37.989220000000003</v>
      </c>
      <c r="D62">
        <f t="shared" si="6"/>
        <v>7087.9844334787604</v>
      </c>
      <c r="E62">
        <v>33150.911472362</v>
      </c>
      <c r="F62">
        <f t="shared" si="0"/>
        <v>7390.4013884544274</v>
      </c>
      <c r="G62">
        <f t="shared" si="1"/>
        <v>8204.1049049901612</v>
      </c>
      <c r="H62">
        <f t="shared" si="2"/>
        <v>8592.7578111222319</v>
      </c>
      <c r="I62">
        <f t="shared" si="3"/>
        <v>8999.8223640084816</v>
      </c>
      <c r="J62">
        <f t="shared" si="4"/>
        <v>9393.5284847635885</v>
      </c>
      <c r="K62">
        <f t="shared" si="5"/>
        <v>9804.4576687360222</v>
      </c>
    </row>
    <row r="63" spans="1:11">
      <c r="A63" t="s">
        <v>70</v>
      </c>
      <c r="C63">
        <v>10.325538</v>
      </c>
      <c r="D63">
        <f xml:space="preserve"> 0.3373*E63 - 4769.5</f>
        <v>6896.3695118503401</v>
      </c>
      <c r="E63">
        <v>34586.034722354998</v>
      </c>
      <c r="F63">
        <f t="shared" si="0"/>
        <v>7190.6109972449703</v>
      </c>
      <c r="G63">
        <f t="shared" si="1"/>
        <v>7982.3170422832618</v>
      </c>
      <c r="H63">
        <f t="shared" si="2"/>
        <v>8360.4631961999348</v>
      </c>
      <c r="I63">
        <f t="shared" si="3"/>
        <v>8756.5232606972713</v>
      </c>
      <c r="J63">
        <f t="shared" si="4"/>
        <v>9139.5860218088674</v>
      </c>
      <c r="K63">
        <f t="shared" si="5"/>
        <v>9539.4062418549984</v>
      </c>
    </row>
    <row r="64" spans="1:11">
      <c r="A64" t="s">
        <v>128</v>
      </c>
      <c r="C64">
        <v>2.6543739999999998</v>
      </c>
      <c r="D64">
        <f xml:space="preserve"> 0.3373*E64 - 4769.5</f>
        <v>41322.928300576314</v>
      </c>
      <c r="E64">
        <v>136651.13637882099</v>
      </c>
      <c r="F64">
        <f t="shared" si="0"/>
        <v>43086.018254373623</v>
      </c>
      <c r="G64">
        <f t="shared" si="1"/>
        <v>47829.907351098132</v>
      </c>
      <c r="H64">
        <f t="shared" si="2"/>
        <v>50095.752645290435</v>
      </c>
      <c r="I64">
        <f t="shared" si="3"/>
        <v>52468.937785649003</v>
      </c>
      <c r="J64">
        <f t="shared" si="4"/>
        <v>54764.243306160206</v>
      </c>
      <c r="K64">
        <f t="shared" si="5"/>
        <v>57159.959234330367</v>
      </c>
    </row>
    <row r="65" spans="1:11">
      <c r="A65" t="s">
        <v>129</v>
      </c>
      <c r="B65">
        <v>460790</v>
      </c>
      <c r="C65">
        <v>50.9834575</v>
      </c>
      <c r="D65">
        <f t="shared" si="6"/>
        <v>9038.0296393197732</v>
      </c>
      <c r="E65">
        <v>47721.597920180997</v>
      </c>
      <c r="F65">
        <f t="shared" si="0"/>
        <v>9423.6475012316732</v>
      </c>
      <c r="G65">
        <f t="shared" si="1"/>
        <v>10461.217006228348</v>
      </c>
      <c r="H65">
        <f t="shared" si="2"/>
        <v>10956.796041142426</v>
      </c>
      <c r="I65">
        <f t="shared" si="3"/>
        <v>11475.852132282387</v>
      </c>
      <c r="J65">
        <f t="shared" si="4"/>
        <v>11977.874621462692</v>
      </c>
      <c r="K65">
        <f t="shared" si="5"/>
        <v>12501.858580409047</v>
      </c>
    </row>
    <row r="66" spans="1:11">
      <c r="A66" t="s">
        <v>71</v>
      </c>
      <c r="B66">
        <v>23732</v>
      </c>
      <c r="C66">
        <v>19.796285000000001</v>
      </c>
      <c r="D66">
        <f t="shared" si="6"/>
        <v>1198.8107869734145</v>
      </c>
      <c r="E66">
        <v>28209.582754522999</v>
      </c>
      <c r="F66">
        <f t="shared" si="0"/>
        <v>1249.9594190268499</v>
      </c>
      <c r="G66">
        <f t="shared" si="1"/>
        <v>1387.583388460778</v>
      </c>
      <c r="H66">
        <f t="shared" si="2"/>
        <v>1453.31735001676</v>
      </c>
      <c r="I66">
        <f t="shared" si="3"/>
        <v>1522.1653252873602</v>
      </c>
      <c r="J66">
        <f t="shared" si="4"/>
        <v>1588.7539512766293</v>
      </c>
      <c r="K66">
        <f t="shared" si="5"/>
        <v>1658.2555624965282</v>
      </c>
    </row>
    <row r="67" spans="1:11">
      <c r="A67" t="s">
        <v>130</v>
      </c>
      <c r="C67">
        <v>145.27538300000001</v>
      </c>
      <c r="D67">
        <f xml:space="preserve"> 0.3373*E67 - 4769.5</f>
        <v>4452.751464160172</v>
      </c>
      <c r="E67">
        <v>27341.391829707001</v>
      </c>
      <c r="F67">
        <f t="shared" ref="F67:F86" si="13">(((1.05/100)+1)^(2020-2016))*D67</f>
        <v>4642.7331933375681</v>
      </c>
      <c r="G67">
        <f t="shared" ref="G67:G86" si="14">(((1.05/100)+1)^(2030-2020))*F67</f>
        <v>5153.910885479946</v>
      </c>
      <c r="H67">
        <f t="shared" ref="H67:H86" si="15">(((0.93/100)+1)^(2035-2030))*G67</f>
        <v>5398.0670081508197</v>
      </c>
      <c r="I67">
        <f t="shared" ref="I67:I86" si="16">(((0.93/100)+1)^(2040-2035))*H67</f>
        <v>5653.7895341923104</v>
      </c>
      <c r="J67">
        <f t="shared" ref="J67:J86" si="17">(((0.86/100)+1)^(2045-2040))*I67</f>
        <v>5901.1201430690453</v>
      </c>
      <c r="K67">
        <f t="shared" ref="K67:K86" si="18">(((0.86/100)+1)^(2050-2045))*J67</f>
        <v>6159.2704737832109</v>
      </c>
    </row>
    <row r="68" spans="1:11">
      <c r="A68" t="s">
        <v>131</v>
      </c>
      <c r="C68">
        <v>32.443446999999999</v>
      </c>
      <c r="D68">
        <f t="shared" ref="D68:D71" si="19" xml:space="preserve"> 0.3373*E68 - 4769.5</f>
        <v>13514.552380166828</v>
      </c>
      <c r="E68">
        <v>54207.092736931001</v>
      </c>
      <c r="F68">
        <f t="shared" si="13"/>
        <v>14091.16619993834</v>
      </c>
      <c r="G68">
        <f t="shared" si="14"/>
        <v>15642.642349378881</v>
      </c>
      <c r="H68">
        <f t="shared" si="15"/>
        <v>16383.680948845447</v>
      </c>
      <c r="I68">
        <f t="shared" si="16"/>
        <v>17159.82475583606</v>
      </c>
      <c r="J68">
        <f t="shared" si="17"/>
        <v>17910.498242956819</v>
      </c>
      <c r="K68">
        <f t="shared" si="18"/>
        <v>18694.01068340514</v>
      </c>
    </row>
    <row r="69" spans="1:11">
      <c r="A69" t="s">
        <v>132</v>
      </c>
      <c r="C69">
        <v>7.0583220000000004</v>
      </c>
      <c r="D69">
        <f t="shared" si="19"/>
        <v>1469.6538064738688</v>
      </c>
      <c r="E69">
        <v>18497.343037277999</v>
      </c>
      <c r="F69">
        <f t="shared" si="13"/>
        <v>1532.3582654344386</v>
      </c>
      <c r="G69">
        <f t="shared" si="14"/>
        <v>1701.0751244570804</v>
      </c>
      <c r="H69">
        <f t="shared" si="15"/>
        <v>1781.660124079292</v>
      </c>
      <c r="I69">
        <f t="shared" si="16"/>
        <v>1866.0626753608901</v>
      </c>
      <c r="J69">
        <f t="shared" si="17"/>
        <v>1947.6954306850751</v>
      </c>
      <c r="K69">
        <f t="shared" si="18"/>
        <v>2032.8992915406052</v>
      </c>
    </row>
    <row r="70" spans="1:11">
      <c r="A70" t="s">
        <v>133</v>
      </c>
      <c r="C70">
        <v>5.6536340000000003</v>
      </c>
      <c r="D70">
        <f t="shared" si="19"/>
        <v>29041.175583055097</v>
      </c>
      <c r="E70">
        <v>100239.180501201</v>
      </c>
      <c r="F70">
        <f t="shared" si="13"/>
        <v>30280.250523352446</v>
      </c>
      <c r="G70">
        <f t="shared" si="14"/>
        <v>33614.189376920956</v>
      </c>
      <c r="H70">
        <f t="shared" si="15"/>
        <v>35206.593733021735</v>
      </c>
      <c r="I70">
        <f t="shared" si="16"/>
        <v>36874.435030495544</v>
      </c>
      <c r="J70">
        <f t="shared" si="17"/>
        <v>38487.543621277386</v>
      </c>
      <c r="K70">
        <f t="shared" si="18"/>
        <v>40171.219241045626</v>
      </c>
    </row>
    <row r="71" spans="1:11">
      <c r="A71" s="22" t="s">
        <v>134</v>
      </c>
      <c r="C71">
        <v>56.207645999999997</v>
      </c>
      <c r="D71" s="31">
        <v>2065.8785044434499</v>
      </c>
      <c r="E71" s="31">
        <v>13269.223959383</v>
      </c>
      <c r="F71">
        <f t="shared" si="13"/>
        <v>2154.0215714220612</v>
      </c>
      <c r="G71">
        <f t="shared" si="14"/>
        <v>2391.1852700133381</v>
      </c>
      <c r="H71">
        <f t="shared" si="15"/>
        <v>2504.4628444779955</v>
      </c>
      <c r="I71">
        <f t="shared" si="16"/>
        <v>2623.1067153302702</v>
      </c>
      <c r="J71">
        <f t="shared" si="17"/>
        <v>2737.8571101102148</v>
      </c>
      <c r="K71">
        <f t="shared" si="18"/>
        <v>2857.6273742783155</v>
      </c>
    </row>
    <row r="72" spans="1:11">
      <c r="A72" t="s">
        <v>75</v>
      </c>
      <c r="B72">
        <v>404313</v>
      </c>
      <c r="C72">
        <v>46.634140000000002</v>
      </c>
      <c r="D72">
        <f t="shared" ref="D72:D83" si="20">B72/C72</f>
        <v>8669.8929153620065</v>
      </c>
      <c r="E72">
        <v>41266.145741054002</v>
      </c>
      <c r="F72">
        <f t="shared" si="13"/>
        <v>9039.803803292958</v>
      </c>
      <c r="G72">
        <f t="shared" si="14"/>
        <v>10035.111061573134</v>
      </c>
      <c r="H72">
        <f t="shared" si="15"/>
        <v>10510.504187649105</v>
      </c>
      <c r="I72">
        <f t="shared" si="16"/>
        <v>11008.418103274251</v>
      </c>
      <c r="J72">
        <f t="shared" si="17"/>
        <v>11489.992229050664</v>
      </c>
      <c r="K72">
        <f t="shared" si="18"/>
        <v>11992.633290733911</v>
      </c>
    </row>
    <row r="73" spans="1:11">
      <c r="A73" t="s">
        <v>135</v>
      </c>
      <c r="C73">
        <v>21.021170999999999</v>
      </c>
      <c r="D73">
        <f xml:space="preserve"> 0.3373*E73 - 4769.5</f>
        <v>48.332987768962994</v>
      </c>
      <c r="E73">
        <v>14283.525015621</v>
      </c>
      <c r="F73">
        <f t="shared" si="13"/>
        <v>50.395169920058962</v>
      </c>
      <c r="G73">
        <f t="shared" si="14"/>
        <v>55.9438167154049</v>
      </c>
      <c r="H73">
        <f t="shared" si="15"/>
        <v>58.59404208409039</v>
      </c>
      <c r="I73">
        <f t="shared" si="16"/>
        <v>61.369816528924098</v>
      </c>
      <c r="J73">
        <f t="shared" si="17"/>
        <v>64.054499783749336</v>
      </c>
      <c r="K73">
        <f t="shared" si="18"/>
        <v>66.856627159909735</v>
      </c>
    </row>
    <row r="74" spans="1:11">
      <c r="A74" t="s">
        <v>76</v>
      </c>
      <c r="B74">
        <v>137873</v>
      </c>
      <c r="C74">
        <v>9.8360070000000004</v>
      </c>
      <c r="D74">
        <f t="shared" si="20"/>
        <v>14017.171805591435</v>
      </c>
      <c r="E74">
        <v>55377.832788401</v>
      </c>
      <c r="F74">
        <f t="shared" si="13"/>
        <v>14615.230457469319</v>
      </c>
      <c r="G74">
        <f t="shared" si="14"/>
        <v>16224.407522845202</v>
      </c>
      <c r="H74">
        <f t="shared" si="15"/>
        <v>16993.006072845383</v>
      </c>
      <c r="I74">
        <f t="shared" si="16"/>
        <v>17798.015427383762</v>
      </c>
      <c r="J74">
        <f t="shared" si="17"/>
        <v>18576.607195936605</v>
      </c>
      <c r="K74">
        <f t="shared" si="18"/>
        <v>19389.25923062033</v>
      </c>
    </row>
    <row r="75" spans="1:11">
      <c r="A75" t="s">
        <v>77</v>
      </c>
      <c r="B75">
        <v>122088</v>
      </c>
      <c r="C75">
        <v>8.3799170000000007</v>
      </c>
      <c r="D75">
        <f t="shared" si="20"/>
        <v>14569.118047350586</v>
      </c>
      <c r="E75">
        <v>65765.449311987002</v>
      </c>
      <c r="F75">
        <f t="shared" si="13"/>
        <v>15190.726116317293</v>
      </c>
      <c r="G75">
        <f t="shared" si="14"/>
        <v>16863.266836350314</v>
      </c>
      <c r="H75">
        <f t="shared" si="15"/>
        <v>17662.130056497786</v>
      </c>
      <c r="I75">
        <f t="shared" si="16"/>
        <v>18498.83780882859</v>
      </c>
      <c r="J75">
        <f t="shared" si="17"/>
        <v>19308.087744840432</v>
      </c>
      <c r="K75">
        <f t="shared" si="18"/>
        <v>20152.739118807614</v>
      </c>
    </row>
    <row r="76" spans="1:11">
      <c r="A76" s="22" t="s">
        <v>136</v>
      </c>
      <c r="C76">
        <v>17.465575000000001</v>
      </c>
      <c r="D76" s="27">
        <v>8477.7735320386018</v>
      </c>
      <c r="E76" s="27">
        <v>4988.909087948</v>
      </c>
      <c r="F76">
        <f t="shared" si="13"/>
        <v>8839.4874269538741</v>
      </c>
      <c r="G76">
        <f t="shared" si="14"/>
        <v>9812.7393013273722</v>
      </c>
      <c r="H76">
        <f t="shared" si="15"/>
        <v>10277.598014220906</v>
      </c>
      <c r="I76">
        <f t="shared" si="16"/>
        <v>10764.478470107635</v>
      </c>
      <c r="J76">
        <f t="shared" si="17"/>
        <v>11235.381215629195</v>
      </c>
      <c r="K76">
        <f t="shared" si="18"/>
        <v>11726.884066985473</v>
      </c>
    </row>
    <row r="77" spans="1:11">
      <c r="A77" t="s">
        <v>137</v>
      </c>
      <c r="C77">
        <v>68.971307999999993</v>
      </c>
      <c r="D77">
        <f t="shared" ref="D77:D78" si="21" xml:space="preserve"> 0.3373*E77 - 4769.5</f>
        <v>2168.7419824640583</v>
      </c>
      <c r="E77">
        <v>20569.943618334</v>
      </c>
      <c r="F77">
        <f t="shared" si="13"/>
        <v>2261.2738372698927</v>
      </c>
      <c r="G77">
        <f t="shared" si="14"/>
        <v>2510.2463052756625</v>
      </c>
      <c r="H77">
        <f t="shared" si="15"/>
        <v>2629.1641559066629</v>
      </c>
      <c r="I77">
        <f t="shared" si="16"/>
        <v>2753.7154996211812</v>
      </c>
      <c r="J77">
        <f t="shared" si="17"/>
        <v>2874.1795047058536</v>
      </c>
      <c r="K77">
        <f t="shared" si="18"/>
        <v>2999.9133267062662</v>
      </c>
    </row>
    <row r="78" spans="1:11">
      <c r="A78" s="22" t="s">
        <v>138</v>
      </c>
      <c r="C78">
        <v>11.303945000000001</v>
      </c>
      <c r="D78" s="30">
        <v>2065.8785044434544</v>
      </c>
      <c r="E78" s="31">
        <v>12280.95074934</v>
      </c>
      <c r="F78">
        <f t="shared" si="13"/>
        <v>2154.0215714220662</v>
      </c>
      <c r="G78">
        <f t="shared" si="14"/>
        <v>2391.1852700133436</v>
      </c>
      <c r="H78">
        <f t="shared" si="15"/>
        <v>2504.462844478001</v>
      </c>
      <c r="I78">
        <f t="shared" si="16"/>
        <v>2623.1067153302756</v>
      </c>
      <c r="J78">
        <f t="shared" si="17"/>
        <v>2737.8571101102207</v>
      </c>
      <c r="K78">
        <f t="shared" si="18"/>
        <v>2857.6273742783219</v>
      </c>
    </row>
    <row r="79" spans="1:11">
      <c r="A79" t="s">
        <v>78</v>
      </c>
      <c r="B79">
        <v>308681</v>
      </c>
      <c r="C79">
        <v>79.827871000000002</v>
      </c>
      <c r="D79">
        <f t="shared" si="20"/>
        <v>3866.8324249809943</v>
      </c>
      <c r="E79">
        <v>28539.379288478001</v>
      </c>
      <c r="F79">
        <f t="shared" si="13"/>
        <v>4031.8152488484548</v>
      </c>
      <c r="G79">
        <f t="shared" si="14"/>
        <v>4475.7291952730193</v>
      </c>
      <c r="H79">
        <f t="shared" si="15"/>
        <v>4687.7578295905732</v>
      </c>
      <c r="I79">
        <f t="shared" si="16"/>
        <v>4909.8308923820496</v>
      </c>
      <c r="J79">
        <f t="shared" si="17"/>
        <v>5124.6162954733118</v>
      </c>
      <c r="K79">
        <f t="shared" si="18"/>
        <v>5348.7976982216405</v>
      </c>
    </row>
    <row r="80" spans="1:11">
      <c r="A80" t="s">
        <v>79</v>
      </c>
      <c r="B80">
        <v>70433</v>
      </c>
      <c r="C80">
        <v>44.624372999999999</v>
      </c>
      <c r="D80">
        <f t="shared" si="20"/>
        <v>1578.3527087316163</v>
      </c>
      <c r="E80">
        <v>9304.7984426139992</v>
      </c>
      <c r="F80">
        <f t="shared" si="13"/>
        <v>1645.6949305623639</v>
      </c>
      <c r="G80">
        <f t="shared" si="14"/>
        <v>1826.8904680923865</v>
      </c>
      <c r="H80">
        <f t="shared" si="15"/>
        <v>1913.4357156034478</v>
      </c>
      <c r="I80">
        <f t="shared" si="16"/>
        <v>2004.0808694841403</v>
      </c>
      <c r="J80">
        <f t="shared" si="17"/>
        <v>2091.7513670663498</v>
      </c>
      <c r="K80">
        <f t="shared" si="18"/>
        <v>2183.2570971800142</v>
      </c>
    </row>
    <row r="81" spans="1:11">
      <c r="A81" t="s">
        <v>139</v>
      </c>
      <c r="C81">
        <v>9.3609799999999996</v>
      </c>
      <c r="D81">
        <f xml:space="preserve"> 0.3373*E81 - 4769.5</f>
        <v>22713.537079735452</v>
      </c>
      <c r="E81">
        <v>81479.505128181001</v>
      </c>
      <c r="F81">
        <f t="shared" si="13"/>
        <v>23682.636092980498</v>
      </c>
      <c r="G81">
        <f t="shared" si="14"/>
        <v>26290.159454269058</v>
      </c>
      <c r="H81">
        <f t="shared" si="15"/>
        <v>27535.602679691765</v>
      </c>
      <c r="I81">
        <f t="shared" si="16"/>
        <v>28840.046263421518</v>
      </c>
      <c r="J81">
        <f t="shared" si="17"/>
        <v>30101.682579953464</v>
      </c>
      <c r="K81">
        <f t="shared" si="18"/>
        <v>31418.510423595097</v>
      </c>
    </row>
    <row r="82" spans="1:11">
      <c r="A82" t="s">
        <v>80</v>
      </c>
      <c r="B82">
        <v>778560.44879691</v>
      </c>
      <c r="C82">
        <v>66.297944000000001</v>
      </c>
      <c r="D82">
        <f t="shared" si="20"/>
        <v>11743.357362588951</v>
      </c>
      <c r="E82">
        <v>45966.794505455</v>
      </c>
      <c r="F82">
        <f t="shared" si="13"/>
        <v>12244.401123070551</v>
      </c>
      <c r="G82">
        <f t="shared" si="14"/>
        <v>13592.543358928224</v>
      </c>
      <c r="H82">
        <f t="shared" si="15"/>
        <v>14236.4626577856</v>
      </c>
      <c r="I82">
        <f t="shared" si="16"/>
        <v>14910.886333380433</v>
      </c>
      <c r="J82">
        <f t="shared" si="17"/>
        <v>15563.177787355402</v>
      </c>
      <c r="K82">
        <f t="shared" si="18"/>
        <v>16244.004375420707</v>
      </c>
    </row>
    <row r="83" spans="1:11">
      <c r="A83" t="s">
        <v>81</v>
      </c>
      <c r="B83">
        <v>6547948.1573556</v>
      </c>
      <c r="C83">
        <v>323.59254375</v>
      </c>
      <c r="D83">
        <f t="shared" si="20"/>
        <v>20235.163893066681</v>
      </c>
      <c r="E83">
        <v>64973.048967989002</v>
      </c>
      <c r="F83">
        <f t="shared" si="13"/>
        <v>21098.520282376834</v>
      </c>
      <c r="G83">
        <f t="shared" si="14"/>
        <v>23421.525386577396</v>
      </c>
      <c r="H83">
        <f t="shared" si="15"/>
        <v>24531.072864694423</v>
      </c>
      <c r="I83">
        <f t="shared" si="16"/>
        <v>25693.182914457673</v>
      </c>
      <c r="J83">
        <f t="shared" si="17"/>
        <v>26817.156584822103</v>
      </c>
      <c r="K83">
        <f t="shared" si="18"/>
        <v>27990.299593834789</v>
      </c>
    </row>
    <row r="84" spans="1:11">
      <c r="A84" t="s">
        <v>140</v>
      </c>
      <c r="C84">
        <v>3.4241290000000002</v>
      </c>
      <c r="D84">
        <f xml:space="preserve"> 0.3373*E84 - 4769.5</f>
        <v>1893.8440308855807</v>
      </c>
      <c r="E84">
        <v>19754.94820897</v>
      </c>
      <c r="F84">
        <f t="shared" si="13"/>
        <v>1974.6470504737836</v>
      </c>
      <c r="G84">
        <f t="shared" si="14"/>
        <v>2192.0611210271913</v>
      </c>
      <c r="H84">
        <f t="shared" si="15"/>
        <v>2295.9055909568897</v>
      </c>
      <c r="I84">
        <f t="shared" si="16"/>
        <v>2404.669482991902</v>
      </c>
      <c r="J84">
        <f t="shared" si="17"/>
        <v>2509.8641252365137</v>
      </c>
      <c r="K84">
        <f t="shared" si="18"/>
        <v>2619.6606110339467</v>
      </c>
    </row>
    <row r="85" spans="1:1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</row>
    <row r="86" spans="1:11">
      <c r="A86" s="22" t="s">
        <v>142</v>
      </c>
      <c r="C86">
        <v>93.640422000000001</v>
      </c>
      <c r="D86" s="27">
        <v>8477.7735320386018</v>
      </c>
      <c r="E86" s="27">
        <v>7681.7795423240004</v>
      </c>
      <c r="F86">
        <f t="shared" si="13"/>
        <v>8839.4874269538741</v>
      </c>
      <c r="G86">
        <f t="shared" si="14"/>
        <v>9812.7393013273722</v>
      </c>
      <c r="H86">
        <f t="shared" si="15"/>
        <v>10277.598014220906</v>
      </c>
      <c r="I86">
        <f t="shared" si="16"/>
        <v>10764.478470107635</v>
      </c>
      <c r="J86">
        <f t="shared" si="17"/>
        <v>11235.381215629195</v>
      </c>
      <c r="K86">
        <f t="shared" si="18"/>
        <v>11726.884066985473</v>
      </c>
    </row>
    <row r="88" spans="1:11">
      <c r="A88" s="14" t="s">
        <v>154</v>
      </c>
    </row>
    <row r="89" spans="1:11">
      <c r="A89">
        <f>COUNTBLANK(B2:B86)</f>
        <v>57</v>
      </c>
    </row>
    <row r="90" spans="1:11">
      <c r="A90">
        <f>85-A89</f>
        <v>28</v>
      </c>
    </row>
    <row r="94" spans="1:11">
      <c r="D94" s="27"/>
      <c r="E94" t="s">
        <v>155</v>
      </c>
      <c r="F94" t="s">
        <v>156</v>
      </c>
    </row>
    <row r="95" spans="1:11">
      <c r="D95" s="29"/>
      <c r="E95" t="s">
        <v>157</v>
      </c>
    </row>
    <row r="96" spans="1:11">
      <c r="D96" s="31"/>
      <c r="E96" t="s">
        <v>158</v>
      </c>
    </row>
  </sheetData>
  <autoFilter ref="E1:E90" xr:uid="{00000000-0009-0000-0000-000002000000}">
    <filterColumn colId="0">
      <colorFilter dxfId="35"/>
    </filterColumn>
  </autoFilter>
  <hyperlinks>
    <hyperlink ref="A88" r:id="rId1" xr:uid="{EA038E9A-561E-4FD2-B450-B62892BBBB4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K99"/>
  <sheetViews>
    <sheetView topLeftCell="A59" workbookViewId="0">
      <selection activeCell="D71" sqref="D71"/>
    </sheetView>
  </sheetViews>
  <sheetFormatPr defaultRowHeight="12.75"/>
  <cols>
    <col min="1" max="1" width="19.85546875" customWidth="1"/>
    <col min="2" max="2" width="20" customWidth="1"/>
    <col min="3" max="3" width="19.5703125" customWidth="1"/>
    <col min="4" max="4" width="18.28515625" customWidth="1"/>
    <col min="5" max="7" width="17.28515625" customWidth="1"/>
    <col min="8" max="8" width="19" customWidth="1"/>
    <col min="9" max="9" width="20.42578125" customWidth="1"/>
    <col min="10" max="10" width="18.5703125" customWidth="1"/>
    <col min="11" max="11" width="19.28515625" customWidth="1"/>
    <col min="12" max="12" width="14.42578125" customWidth="1"/>
  </cols>
  <sheetData>
    <row r="1" spans="1:11">
      <c r="A1" t="s">
        <v>143</v>
      </c>
      <c r="B1" t="s">
        <v>144</v>
      </c>
      <c r="C1" t="s">
        <v>145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  <c r="I1" t="s">
        <v>151</v>
      </c>
      <c r="J1" t="s">
        <v>152</v>
      </c>
      <c r="K1" t="s">
        <v>153</v>
      </c>
    </row>
    <row r="2" spans="1:11">
      <c r="A2" t="s">
        <v>90</v>
      </c>
      <c r="C2">
        <v>40.551392</v>
      </c>
      <c r="D2">
        <f xml:space="preserve"> 0.3373*E2 - 4769.5</f>
        <v>1532.9266972159412</v>
      </c>
      <c r="E2">
        <v>18684.929431413999</v>
      </c>
      <c r="F2">
        <f>(((1.05/100)+1)^(2020-2016))*D2</f>
        <v>1598.3307663591104</v>
      </c>
      <c r="G2">
        <f>(((1.05/100)+1)^(2030-2020))*F2</f>
        <v>1774.311379158499</v>
      </c>
      <c r="H2">
        <f>(((0.93/100)+1)^(2035-2030))*G2</f>
        <v>1858.3657984862805</v>
      </c>
      <c r="I2">
        <f>(((0.93/100)+1)^(2040-2035))*H2</f>
        <v>1946.4021262273875</v>
      </c>
      <c r="J2">
        <f>(((0.86/100)+1)^(2045-2040))*I2</f>
        <v>2031.5494102016862</v>
      </c>
      <c r="K2">
        <f>(((0.86/100)+1)^(2050-2045))*J2</f>
        <v>2120.4215462353341</v>
      </c>
    </row>
    <row r="3" spans="1:11">
      <c r="A3" s="22" t="s">
        <v>91</v>
      </c>
      <c r="C3">
        <v>28.842489</v>
      </c>
      <c r="D3" s="27">
        <f xml:space="preserve"> 0.3373*E3 - 4769.5</f>
        <v>-2715.5487940676244</v>
      </c>
      <c r="E3" s="27">
        <v>6089.3898782460001</v>
      </c>
      <c r="F3">
        <f t="shared" ref="F3:F66" si="0">(((1.05/100)+1)^(2020-2016))*D3</f>
        <v>-2831.4107863020968</v>
      </c>
      <c r="G3">
        <f t="shared" ref="G3:G66" si="1">(((1.05/100)+1)^(2030-2020))*F3</f>
        <v>-3143.1569002777883</v>
      </c>
      <c r="H3">
        <f t="shared" ref="H3:H66" si="2">(((0.93/100)+1)^(2035-2030))*G3</f>
        <v>-3292.0576125272128</v>
      </c>
      <c r="I3">
        <f t="shared" ref="I3:I66" si="3">(((0.93/100)+1)^(2040-2035))*H3</f>
        <v>-3448.0121953951948</v>
      </c>
      <c r="J3">
        <f t="shared" ref="J3:J66" si="4">(((0.86/100)+1)^(2045-2040))*I3</f>
        <v>-3598.8488953720944</v>
      </c>
      <c r="K3">
        <f t="shared" ref="K3:K66" si="5">(((0.86/100)+1)^(2050-2045))*J3</f>
        <v>-3756.2840958097249</v>
      </c>
    </row>
    <row r="4" spans="1:11">
      <c r="A4" t="s">
        <v>31</v>
      </c>
      <c r="B4">
        <v>54904.033465453002</v>
      </c>
      <c r="C4">
        <v>43.508459999999999</v>
      </c>
      <c r="D4">
        <f t="shared" ref="D4:D66" si="6">B4/C4</f>
        <v>1261.9162679040583</v>
      </c>
      <c r="E4">
        <v>21255.375286988001</v>
      </c>
      <c r="F4">
        <f t="shared" si="0"/>
        <v>1315.7573674091968</v>
      </c>
      <c r="G4">
        <f t="shared" si="1"/>
        <v>1460.6258719049408</v>
      </c>
      <c r="H4">
        <f t="shared" si="2"/>
        <v>1529.8200736443962</v>
      </c>
      <c r="I4">
        <f t="shared" si="3"/>
        <v>1602.2922109910828</v>
      </c>
      <c r="J4">
        <f t="shared" si="4"/>
        <v>1672.3860667574149</v>
      </c>
      <c r="K4">
        <f t="shared" si="5"/>
        <v>1745.5462474939923</v>
      </c>
    </row>
    <row r="5" spans="1:11">
      <c r="A5" t="s">
        <v>35</v>
      </c>
      <c r="B5">
        <v>323695.71662625001</v>
      </c>
      <c r="C5">
        <v>24.262709999999998</v>
      </c>
      <c r="D5">
        <f t="shared" si="6"/>
        <v>13341.284490737022</v>
      </c>
      <c r="E5">
        <v>53941.715938861998</v>
      </c>
      <c r="F5">
        <f t="shared" si="0"/>
        <v>13910.505638020581</v>
      </c>
      <c r="G5">
        <f t="shared" si="1"/>
        <v>15442.090562775889</v>
      </c>
      <c r="H5">
        <f t="shared" si="2"/>
        <v>16173.628426257739</v>
      </c>
      <c r="I5">
        <f t="shared" si="3"/>
        <v>16939.821419077944</v>
      </c>
      <c r="J5">
        <f t="shared" si="4"/>
        <v>17680.870642878286</v>
      </c>
      <c r="K5">
        <f t="shared" si="5"/>
        <v>18454.337797098873</v>
      </c>
    </row>
    <row r="6" spans="1:11">
      <c r="A6" t="s">
        <v>92</v>
      </c>
      <c r="C6">
        <v>8.7473010000000002</v>
      </c>
      <c r="D6">
        <f xml:space="preserve"> 0.3373*E6 - 4769.5</f>
        <v>13138.292255928001</v>
      </c>
      <c r="E6">
        <v>53091.586883866003</v>
      </c>
      <c r="F6">
        <f t="shared" si="0"/>
        <v>13698.852507563328</v>
      </c>
      <c r="G6">
        <f t="shared" si="1"/>
        <v>15207.133840607377</v>
      </c>
      <c r="H6">
        <f t="shared" si="2"/>
        <v>15927.541103744208</v>
      </c>
      <c r="I6">
        <f t="shared" si="3"/>
        <v>16682.07620650026</v>
      </c>
      <c r="J6">
        <f t="shared" si="4"/>
        <v>17411.850111335087</v>
      </c>
      <c r="K6">
        <f t="shared" si="5"/>
        <v>18173.548696622478</v>
      </c>
    </row>
    <row r="7" spans="1:11">
      <c r="A7" t="s">
        <v>36</v>
      </c>
      <c r="B7">
        <v>24877</v>
      </c>
      <c r="C7">
        <v>9.7360430000000004</v>
      </c>
      <c r="D7">
        <f t="shared" si="6"/>
        <v>2555.1448365624515</v>
      </c>
      <c r="E7">
        <v>18197.762095088001</v>
      </c>
      <c r="F7">
        <f t="shared" si="0"/>
        <v>2664.1630106635716</v>
      </c>
      <c r="G7">
        <f t="shared" si="1"/>
        <v>2957.4946846086509</v>
      </c>
      <c r="H7">
        <f t="shared" si="2"/>
        <v>3097.6000242349342</v>
      </c>
      <c r="I7">
        <f t="shared" si="3"/>
        <v>3244.3425714592399</v>
      </c>
      <c r="J7">
        <f t="shared" si="4"/>
        <v>3386.2695425201391</v>
      </c>
      <c r="K7">
        <f t="shared" si="5"/>
        <v>3534.4052491479056</v>
      </c>
    </row>
    <row r="8" spans="1:11">
      <c r="A8" s="22" t="s">
        <v>93</v>
      </c>
      <c r="C8">
        <v>157.97715299999999</v>
      </c>
      <c r="D8" s="27">
        <f xml:space="preserve"> 0.3373*E8 - 4769.5</f>
        <v>-3172.6834899041528</v>
      </c>
      <c r="E8" s="27">
        <v>4734.1135787009998</v>
      </c>
      <c r="F8">
        <f t="shared" si="0"/>
        <v>-3308.0496562837652</v>
      </c>
      <c r="G8">
        <f t="shared" si="1"/>
        <v>-3672.2750206053997</v>
      </c>
      <c r="H8">
        <f t="shared" si="2"/>
        <v>-3846.2416355381724</v>
      </c>
      <c r="I8">
        <f t="shared" si="3"/>
        <v>-4028.4495676221259</v>
      </c>
      <c r="J8">
        <f t="shared" si="4"/>
        <v>-4204.678073894519</v>
      </c>
      <c r="K8">
        <f t="shared" si="5"/>
        <v>-4388.615870280064</v>
      </c>
    </row>
    <row r="9" spans="1:11">
      <c r="A9" t="s">
        <v>37</v>
      </c>
      <c r="B9">
        <v>18447</v>
      </c>
      <c r="C9">
        <v>9.4800419999999992</v>
      </c>
      <c r="D9">
        <f t="shared" si="6"/>
        <v>1945.8774549733009</v>
      </c>
      <c r="E9">
        <v>21719.287255055999</v>
      </c>
      <c r="F9">
        <f t="shared" si="0"/>
        <v>2028.9005400564618</v>
      </c>
      <c r="G9">
        <f t="shared" si="1"/>
        <v>2252.2880690104816</v>
      </c>
      <c r="H9">
        <f t="shared" si="2"/>
        <v>2358.9856690052202</v>
      </c>
      <c r="I9">
        <f t="shared" si="3"/>
        <v>2470.7378523817547</v>
      </c>
      <c r="J9">
        <f t="shared" si="4"/>
        <v>2578.8227207180635</v>
      </c>
      <c r="K9">
        <f t="shared" si="5"/>
        <v>2691.6358684029947</v>
      </c>
    </row>
    <row r="10" spans="1:11">
      <c r="A10" t="s">
        <v>38</v>
      </c>
      <c r="B10">
        <v>129667</v>
      </c>
      <c r="C10">
        <v>11.354419999999999</v>
      </c>
      <c r="D10">
        <f t="shared" si="6"/>
        <v>11419.95804277101</v>
      </c>
      <c r="E10">
        <v>48568.035452871998</v>
      </c>
      <c r="F10">
        <f t="shared" si="0"/>
        <v>11907.203601738705</v>
      </c>
      <c r="G10">
        <f t="shared" si="1"/>
        <v>13218.21946320168</v>
      </c>
      <c r="H10">
        <f t="shared" si="2"/>
        <v>13844.405923243172</v>
      </c>
      <c r="I10">
        <f t="shared" si="3"/>
        <v>14500.256702585073</v>
      </c>
      <c r="J10">
        <f t="shared" si="4"/>
        <v>15134.584757676297</v>
      </c>
      <c r="K10">
        <f t="shared" si="5"/>
        <v>15796.662120226614</v>
      </c>
    </row>
    <row r="11" spans="1:11">
      <c r="A11" t="s">
        <v>94</v>
      </c>
      <c r="C11">
        <v>206.16305300100001</v>
      </c>
      <c r="D11">
        <f xml:space="preserve"> 0.3373*E11 - 4769.5</f>
        <v>935.37388874354292</v>
      </c>
      <c r="E11">
        <v>16913.352768288001</v>
      </c>
      <c r="F11">
        <f t="shared" si="0"/>
        <v>975.28268451649546</v>
      </c>
      <c r="G11">
        <f t="shared" si="1"/>
        <v>1082.663990117469</v>
      </c>
      <c r="H11">
        <f t="shared" si="2"/>
        <v>1133.9530107963437</v>
      </c>
      <c r="I11">
        <f t="shared" si="3"/>
        <v>1187.6717452795101</v>
      </c>
      <c r="J11">
        <f t="shared" si="4"/>
        <v>1239.6276191459115</v>
      </c>
      <c r="K11">
        <f t="shared" si="5"/>
        <v>1293.8563540447913</v>
      </c>
    </row>
    <row r="12" spans="1:11">
      <c r="A12" t="s">
        <v>40</v>
      </c>
      <c r="B12">
        <v>11215</v>
      </c>
      <c r="C12">
        <v>7.1519529999999998</v>
      </c>
      <c r="D12">
        <f t="shared" si="6"/>
        <v>1568.103146091704</v>
      </c>
      <c r="E12">
        <v>21306.469580288998</v>
      </c>
      <c r="F12">
        <f t="shared" si="0"/>
        <v>1635.008058620705</v>
      </c>
      <c r="G12">
        <f t="shared" si="1"/>
        <v>1815.0269421609621</v>
      </c>
      <c r="H12">
        <f t="shared" si="2"/>
        <v>1901.0101790829806</v>
      </c>
      <c r="I12">
        <f t="shared" si="3"/>
        <v>1991.0666982576502</v>
      </c>
      <c r="J12">
        <f t="shared" si="4"/>
        <v>2078.1678780621096</v>
      </c>
      <c r="K12">
        <f t="shared" si="5"/>
        <v>2169.0793850293744</v>
      </c>
    </row>
    <row r="13" spans="1:11">
      <c r="A13" s="22" t="s">
        <v>95</v>
      </c>
      <c r="C13">
        <v>15.766292</v>
      </c>
      <c r="D13" s="27">
        <f xml:space="preserve"> 0.3373*E13 - 4769.5</f>
        <v>-3190.2699098445764</v>
      </c>
      <c r="E13" s="27">
        <v>4681.9747706950002</v>
      </c>
      <c r="F13">
        <f t="shared" si="0"/>
        <v>-3326.3864209261587</v>
      </c>
      <c r="G13">
        <f t="shared" si="1"/>
        <v>-3692.6307134611798</v>
      </c>
      <c r="H13">
        <f t="shared" si="2"/>
        <v>-3867.5616382457097</v>
      </c>
      <c r="I13">
        <f t="shared" si="3"/>
        <v>-4050.7795624137466</v>
      </c>
      <c r="J13">
        <f t="shared" si="4"/>
        <v>-4227.9849163693834</v>
      </c>
      <c r="K13">
        <f t="shared" si="5"/>
        <v>-4412.9422936051596</v>
      </c>
    </row>
    <row r="14" spans="1:11">
      <c r="A14" t="s">
        <v>42</v>
      </c>
      <c r="C14">
        <v>36.052332499999999</v>
      </c>
      <c r="D14">
        <f t="shared" ref="D14:D15" si="7" xml:space="preserve"> 0.3373*E14 - 4769.5</f>
        <v>12744.705336953528</v>
      </c>
      <c r="E14">
        <v>51924.711938788998</v>
      </c>
      <c r="F14">
        <f t="shared" si="0"/>
        <v>13288.472752956724</v>
      </c>
      <c r="G14">
        <f t="shared" si="1"/>
        <v>14751.57014647076</v>
      </c>
      <c r="H14">
        <f t="shared" si="2"/>
        <v>15450.395999361755</v>
      </c>
      <c r="I14">
        <f t="shared" si="3"/>
        <v>16182.327316133535</v>
      </c>
      <c r="J14">
        <f t="shared" si="4"/>
        <v>16890.239212028631</v>
      </c>
      <c r="K14">
        <f t="shared" si="5"/>
        <v>17629.119413196488</v>
      </c>
    </row>
    <row r="15" spans="1:11">
      <c r="A15" t="s">
        <v>96</v>
      </c>
      <c r="C15">
        <v>18.209067999999998</v>
      </c>
      <c r="D15">
        <f t="shared" si="7"/>
        <v>3894.7917989179659</v>
      </c>
      <c r="E15">
        <v>25687.197743605</v>
      </c>
      <c r="F15">
        <f t="shared" si="0"/>
        <v>4060.9675414223675</v>
      </c>
      <c r="G15">
        <f t="shared" si="1"/>
        <v>4508.0912354283728</v>
      </c>
      <c r="H15">
        <f t="shared" si="2"/>
        <v>4721.6529560606923</v>
      </c>
      <c r="I15">
        <f t="shared" si="3"/>
        <v>4945.3317320358601</v>
      </c>
      <c r="J15">
        <f t="shared" si="4"/>
        <v>5161.6701544310972</v>
      </c>
      <c r="K15">
        <f t="shared" si="5"/>
        <v>5387.4725148471698</v>
      </c>
    </row>
    <row r="16" spans="1:11">
      <c r="A16" t="s">
        <v>43</v>
      </c>
      <c r="B16">
        <v>2280800</v>
      </c>
      <c r="C16">
        <v>1414.0493509999999</v>
      </c>
      <c r="D16">
        <f t="shared" si="6"/>
        <v>1612.9564349271429</v>
      </c>
      <c r="E16">
        <v>19882.039970264999</v>
      </c>
      <c r="F16">
        <f t="shared" si="0"/>
        <v>1681.7750642761455</v>
      </c>
      <c r="G16">
        <f t="shared" si="1"/>
        <v>1866.9431237487313</v>
      </c>
      <c r="H16">
        <f t="shared" si="2"/>
        <v>1955.385784956889</v>
      </c>
      <c r="I16">
        <f t="shared" si="3"/>
        <v>2048.0182386777797</v>
      </c>
      <c r="J16">
        <f t="shared" si="4"/>
        <v>2137.6108198836164</v>
      </c>
      <c r="K16">
        <f t="shared" si="5"/>
        <v>2231.1227170679604</v>
      </c>
    </row>
    <row r="17" spans="1:11">
      <c r="A17" t="s">
        <v>97</v>
      </c>
      <c r="C17">
        <v>48.175052000000001</v>
      </c>
      <c r="D17">
        <f xml:space="preserve"> 0.3373*E17 - 4769.5</f>
        <v>619.7009291229424</v>
      </c>
      <c r="E17">
        <v>15977.470883851</v>
      </c>
      <c r="F17">
        <f t="shared" si="0"/>
        <v>646.1411773683767</v>
      </c>
      <c r="G17">
        <f t="shared" si="1"/>
        <v>717.28309789038815</v>
      </c>
      <c r="H17">
        <f t="shared" si="2"/>
        <v>751.26293648861827</v>
      </c>
      <c r="I17">
        <f t="shared" si="3"/>
        <v>786.85250133657826</v>
      </c>
      <c r="J17">
        <f t="shared" si="4"/>
        <v>821.27414138433778</v>
      </c>
      <c r="K17">
        <f t="shared" si="5"/>
        <v>857.20159008310225</v>
      </c>
    </row>
    <row r="18" spans="1:11">
      <c r="A18" t="s">
        <v>98</v>
      </c>
      <c r="C18">
        <v>4.8993450000000003</v>
      </c>
      <c r="D18">
        <f xml:space="preserve"> 0.3373*E18 - 4769.5</f>
        <v>1268.2062726669037</v>
      </c>
      <c r="E18">
        <v>17900.107538295</v>
      </c>
      <c r="F18">
        <f t="shared" si="0"/>
        <v>1322.315742412555</v>
      </c>
      <c r="G18">
        <f t="shared" si="1"/>
        <v>1467.9063420317561</v>
      </c>
      <c r="H18">
        <f t="shared" si="2"/>
        <v>1537.4454413445071</v>
      </c>
      <c r="I18">
        <f t="shared" si="3"/>
        <v>1610.2788150906906</v>
      </c>
      <c r="J18">
        <f t="shared" si="4"/>
        <v>1680.7220527437851</v>
      </c>
      <c r="K18">
        <f t="shared" si="5"/>
        <v>1754.2468994229357</v>
      </c>
    </row>
    <row r="19" spans="1:11">
      <c r="A19" t="s">
        <v>44</v>
      </c>
      <c r="B19">
        <v>4638</v>
      </c>
      <c r="C19">
        <v>4.208602</v>
      </c>
      <c r="D19">
        <f t="shared" si="6"/>
        <v>1102.0286546458894</v>
      </c>
      <c r="E19">
        <v>26828.579227179998</v>
      </c>
      <c r="F19">
        <f t="shared" si="0"/>
        <v>1149.0479664349775</v>
      </c>
      <c r="G19">
        <f t="shared" si="1"/>
        <v>1275.5613074311843</v>
      </c>
      <c r="H19">
        <f t="shared" si="2"/>
        <v>1335.9884490662471</v>
      </c>
      <c r="I19">
        <f t="shared" si="3"/>
        <v>1399.2782045364202</v>
      </c>
      <c r="J19">
        <f t="shared" si="4"/>
        <v>1460.491012021193</v>
      </c>
      <c r="K19">
        <f t="shared" si="5"/>
        <v>1524.3816342450364</v>
      </c>
    </row>
    <row r="20" spans="1:11">
      <c r="A20" t="s">
        <v>99</v>
      </c>
      <c r="C20">
        <v>11.335103999999999</v>
      </c>
      <c r="D20">
        <f xml:space="preserve"> 0.3373*E20 - 4769.5</f>
        <v>3695.3807197337301</v>
      </c>
      <c r="E20">
        <v>25095.999762033</v>
      </c>
      <c r="F20">
        <f t="shared" si="0"/>
        <v>3853.0483606866569</v>
      </c>
      <c r="G20">
        <f t="shared" si="1"/>
        <v>4277.2795811141386</v>
      </c>
      <c r="H20">
        <f t="shared" si="2"/>
        <v>4479.9070656223184</v>
      </c>
      <c r="I20">
        <f t="shared" si="3"/>
        <v>4692.1336181127263</v>
      </c>
      <c r="J20">
        <f t="shared" si="4"/>
        <v>4897.3956388654333</v>
      </c>
      <c r="K20">
        <f t="shared" si="5"/>
        <v>5111.6370495061101</v>
      </c>
    </row>
    <row r="21" spans="1:11">
      <c r="A21" t="s">
        <v>45</v>
      </c>
      <c r="B21">
        <v>91355.473268000002</v>
      </c>
      <c r="C21">
        <v>10.618857</v>
      </c>
      <c r="D21">
        <f t="shared" si="6"/>
        <v>8603.1362196515129</v>
      </c>
      <c r="E21">
        <v>39509.326428432003</v>
      </c>
      <c r="F21">
        <f t="shared" si="0"/>
        <v>8970.1988568800989</v>
      </c>
      <c r="G21">
        <f t="shared" si="1"/>
        <v>9957.8424191460235</v>
      </c>
      <c r="H21">
        <f t="shared" si="2"/>
        <v>10429.575099289141</v>
      </c>
      <c r="I21">
        <f t="shared" si="3"/>
        <v>10923.65516274565</v>
      </c>
      <c r="J21">
        <f t="shared" si="4"/>
        <v>11401.52124994646</v>
      </c>
      <c r="K21">
        <f t="shared" si="5"/>
        <v>11900.29206124323</v>
      </c>
    </row>
    <row r="22" spans="1:11">
      <c r="A22" t="s">
        <v>46</v>
      </c>
      <c r="B22">
        <v>73197.317598196998</v>
      </c>
      <c r="C22">
        <v>5.7113490000000002</v>
      </c>
      <c r="D22">
        <f t="shared" si="6"/>
        <v>12816.117102666462</v>
      </c>
      <c r="E22">
        <v>54271.038622107997</v>
      </c>
      <c r="F22">
        <f t="shared" si="0"/>
        <v>13362.931383252815</v>
      </c>
      <c r="G22">
        <f t="shared" si="1"/>
        <v>14834.226876724319</v>
      </c>
      <c r="H22">
        <f t="shared" si="2"/>
        <v>15536.968425330624</v>
      </c>
      <c r="I22">
        <f t="shared" si="3"/>
        <v>16273.000935996601</v>
      </c>
      <c r="J22">
        <f t="shared" si="4"/>
        <v>16984.879438974283</v>
      </c>
      <c r="K22">
        <f t="shared" si="5"/>
        <v>17727.899770370397</v>
      </c>
    </row>
    <row r="23" spans="1:11">
      <c r="A23" t="s">
        <v>100</v>
      </c>
      <c r="C23">
        <v>10.397741</v>
      </c>
      <c r="D23">
        <f xml:space="preserve"> 0.3373*E23 - 4769.5</f>
        <v>1548.1360869155187</v>
      </c>
      <c r="E23">
        <v>18730.021010719</v>
      </c>
      <c r="F23">
        <f t="shared" si="0"/>
        <v>1614.1890820493065</v>
      </c>
      <c r="G23">
        <f t="shared" si="1"/>
        <v>1791.9157390166893</v>
      </c>
      <c r="H23">
        <f t="shared" si="2"/>
        <v>1876.8041293502924</v>
      </c>
      <c r="I23">
        <f t="shared" si="3"/>
        <v>1965.7139357898695</v>
      </c>
      <c r="J23">
        <f t="shared" si="4"/>
        <v>2051.7060339527252</v>
      </c>
      <c r="K23">
        <f t="shared" si="5"/>
        <v>2141.4599414062491</v>
      </c>
    </row>
    <row r="24" spans="1:11">
      <c r="A24" s="22" t="s">
        <v>101</v>
      </c>
      <c r="C24">
        <v>16.491116000000002</v>
      </c>
      <c r="D24" s="30">
        <v>2065.8785044434544</v>
      </c>
      <c r="E24" s="31">
        <v>11712.263539759</v>
      </c>
      <c r="F24">
        <f t="shared" si="0"/>
        <v>2154.0215714220662</v>
      </c>
      <c r="G24">
        <f t="shared" si="1"/>
        <v>2391.1852700133436</v>
      </c>
      <c r="H24">
        <f t="shared" si="2"/>
        <v>2504.462844478001</v>
      </c>
      <c r="I24">
        <f t="shared" si="3"/>
        <v>2623.1067153302756</v>
      </c>
      <c r="J24">
        <f t="shared" si="4"/>
        <v>2737.8571101102207</v>
      </c>
      <c r="K24">
        <f t="shared" si="5"/>
        <v>2857.6273742783219</v>
      </c>
    </row>
    <row r="25" spans="1:11">
      <c r="A25" s="22" t="s">
        <v>102</v>
      </c>
      <c r="C25">
        <v>94.447073000000003</v>
      </c>
      <c r="D25" s="30">
        <v>2065.8785044434544</v>
      </c>
      <c r="E25" s="31">
        <v>13786.765480742</v>
      </c>
      <c r="F25">
        <f t="shared" si="0"/>
        <v>2154.0215714220662</v>
      </c>
      <c r="G25">
        <f t="shared" si="1"/>
        <v>2391.1852700133436</v>
      </c>
      <c r="H25">
        <f t="shared" si="2"/>
        <v>2504.462844478001</v>
      </c>
      <c r="I25">
        <f t="shared" si="3"/>
        <v>2623.1067153302756</v>
      </c>
      <c r="J25">
        <f t="shared" si="4"/>
        <v>2737.8571101102207</v>
      </c>
      <c r="K25">
        <f t="shared" si="5"/>
        <v>2857.6273742783219</v>
      </c>
    </row>
    <row r="26" spans="1:11">
      <c r="A26" s="22" t="s">
        <v>103</v>
      </c>
      <c r="C26">
        <v>6.3561430000000003</v>
      </c>
      <c r="D26" s="30">
        <v>2065.8785044434544</v>
      </c>
      <c r="E26" s="31">
        <v>9630.5214336970002</v>
      </c>
      <c r="F26">
        <f t="shared" si="0"/>
        <v>2154.0215714220662</v>
      </c>
      <c r="G26">
        <f t="shared" si="1"/>
        <v>2391.1852700133436</v>
      </c>
      <c r="H26">
        <f t="shared" si="2"/>
        <v>2504.462844478001</v>
      </c>
      <c r="I26">
        <f t="shared" si="3"/>
        <v>2623.1067153302756</v>
      </c>
      <c r="J26">
        <f t="shared" si="4"/>
        <v>2737.8571101102207</v>
      </c>
      <c r="K26">
        <f t="shared" si="5"/>
        <v>2857.6273742783219</v>
      </c>
    </row>
    <row r="27" spans="1:11">
      <c r="A27" t="s">
        <v>48</v>
      </c>
      <c r="B27">
        <v>69130</v>
      </c>
      <c r="C27">
        <v>5.4977130000000001</v>
      </c>
      <c r="D27">
        <f t="shared" si="6"/>
        <v>12574.319539779541</v>
      </c>
      <c r="E27">
        <v>47783.691014089003</v>
      </c>
      <c r="F27">
        <f t="shared" si="0"/>
        <v>13110.817251054115</v>
      </c>
      <c r="G27">
        <f t="shared" si="1"/>
        <v>14554.354285254525</v>
      </c>
      <c r="H27">
        <f t="shared" si="2"/>
        <v>15243.837434890909</v>
      </c>
      <c r="I27">
        <f t="shared" si="3"/>
        <v>15965.983456703912</v>
      </c>
      <c r="J27">
        <f t="shared" si="4"/>
        <v>16664.431176729729</v>
      </c>
      <c r="K27">
        <f t="shared" si="5"/>
        <v>17393.433182304707</v>
      </c>
    </row>
    <row r="28" spans="1:11">
      <c r="A28" t="s">
        <v>49</v>
      </c>
      <c r="B28">
        <v>917231</v>
      </c>
      <c r="C28">
        <v>64.667596000000003</v>
      </c>
      <c r="D28">
        <f t="shared" si="6"/>
        <v>14183.780699069128</v>
      </c>
      <c r="E28">
        <v>47777.539132265003</v>
      </c>
      <c r="F28">
        <f t="shared" si="0"/>
        <v>14788.947909763734</v>
      </c>
      <c r="G28">
        <f t="shared" si="1"/>
        <v>16417.251744361711</v>
      </c>
      <c r="H28">
        <f t="shared" si="2"/>
        <v>17194.985900011885</v>
      </c>
      <c r="I28">
        <f t="shared" si="3"/>
        <v>18009.563641073524</v>
      </c>
      <c r="J28">
        <f t="shared" si="4"/>
        <v>18797.40979523486</v>
      </c>
      <c r="K28">
        <f t="shared" si="5"/>
        <v>19619.72105776846</v>
      </c>
    </row>
    <row r="29" spans="1:11">
      <c r="A29" t="s">
        <v>52</v>
      </c>
      <c r="B29">
        <v>1121942</v>
      </c>
      <c r="C29">
        <v>82.193768000000006</v>
      </c>
      <c r="D29">
        <f t="shared" si="6"/>
        <v>13649.964313596134</v>
      </c>
      <c r="E29">
        <v>51630.518596638001</v>
      </c>
      <c r="F29">
        <f t="shared" si="0"/>
        <v>14232.355638236539</v>
      </c>
      <c r="G29">
        <f t="shared" si="1"/>
        <v>15799.377133105872</v>
      </c>
      <c r="H29">
        <f t="shared" si="2"/>
        <v>16547.840726510585</v>
      </c>
      <c r="I29">
        <f t="shared" si="3"/>
        <v>17331.761271536416</v>
      </c>
      <c r="J29">
        <f t="shared" si="4"/>
        <v>18089.95629140245</v>
      </c>
      <c r="K29">
        <f t="shared" si="5"/>
        <v>18881.319301476942</v>
      </c>
    </row>
    <row r="30" spans="1:11">
      <c r="A30" s="22" t="s">
        <v>104</v>
      </c>
      <c r="C30">
        <v>28.481945</v>
      </c>
      <c r="D30" s="27">
        <f xml:space="preserve"> 0.3373*E30 - 4769.5</f>
        <v>-3100.099864421933</v>
      </c>
      <c r="E30" s="27">
        <v>4949.3036927900002</v>
      </c>
      <c r="F30">
        <f t="shared" si="0"/>
        <v>-3232.3691674822994</v>
      </c>
      <c r="G30">
        <f t="shared" si="1"/>
        <v>-3588.261901864902</v>
      </c>
      <c r="H30">
        <f t="shared" si="2"/>
        <v>-3758.2485649162877</v>
      </c>
      <c r="I30">
        <f t="shared" si="3"/>
        <v>-3936.2880029338285</v>
      </c>
      <c r="J30">
        <f t="shared" si="4"/>
        <v>-4108.4848105072278</v>
      </c>
      <c r="K30">
        <f t="shared" si="5"/>
        <v>-4288.2145375510445</v>
      </c>
    </row>
    <row r="31" spans="1:11">
      <c r="A31" t="s">
        <v>54</v>
      </c>
      <c r="C31">
        <v>10.615185</v>
      </c>
      <c r="D31">
        <f t="shared" ref="D31:D32" si="8" xml:space="preserve"> 0.3373*E31 - 4769.5</f>
        <v>5385.3008691602627</v>
      </c>
      <c r="E31">
        <v>30106.139546873001</v>
      </c>
      <c r="F31">
        <f t="shared" si="0"/>
        <v>5615.0708842842869</v>
      </c>
      <c r="G31">
        <f t="shared" si="1"/>
        <v>6233.3056301368479</v>
      </c>
      <c r="H31">
        <f t="shared" si="2"/>
        <v>6528.5958995833707</v>
      </c>
      <c r="I31">
        <f t="shared" si="3"/>
        <v>6837.8749493663208</v>
      </c>
      <c r="J31">
        <f t="shared" si="4"/>
        <v>7137.0045445558508</v>
      </c>
      <c r="K31">
        <f t="shared" si="5"/>
        <v>7449.2198594142583</v>
      </c>
    </row>
    <row r="32" spans="1:11">
      <c r="A32" s="22" t="s">
        <v>105</v>
      </c>
      <c r="C32">
        <v>16.583075999999998</v>
      </c>
      <c r="D32" s="30">
        <v>2065.8785044434544</v>
      </c>
      <c r="E32" s="31">
        <v>9864.8387403460001</v>
      </c>
      <c r="F32">
        <f t="shared" si="0"/>
        <v>2154.0215714220662</v>
      </c>
      <c r="G32">
        <f t="shared" si="1"/>
        <v>2391.1852700133436</v>
      </c>
      <c r="H32">
        <f t="shared" si="2"/>
        <v>2504.462844478001</v>
      </c>
      <c r="I32">
        <f t="shared" si="3"/>
        <v>2623.1067153302756</v>
      </c>
      <c r="J32">
        <f t="shared" si="4"/>
        <v>2737.8571101102207</v>
      </c>
      <c r="K32">
        <f t="shared" si="5"/>
        <v>2857.6273742783219</v>
      </c>
    </row>
    <row r="33" spans="1:11">
      <c r="A33" t="s">
        <v>55</v>
      </c>
      <c r="B33">
        <v>82630.333100000003</v>
      </c>
      <c r="C33">
        <v>9.7529749999999993</v>
      </c>
      <c r="D33">
        <f t="shared" si="6"/>
        <v>8472.3208149308302</v>
      </c>
      <c r="E33">
        <v>32371.961852609998</v>
      </c>
      <c r="F33">
        <f t="shared" si="0"/>
        <v>8833.8020634401255</v>
      </c>
      <c r="G33">
        <f t="shared" si="1"/>
        <v>9806.4279636559622</v>
      </c>
      <c r="H33">
        <f t="shared" si="2"/>
        <v>10270.987689669639</v>
      </c>
      <c r="I33">
        <f t="shared" si="3"/>
        <v>10757.554994776718</v>
      </c>
      <c r="J33">
        <f t="shared" si="4"/>
        <v>11228.154866029829</v>
      </c>
      <c r="K33">
        <f t="shared" si="5"/>
        <v>11719.341593583555</v>
      </c>
    </row>
    <row r="34" spans="1:11">
      <c r="A34" t="s">
        <v>57</v>
      </c>
      <c r="B34">
        <v>18645835</v>
      </c>
      <c r="C34">
        <v>1324.517249</v>
      </c>
      <c r="D34">
        <f t="shared" si="6"/>
        <v>14077.457287987347</v>
      </c>
      <c r="E34">
        <v>8299.9493626719996</v>
      </c>
      <c r="F34">
        <f t="shared" si="0"/>
        <v>14678.088088857165</v>
      </c>
      <c r="G34">
        <f t="shared" si="1"/>
        <v>16294.185952307873</v>
      </c>
      <c r="H34">
        <f t="shared" si="2"/>
        <v>17066.090114524141</v>
      </c>
      <c r="I34">
        <f t="shared" si="3"/>
        <v>17874.561677983453</v>
      </c>
      <c r="J34">
        <f t="shared" si="4"/>
        <v>18656.502037893217</v>
      </c>
      <c r="K34">
        <f t="shared" si="5"/>
        <v>19472.649151371039</v>
      </c>
    </row>
    <row r="35" spans="1:11">
      <c r="A35" t="s">
        <v>106</v>
      </c>
      <c r="C35">
        <v>261.55638099999999</v>
      </c>
      <c r="D35">
        <f xml:space="preserve"> 0.3373*E35 - 4769.5</f>
        <v>127.80649822780379</v>
      </c>
      <c r="E35">
        <v>14519.141708354</v>
      </c>
      <c r="F35">
        <f t="shared" si="0"/>
        <v>133.25950851343526</v>
      </c>
      <c r="G35">
        <f t="shared" si="1"/>
        <v>147.93174686555039</v>
      </c>
      <c r="H35">
        <f t="shared" si="2"/>
        <v>154.93971470534717</v>
      </c>
      <c r="I35">
        <f t="shared" si="3"/>
        <v>162.27967087276275</v>
      </c>
      <c r="J35">
        <f t="shared" si="4"/>
        <v>169.3787554005016</v>
      </c>
      <c r="K35">
        <f t="shared" si="5"/>
        <v>176.78839639449984</v>
      </c>
    </row>
    <row r="36" spans="1:11">
      <c r="A36" t="s">
        <v>107</v>
      </c>
      <c r="C36">
        <v>79.563989000000007</v>
      </c>
      <c r="D36">
        <f t="shared" ref="D36:D39" si="9" xml:space="preserve"> 0.3373*E36 - 4769.5</f>
        <v>1192.5299687157358</v>
      </c>
      <c r="E36">
        <v>17675.748499009002</v>
      </c>
      <c r="F36">
        <f t="shared" si="0"/>
        <v>1243.4106224813986</v>
      </c>
      <c r="G36">
        <f t="shared" si="1"/>
        <v>1380.3135514064261</v>
      </c>
      <c r="H36">
        <f t="shared" si="2"/>
        <v>1445.7031191094527</v>
      </c>
      <c r="I36">
        <f t="shared" si="3"/>
        <v>1514.1903855636303</v>
      </c>
      <c r="J36">
        <f t="shared" si="4"/>
        <v>1580.4301399357839</v>
      </c>
      <c r="K36">
        <f t="shared" si="5"/>
        <v>1649.5676178050062</v>
      </c>
    </row>
    <row r="37" spans="1:11">
      <c r="A37" t="s">
        <v>108</v>
      </c>
      <c r="C37">
        <v>36.610632000000003</v>
      </c>
      <c r="D37">
        <f t="shared" si="9"/>
        <v>429.19581900209505</v>
      </c>
      <c r="E37">
        <v>15412.676605402001</v>
      </c>
      <c r="F37">
        <f t="shared" si="0"/>
        <v>447.50794904259482</v>
      </c>
      <c r="G37">
        <f t="shared" si="1"/>
        <v>496.77980488286425</v>
      </c>
      <c r="H37">
        <f t="shared" si="2"/>
        <v>520.31374516171297</v>
      </c>
      <c r="I37">
        <f t="shared" si="3"/>
        <v>544.96255834723911</v>
      </c>
      <c r="J37">
        <f t="shared" si="4"/>
        <v>568.80248386195865</v>
      </c>
      <c r="K37">
        <f t="shared" si="5"/>
        <v>593.68531047115164</v>
      </c>
    </row>
    <row r="38" spans="1:11">
      <c r="A38" t="s">
        <v>109</v>
      </c>
      <c r="C38">
        <v>4.6957789999999999</v>
      </c>
      <c r="D38">
        <f t="shared" si="9"/>
        <v>25143.220734572518</v>
      </c>
      <c r="E38">
        <v>88682.836449962997</v>
      </c>
      <c r="F38">
        <f t="shared" si="0"/>
        <v>26215.984977241515</v>
      </c>
      <c r="G38">
        <f t="shared" si="1"/>
        <v>29102.43701741827</v>
      </c>
      <c r="H38">
        <f t="shared" si="2"/>
        <v>30481.106214525364</v>
      </c>
      <c r="I38">
        <f t="shared" si="3"/>
        <v>31925.087081370435</v>
      </c>
      <c r="J38">
        <f t="shared" si="4"/>
        <v>33321.681556372612</v>
      </c>
      <c r="K38">
        <f t="shared" si="5"/>
        <v>34779.371436459682</v>
      </c>
    </row>
    <row r="39" spans="1:11">
      <c r="A39" t="s">
        <v>110</v>
      </c>
      <c r="C39">
        <v>8.1089850000000006</v>
      </c>
      <c r="D39">
        <f t="shared" si="9"/>
        <v>9237.7686200771477</v>
      </c>
      <c r="E39">
        <v>41527.627097768003</v>
      </c>
      <c r="F39">
        <f t="shared" si="0"/>
        <v>9631.908573835819</v>
      </c>
      <c r="G39">
        <f t="shared" si="1"/>
        <v>10692.408195645938</v>
      </c>
      <c r="H39">
        <f t="shared" si="2"/>
        <v>11198.939446393413</v>
      </c>
      <c r="I39">
        <f t="shared" si="3"/>
        <v>11729.466592479816</v>
      </c>
      <c r="J39">
        <f t="shared" si="4"/>
        <v>12242.583696781752</v>
      </c>
      <c r="K39">
        <f t="shared" si="5"/>
        <v>12778.147615749243</v>
      </c>
    </row>
    <row r="40" spans="1:11">
      <c r="A40" t="s">
        <v>58</v>
      </c>
      <c r="B40">
        <v>859819</v>
      </c>
      <c r="C40">
        <v>60.663060000000002</v>
      </c>
      <c r="D40">
        <f t="shared" si="6"/>
        <v>14173.683292600143</v>
      </c>
      <c r="E40">
        <v>40204.936768416002</v>
      </c>
      <c r="F40">
        <f t="shared" si="0"/>
        <v>14778.419685909896</v>
      </c>
      <c r="G40">
        <f t="shared" si="1"/>
        <v>16405.564334108858</v>
      </c>
      <c r="H40">
        <f t="shared" si="2"/>
        <v>17182.744822294691</v>
      </c>
      <c r="I40">
        <f t="shared" si="3"/>
        <v>17996.742667013696</v>
      </c>
      <c r="J40">
        <f t="shared" si="4"/>
        <v>18784.027954998208</v>
      </c>
      <c r="K40">
        <f t="shared" si="5"/>
        <v>19605.753815709966</v>
      </c>
    </row>
    <row r="41" spans="1:11">
      <c r="A41" t="s">
        <v>59</v>
      </c>
      <c r="C41">
        <v>127.763265</v>
      </c>
      <c r="D41">
        <f xml:space="preserve"> 0.3373*E41 - 4769.5</f>
        <v>10355.918306318354</v>
      </c>
      <c r="E41">
        <v>44842.627649921</v>
      </c>
      <c r="F41">
        <f t="shared" si="0"/>
        <v>10797.765394099906</v>
      </c>
      <c r="G41">
        <f t="shared" si="1"/>
        <v>11986.629057937307</v>
      </c>
      <c r="H41">
        <f t="shared" si="2"/>
        <v>12554.471409058491</v>
      </c>
      <c r="I41">
        <f t="shared" si="3"/>
        <v>13149.21414511428</v>
      </c>
      <c r="J41">
        <f t="shared" si="4"/>
        <v>13724.439508756383</v>
      </c>
      <c r="K41">
        <f t="shared" si="5"/>
        <v>14324.828674229193</v>
      </c>
    </row>
    <row r="42" spans="1:11">
      <c r="A42" s="22" t="s">
        <v>111</v>
      </c>
      <c r="C42">
        <v>9.5542859999999994</v>
      </c>
      <c r="D42" s="30">
        <v>2065.8785044434544</v>
      </c>
      <c r="E42" s="31">
        <v>9522.6574100340003</v>
      </c>
      <c r="F42">
        <f t="shared" si="0"/>
        <v>2154.0215714220662</v>
      </c>
      <c r="G42">
        <f t="shared" si="1"/>
        <v>2391.1852700133436</v>
      </c>
      <c r="H42">
        <f t="shared" si="2"/>
        <v>2504.462844478001</v>
      </c>
      <c r="I42">
        <f t="shared" si="3"/>
        <v>2623.1067153302756</v>
      </c>
      <c r="J42">
        <f t="shared" si="4"/>
        <v>2737.8571101102207</v>
      </c>
      <c r="K42">
        <f t="shared" si="5"/>
        <v>2857.6273742783219</v>
      </c>
    </row>
    <row r="43" spans="1:11">
      <c r="A43" t="s">
        <v>112</v>
      </c>
      <c r="C43">
        <v>17.830901000000001</v>
      </c>
      <c r="D43">
        <f t="shared" ref="D42:D48" si="10" xml:space="preserve"> 0.3373*E43 - 4769.5</f>
        <v>4901.3192405623795</v>
      </c>
      <c r="E43">
        <v>28671.269613289001</v>
      </c>
      <c r="F43">
        <f t="shared" si="0"/>
        <v>5110.4396264782163</v>
      </c>
      <c r="G43">
        <f t="shared" si="1"/>
        <v>5673.1130831060627</v>
      </c>
      <c r="H43">
        <f t="shared" si="2"/>
        <v>5941.8653616421307</v>
      </c>
      <c r="I43">
        <f t="shared" si="3"/>
        <v>6223.3492367743283</v>
      </c>
      <c r="J43">
        <f t="shared" si="4"/>
        <v>6495.5957975412648</v>
      </c>
      <c r="K43">
        <f t="shared" si="5"/>
        <v>6779.7520530769689</v>
      </c>
    </row>
    <row r="44" spans="1:11">
      <c r="A44" s="22" t="s">
        <v>113</v>
      </c>
      <c r="C44">
        <v>49.051533999999997</v>
      </c>
      <c r="D44" s="27">
        <f xml:space="preserve"> 0.3373*E44 - 4769.5</f>
        <v>-3552.1890546037366</v>
      </c>
      <c r="E44" s="27">
        <v>3608.9859039319999</v>
      </c>
      <c r="F44">
        <f t="shared" si="0"/>
        <v>-3703.7472595452114</v>
      </c>
      <c r="G44">
        <f t="shared" si="1"/>
        <v>-4111.5400181577179</v>
      </c>
      <c r="H44">
        <f t="shared" si="2"/>
        <v>-4306.3159254920256</v>
      </c>
      <c r="I44">
        <f t="shared" si="3"/>
        <v>-4510.3189481919526</v>
      </c>
      <c r="J44">
        <f t="shared" si="4"/>
        <v>-4707.6273065838177</v>
      </c>
      <c r="K44">
        <f t="shared" si="5"/>
        <v>-4913.5671140457971</v>
      </c>
    </row>
    <row r="45" spans="1:11">
      <c r="A45" t="s">
        <v>114</v>
      </c>
      <c r="C45">
        <v>3.9568750000000001</v>
      </c>
      <c r="D45">
        <f t="shared" si="10"/>
        <v>23144.916804522451</v>
      </c>
      <c r="E45">
        <v>82758.425154231998</v>
      </c>
      <c r="F45">
        <f t="shared" si="0"/>
        <v>24132.42112664376</v>
      </c>
      <c r="G45">
        <f t="shared" si="1"/>
        <v>26789.467057051326</v>
      </c>
      <c r="H45">
        <f t="shared" si="2"/>
        <v>28058.563972074848</v>
      </c>
      <c r="I45">
        <f t="shared" si="3"/>
        <v>29387.781791194455</v>
      </c>
      <c r="J45">
        <f t="shared" si="4"/>
        <v>30673.379339528223</v>
      </c>
      <c r="K45">
        <f t="shared" si="5"/>
        <v>32015.216622729527</v>
      </c>
    </row>
    <row r="46" spans="1:11">
      <c r="A46" t="s">
        <v>115</v>
      </c>
      <c r="C46">
        <v>6.7142809999999997</v>
      </c>
      <c r="D46">
        <f t="shared" si="10"/>
        <v>298.29238822949173</v>
      </c>
      <c r="E46">
        <v>15024.584607855</v>
      </c>
      <c r="F46">
        <f t="shared" si="0"/>
        <v>311.01937381861052</v>
      </c>
      <c r="G46">
        <f t="shared" si="1"/>
        <v>345.26346218197233</v>
      </c>
      <c r="H46">
        <f t="shared" si="2"/>
        <v>361.61962163047275</v>
      </c>
      <c r="I46">
        <f t="shared" si="3"/>
        <v>378.75062111044969</v>
      </c>
      <c r="J46">
        <f t="shared" si="4"/>
        <v>395.31944122042421</v>
      </c>
      <c r="K46">
        <f t="shared" si="5"/>
        <v>412.61308073539885</v>
      </c>
    </row>
    <row r="47" spans="1:11">
      <c r="A47" t="s">
        <v>116</v>
      </c>
      <c r="C47">
        <v>0.579264</v>
      </c>
      <c r="D47">
        <f t="shared" si="10"/>
        <v>31642.35934031674</v>
      </c>
      <c r="E47">
        <v>107950.96157817</v>
      </c>
      <c r="F47">
        <f t="shared" si="0"/>
        <v>32992.416757873441</v>
      </c>
      <c r="G47">
        <f t="shared" si="1"/>
        <v>36624.972572343009</v>
      </c>
      <c r="H47">
        <f t="shared" si="2"/>
        <v>38360.0067036826</v>
      </c>
      <c r="I47">
        <f t="shared" si="3"/>
        <v>40177.23457403366</v>
      </c>
      <c r="J47">
        <f t="shared" si="4"/>
        <v>41934.827393872991</v>
      </c>
      <c r="K47">
        <f t="shared" si="5"/>
        <v>43769.307848043114</v>
      </c>
    </row>
    <row r="48" spans="1:11">
      <c r="A48" t="s">
        <v>117</v>
      </c>
      <c r="C48">
        <v>30.684653999999998</v>
      </c>
      <c r="D48">
        <f t="shared" si="10"/>
        <v>6498.7337844287977</v>
      </c>
      <c r="E48">
        <v>33407.156194570998</v>
      </c>
      <c r="F48">
        <f t="shared" si="0"/>
        <v>6776.0096871525111</v>
      </c>
      <c r="G48">
        <f t="shared" si="1"/>
        <v>7522.0669877924811</v>
      </c>
      <c r="H48">
        <f t="shared" si="2"/>
        <v>7878.4097246031051</v>
      </c>
      <c r="I48">
        <f t="shared" si="3"/>
        <v>8251.6334791291738</v>
      </c>
      <c r="J48">
        <f t="shared" si="4"/>
        <v>8612.609337936452</v>
      </c>
      <c r="K48">
        <f t="shared" si="5"/>
        <v>8989.3764423160428</v>
      </c>
    </row>
    <row r="49" spans="1:11">
      <c r="A49" t="s">
        <v>64</v>
      </c>
      <c r="B49">
        <v>519849</v>
      </c>
      <c r="C49">
        <v>123.333375</v>
      </c>
      <c r="D49">
        <f t="shared" si="6"/>
        <v>4214.9904679086258</v>
      </c>
      <c r="E49">
        <v>20163.977209256002</v>
      </c>
      <c r="F49">
        <f t="shared" si="0"/>
        <v>4394.8278525021442</v>
      </c>
      <c r="G49">
        <f t="shared" si="1"/>
        <v>4878.7104848767385</v>
      </c>
      <c r="H49">
        <f t="shared" si="2"/>
        <v>5109.8295441870387</v>
      </c>
      <c r="I49">
        <f t="shared" si="3"/>
        <v>5351.8974023125302</v>
      </c>
      <c r="J49">
        <f t="shared" si="4"/>
        <v>5586.0214416236031</v>
      </c>
      <c r="K49">
        <f t="shared" si="5"/>
        <v>5830.3874683389276</v>
      </c>
    </row>
    <row r="50" spans="1:11">
      <c r="A50" s="22" t="s">
        <v>118</v>
      </c>
      <c r="C50">
        <v>35.126283000000001</v>
      </c>
      <c r="D50" s="29">
        <f xml:space="preserve"> -12.439*E50 + 117319</f>
        <v>8734.9541316879186</v>
      </c>
      <c r="E50" s="29">
        <v>8729.322764556</v>
      </c>
      <c r="F50">
        <f t="shared" si="0"/>
        <v>9107.6409307559425</v>
      </c>
      <c r="G50">
        <f t="shared" si="1"/>
        <v>10110.417243322472</v>
      </c>
      <c r="H50">
        <f t="shared" si="2"/>
        <v>10589.377847718813</v>
      </c>
      <c r="I50">
        <f t="shared" si="3"/>
        <v>11091.028243747169</v>
      </c>
      <c r="J50">
        <f t="shared" si="4"/>
        <v>11576.216231733873</v>
      </c>
      <c r="K50">
        <f t="shared" si="5"/>
        <v>12082.629247600144</v>
      </c>
    </row>
    <row r="51" spans="1:11">
      <c r="A51" s="22" t="s">
        <v>119</v>
      </c>
      <c r="C51">
        <v>53.045200999999999</v>
      </c>
      <c r="D51" s="27">
        <f xml:space="preserve"> 0.3373*E51 - 4769.5</f>
        <v>-2314.5324637941212</v>
      </c>
      <c r="E51" s="27">
        <v>7278.2909463559999</v>
      </c>
      <c r="F51">
        <f t="shared" si="0"/>
        <v>-2413.2846360741346</v>
      </c>
      <c r="G51">
        <f t="shared" si="1"/>
        <v>-2678.9939110592454</v>
      </c>
      <c r="H51">
        <f t="shared" si="2"/>
        <v>-2805.9058388199433</v>
      </c>
      <c r="I51">
        <f t="shared" si="3"/>
        <v>-2938.8299629284738</v>
      </c>
      <c r="J51">
        <f t="shared" si="4"/>
        <v>-3067.3919830957366</v>
      </c>
      <c r="K51">
        <f t="shared" si="5"/>
        <v>-3201.5780758490218</v>
      </c>
    </row>
    <row r="52" spans="1:11">
      <c r="A52" t="s">
        <v>67</v>
      </c>
      <c r="C52">
        <v>16.981294999999999</v>
      </c>
      <c r="D52">
        <f t="shared" ref="D51:D54" si="11" xml:space="preserve"> 0.3373*E52 - 4769.5</f>
        <v>14057.058242736701</v>
      </c>
      <c r="E52">
        <v>55815.470627739996</v>
      </c>
      <c r="F52">
        <f t="shared" si="0"/>
        <v>14656.818695031827</v>
      </c>
      <c r="G52">
        <f t="shared" si="1"/>
        <v>16270.574739731352</v>
      </c>
      <c r="H52">
        <f t="shared" si="2"/>
        <v>17041.360368421851</v>
      </c>
      <c r="I52">
        <f t="shared" si="3"/>
        <v>17848.660410087879</v>
      </c>
      <c r="J52">
        <f t="shared" si="4"/>
        <v>18629.467693444203</v>
      </c>
      <c r="K52">
        <f t="shared" si="5"/>
        <v>19444.432162815323</v>
      </c>
    </row>
    <row r="53" spans="1:11">
      <c r="A53" t="s">
        <v>120</v>
      </c>
      <c r="C53">
        <v>4.6592650000000004</v>
      </c>
      <c r="D53">
        <f t="shared" si="11"/>
        <v>9886.7628518453475</v>
      </c>
      <c r="E53">
        <v>43451.713168827002</v>
      </c>
      <c r="F53">
        <f t="shared" si="0"/>
        <v>10308.592886078954</v>
      </c>
      <c r="G53">
        <f t="shared" si="1"/>
        <v>11443.597311554677</v>
      </c>
      <c r="H53">
        <f t="shared" si="2"/>
        <v>11985.71463004918</v>
      </c>
      <c r="I53">
        <f t="shared" si="3"/>
        <v>12553.513661995356</v>
      </c>
      <c r="J53">
        <f t="shared" si="4"/>
        <v>13102.679519476691</v>
      </c>
      <c r="K53">
        <f t="shared" si="5"/>
        <v>13675.869179946048</v>
      </c>
    </row>
    <row r="54" spans="1:11">
      <c r="A54" s="22" t="s">
        <v>121</v>
      </c>
      <c r="C54">
        <v>185.960241</v>
      </c>
      <c r="D54" s="27">
        <f xml:space="preserve"> 0.3373*E54 - 4769.5</f>
        <v>-2618.4731222834689</v>
      </c>
      <c r="E54" s="27">
        <v>6377.1920477809999</v>
      </c>
      <c r="F54">
        <f t="shared" si="0"/>
        <v>-2730.1932700572625</v>
      </c>
      <c r="G54">
        <f t="shared" si="1"/>
        <v>-3030.7950571453644</v>
      </c>
      <c r="H54">
        <f t="shared" si="2"/>
        <v>-3174.3728539302133</v>
      </c>
      <c r="I54">
        <f t="shared" si="3"/>
        <v>-3324.7523589602274</v>
      </c>
      <c r="J54">
        <f t="shared" si="4"/>
        <v>-3470.1969356168056</v>
      </c>
      <c r="K54">
        <f t="shared" si="5"/>
        <v>-3622.004128972279</v>
      </c>
    </row>
    <row r="55" spans="1:11">
      <c r="A55" t="s">
        <v>68</v>
      </c>
      <c r="B55">
        <v>73908</v>
      </c>
      <c r="C55">
        <v>5.2509490000000003</v>
      </c>
      <c r="D55">
        <f t="shared" si="6"/>
        <v>14075.170031169602</v>
      </c>
      <c r="E55">
        <v>70078.206198447006</v>
      </c>
      <c r="F55">
        <f t="shared" si="0"/>
        <v>14675.703243613745</v>
      </c>
      <c r="G55">
        <f t="shared" si="1"/>
        <v>16291.538529044808</v>
      </c>
      <c r="H55">
        <f t="shared" si="2"/>
        <v>17063.317274929024</v>
      </c>
      <c r="I55">
        <f t="shared" si="3"/>
        <v>17871.657480710765</v>
      </c>
      <c r="J55">
        <f t="shared" si="4"/>
        <v>18653.470793641613</v>
      </c>
      <c r="K55">
        <f t="shared" si="5"/>
        <v>19469.485302344907</v>
      </c>
    </row>
    <row r="56" spans="1:11">
      <c r="A56" t="s">
        <v>122</v>
      </c>
      <c r="C56">
        <v>4.4792189999999996</v>
      </c>
      <c r="D56">
        <f xml:space="preserve"> 0.3373*E56 - 4769.5</f>
        <v>9490.6893945769298</v>
      </c>
      <c r="E56">
        <v>42277.466334352001</v>
      </c>
      <c r="F56">
        <f t="shared" si="0"/>
        <v>9895.6205021808382</v>
      </c>
      <c r="G56">
        <f t="shared" si="1"/>
        <v>10985.155532511797</v>
      </c>
      <c r="H56">
        <f t="shared" si="2"/>
        <v>11505.555097298764</v>
      </c>
      <c r="I56">
        <f t="shared" si="3"/>
        <v>12050.607540802737</v>
      </c>
      <c r="J56">
        <f t="shared" si="4"/>
        <v>12577.773273162653</v>
      </c>
      <c r="K56">
        <f t="shared" si="5"/>
        <v>13128.000391301966</v>
      </c>
    </row>
    <row r="57" spans="1:11">
      <c r="A57" s="22" t="s">
        <v>123</v>
      </c>
      <c r="C57">
        <v>203.63135299999999</v>
      </c>
      <c r="D57" s="27">
        <f xml:space="preserve"> 0.3373*E57 - 4769.5</f>
        <v>-3180.1272509618057</v>
      </c>
      <c r="E57" s="27">
        <v>4712.0449126539997</v>
      </c>
      <c r="F57">
        <f t="shared" si="0"/>
        <v>-3315.8110139125938</v>
      </c>
      <c r="G57">
        <f t="shared" si="1"/>
        <v>-3680.8909250529618</v>
      </c>
      <c r="H57">
        <f t="shared" si="2"/>
        <v>-3855.2657010637904</v>
      </c>
      <c r="I57">
        <f t="shared" si="3"/>
        <v>-4037.9011300328125</v>
      </c>
      <c r="J57">
        <f t="shared" si="4"/>
        <v>-4214.5431042406026</v>
      </c>
      <c r="K57">
        <f t="shared" si="5"/>
        <v>-4398.9124561248673</v>
      </c>
    </row>
    <row r="58" spans="1:11">
      <c r="A58" t="s">
        <v>124</v>
      </c>
      <c r="C58">
        <v>4.0370780000000002</v>
      </c>
      <c r="D58">
        <f t="shared" ref="D57:D61" si="12" xml:space="preserve"> 0.3373*E58 - 4769.5</f>
        <v>4269.625737986933</v>
      </c>
      <c r="E58">
        <v>26798.475357210002</v>
      </c>
      <c r="F58">
        <f t="shared" si="0"/>
        <v>4451.79419880761</v>
      </c>
      <c r="G58">
        <f t="shared" si="1"/>
        <v>4941.948982568374</v>
      </c>
      <c r="H58">
        <f t="shared" si="2"/>
        <v>5176.0638380309556</v>
      </c>
      <c r="I58">
        <f t="shared" si="3"/>
        <v>5421.2694121030563</v>
      </c>
      <c r="J58">
        <f t="shared" si="4"/>
        <v>5658.42819851901</v>
      </c>
      <c r="K58">
        <f t="shared" si="5"/>
        <v>5905.9617303495197</v>
      </c>
    </row>
    <row r="59" spans="1:11">
      <c r="A59" s="22" t="s">
        <v>125</v>
      </c>
      <c r="C59">
        <v>6.7778720000000003</v>
      </c>
      <c r="D59" s="30">
        <v>2065.8785044434544</v>
      </c>
      <c r="E59" s="31">
        <v>11012.826911927999</v>
      </c>
      <c r="F59">
        <f t="shared" si="0"/>
        <v>2154.0215714220662</v>
      </c>
      <c r="G59">
        <f t="shared" si="1"/>
        <v>2391.1852700133436</v>
      </c>
      <c r="H59">
        <f t="shared" si="2"/>
        <v>2504.462844478001</v>
      </c>
      <c r="I59">
        <f t="shared" si="3"/>
        <v>2623.1067153302756</v>
      </c>
      <c r="J59">
        <f t="shared" si="4"/>
        <v>2737.8571101102207</v>
      </c>
      <c r="K59">
        <f t="shared" si="5"/>
        <v>2857.6273742783219</v>
      </c>
    </row>
    <row r="60" spans="1:11">
      <c r="A60" t="s">
        <v>126</v>
      </c>
      <c r="C60">
        <v>30.926031999999999</v>
      </c>
      <c r="D60">
        <f t="shared" si="12"/>
        <v>320.14756078625487</v>
      </c>
      <c r="E60">
        <v>15089.379071408999</v>
      </c>
      <c r="F60">
        <f t="shared" si="0"/>
        <v>333.80702228543151</v>
      </c>
      <c r="G60">
        <f t="shared" si="1"/>
        <v>370.56009341121813</v>
      </c>
      <c r="H60">
        <f t="shared" si="2"/>
        <v>388.11462969137239</v>
      </c>
      <c r="I60">
        <f t="shared" si="3"/>
        <v>406.50077668593048</v>
      </c>
      <c r="J60">
        <f t="shared" si="4"/>
        <v>424.28355476752733</v>
      </c>
      <c r="K60">
        <f t="shared" si="5"/>
        <v>442.84425804493173</v>
      </c>
    </row>
    <row r="61" spans="1:11">
      <c r="A61" s="22" t="s">
        <v>127</v>
      </c>
      <c r="C61">
        <v>103.66379999999999</v>
      </c>
      <c r="D61" s="29">
        <f xml:space="preserve"> -12.439*E61 + 117319</f>
        <v>9784.7629273599014</v>
      </c>
      <c r="E61" s="29">
        <v>8644.9262056949992</v>
      </c>
      <c r="F61">
        <f t="shared" si="0"/>
        <v>10202.241018264605</v>
      </c>
      <c r="G61">
        <f t="shared" si="1"/>
        <v>11325.535810625424</v>
      </c>
      <c r="H61">
        <f t="shared" si="2"/>
        <v>11862.060203874596</v>
      </c>
      <c r="I61">
        <f t="shared" si="3"/>
        <v>12424.001357033823</v>
      </c>
      <c r="J61">
        <f t="shared" si="4"/>
        <v>12967.501570781969</v>
      </c>
      <c r="K61">
        <f t="shared" si="5"/>
        <v>13534.777738335613</v>
      </c>
    </row>
    <row r="62" spans="1:11">
      <c r="A62" t="s">
        <v>69</v>
      </c>
      <c r="B62">
        <v>269267</v>
      </c>
      <c r="C62">
        <v>37.989220000000003</v>
      </c>
      <c r="D62">
        <f t="shared" si="6"/>
        <v>7087.9844334787604</v>
      </c>
      <c r="E62">
        <v>33150.911472362</v>
      </c>
      <c r="F62">
        <f t="shared" si="0"/>
        <v>7390.4013884544274</v>
      </c>
      <c r="G62">
        <f t="shared" si="1"/>
        <v>8204.1049049901612</v>
      </c>
      <c r="H62">
        <f t="shared" si="2"/>
        <v>8592.7578111222319</v>
      </c>
      <c r="I62">
        <f t="shared" si="3"/>
        <v>8999.8223640084816</v>
      </c>
      <c r="J62">
        <f t="shared" si="4"/>
        <v>9393.5284847635885</v>
      </c>
      <c r="K62">
        <f t="shared" si="5"/>
        <v>9804.4576687360222</v>
      </c>
    </row>
    <row r="63" spans="1:11">
      <c r="A63" t="s">
        <v>70</v>
      </c>
      <c r="C63">
        <v>10.325538</v>
      </c>
      <c r="D63">
        <f xml:space="preserve"> 0.3373*E63 - 4769.5</f>
        <v>6896.3695118503401</v>
      </c>
      <c r="E63">
        <v>34586.034722354998</v>
      </c>
      <c r="F63">
        <f t="shared" si="0"/>
        <v>7190.6109972449703</v>
      </c>
      <c r="G63">
        <f t="shared" si="1"/>
        <v>7982.3170422832618</v>
      </c>
      <c r="H63">
        <f t="shared" si="2"/>
        <v>8360.4631961999348</v>
      </c>
      <c r="I63">
        <f t="shared" si="3"/>
        <v>8756.5232606972713</v>
      </c>
      <c r="J63">
        <f t="shared" si="4"/>
        <v>9139.5860218088674</v>
      </c>
      <c r="K63">
        <f t="shared" si="5"/>
        <v>9539.4062418549984</v>
      </c>
    </row>
    <row r="64" spans="1:11">
      <c r="A64" t="s">
        <v>128</v>
      </c>
      <c r="C64">
        <v>2.6543739999999998</v>
      </c>
      <c r="D64">
        <f xml:space="preserve"> 0.3373*E64 - 4769.5</f>
        <v>41322.928300576314</v>
      </c>
      <c r="E64">
        <v>136651.13637882099</v>
      </c>
      <c r="F64">
        <f t="shared" si="0"/>
        <v>43086.018254373623</v>
      </c>
      <c r="G64">
        <f t="shared" si="1"/>
        <v>47829.907351098132</v>
      </c>
      <c r="H64">
        <f t="shared" si="2"/>
        <v>50095.752645290435</v>
      </c>
      <c r="I64">
        <f t="shared" si="3"/>
        <v>52468.937785649003</v>
      </c>
      <c r="J64">
        <f t="shared" si="4"/>
        <v>54764.243306160206</v>
      </c>
      <c r="K64">
        <f t="shared" si="5"/>
        <v>57159.959234330367</v>
      </c>
    </row>
    <row r="65" spans="1:11">
      <c r="A65" t="s">
        <v>129</v>
      </c>
      <c r="B65">
        <v>460790</v>
      </c>
      <c r="C65">
        <v>50.9834575</v>
      </c>
      <c r="D65">
        <f t="shared" si="6"/>
        <v>9038.0296393197732</v>
      </c>
      <c r="E65">
        <v>47721.597920180997</v>
      </c>
      <c r="F65">
        <f t="shared" si="0"/>
        <v>9423.6475012316732</v>
      </c>
      <c r="G65">
        <f t="shared" si="1"/>
        <v>10461.217006228348</v>
      </c>
      <c r="H65">
        <f t="shared" si="2"/>
        <v>10956.796041142426</v>
      </c>
      <c r="I65">
        <f t="shared" si="3"/>
        <v>11475.852132282387</v>
      </c>
      <c r="J65">
        <f t="shared" si="4"/>
        <v>11977.874621462692</v>
      </c>
      <c r="K65">
        <f t="shared" si="5"/>
        <v>12501.858580409047</v>
      </c>
    </row>
    <row r="66" spans="1:11">
      <c r="A66" t="s">
        <v>71</v>
      </c>
      <c r="B66">
        <v>23732</v>
      </c>
      <c r="C66">
        <v>19.796285000000001</v>
      </c>
      <c r="D66">
        <f t="shared" si="6"/>
        <v>1198.8107869734145</v>
      </c>
      <c r="E66">
        <v>28209.582754522999</v>
      </c>
      <c r="F66">
        <f t="shared" si="0"/>
        <v>1249.9594190268499</v>
      </c>
      <c r="G66">
        <f t="shared" si="1"/>
        <v>1387.583388460778</v>
      </c>
      <c r="H66">
        <f t="shared" si="2"/>
        <v>1453.31735001676</v>
      </c>
      <c r="I66">
        <f t="shared" si="3"/>
        <v>1522.1653252873602</v>
      </c>
      <c r="J66">
        <f t="shared" si="4"/>
        <v>1588.7539512766293</v>
      </c>
      <c r="K66">
        <f t="shared" si="5"/>
        <v>1658.2555624965282</v>
      </c>
    </row>
    <row r="67" spans="1:11">
      <c r="A67" t="s">
        <v>130</v>
      </c>
      <c r="C67">
        <v>145.27538300000001</v>
      </c>
      <c r="D67">
        <f xml:space="preserve"> 0.3373*E67 - 4769.5</f>
        <v>4452.751464160172</v>
      </c>
      <c r="E67">
        <v>27341.391829707001</v>
      </c>
      <c r="F67">
        <f t="shared" ref="F67:F86" si="13">(((1.05/100)+1)^(2020-2016))*D67</f>
        <v>4642.7331933375681</v>
      </c>
      <c r="G67">
        <f t="shared" ref="G67:G86" si="14">(((1.05/100)+1)^(2030-2020))*F67</f>
        <v>5153.910885479946</v>
      </c>
      <c r="H67">
        <f t="shared" ref="H67:H86" si="15">(((0.93/100)+1)^(2035-2030))*G67</f>
        <v>5398.0670081508197</v>
      </c>
      <c r="I67">
        <f t="shared" ref="I67:I86" si="16">(((0.93/100)+1)^(2040-2035))*H67</f>
        <v>5653.7895341923104</v>
      </c>
      <c r="J67">
        <f t="shared" ref="J67:J86" si="17">(((0.86/100)+1)^(2045-2040))*I67</f>
        <v>5901.1201430690453</v>
      </c>
      <c r="K67">
        <f t="shared" ref="K67:K86" si="18">(((0.86/100)+1)^(2050-2045))*J67</f>
        <v>6159.2704737832109</v>
      </c>
    </row>
    <row r="68" spans="1:11">
      <c r="A68" t="s">
        <v>131</v>
      </c>
      <c r="C68">
        <v>32.443446999999999</v>
      </c>
      <c r="D68">
        <f t="shared" ref="D68:D71" si="19" xml:space="preserve"> 0.3373*E68 - 4769.5</f>
        <v>13514.552380166828</v>
      </c>
      <c r="E68">
        <v>54207.092736931001</v>
      </c>
      <c r="F68">
        <f t="shared" si="13"/>
        <v>14091.16619993834</v>
      </c>
      <c r="G68">
        <f t="shared" si="14"/>
        <v>15642.642349378881</v>
      </c>
      <c r="H68">
        <f t="shared" si="15"/>
        <v>16383.680948845447</v>
      </c>
      <c r="I68">
        <f t="shared" si="16"/>
        <v>17159.82475583606</v>
      </c>
      <c r="J68">
        <f t="shared" si="17"/>
        <v>17910.498242956819</v>
      </c>
      <c r="K68">
        <f t="shared" si="18"/>
        <v>18694.01068340514</v>
      </c>
    </row>
    <row r="69" spans="1:11">
      <c r="A69" t="s">
        <v>132</v>
      </c>
      <c r="C69">
        <v>7.0583220000000004</v>
      </c>
      <c r="D69">
        <f t="shared" si="19"/>
        <v>1469.6538064738688</v>
      </c>
      <c r="E69">
        <v>18497.343037277999</v>
      </c>
      <c r="F69">
        <f t="shared" si="13"/>
        <v>1532.3582654344386</v>
      </c>
      <c r="G69">
        <f t="shared" si="14"/>
        <v>1701.0751244570804</v>
      </c>
      <c r="H69">
        <f t="shared" si="15"/>
        <v>1781.660124079292</v>
      </c>
      <c r="I69">
        <f t="shared" si="16"/>
        <v>1866.0626753608901</v>
      </c>
      <c r="J69">
        <f t="shared" si="17"/>
        <v>1947.6954306850751</v>
      </c>
      <c r="K69">
        <f t="shared" si="18"/>
        <v>2032.8992915406052</v>
      </c>
    </row>
    <row r="70" spans="1:11">
      <c r="A70" t="s">
        <v>133</v>
      </c>
      <c r="C70">
        <v>5.6536340000000003</v>
      </c>
      <c r="D70">
        <f t="shared" si="19"/>
        <v>29041.175583055097</v>
      </c>
      <c r="E70">
        <v>100239.180501201</v>
      </c>
      <c r="F70">
        <f t="shared" si="13"/>
        <v>30280.250523352446</v>
      </c>
      <c r="G70">
        <f t="shared" si="14"/>
        <v>33614.189376920956</v>
      </c>
      <c r="H70">
        <f t="shared" si="15"/>
        <v>35206.593733021735</v>
      </c>
      <c r="I70">
        <f t="shared" si="16"/>
        <v>36874.435030495544</v>
      </c>
      <c r="J70">
        <f t="shared" si="17"/>
        <v>38487.543621277386</v>
      </c>
      <c r="K70">
        <f t="shared" si="18"/>
        <v>40171.219241045626</v>
      </c>
    </row>
    <row r="71" spans="1:11">
      <c r="A71" s="22" t="s">
        <v>134</v>
      </c>
      <c r="C71">
        <v>56.207645999999997</v>
      </c>
      <c r="D71" s="31">
        <v>2065.8785044434499</v>
      </c>
      <c r="E71" s="31">
        <v>13269.223959383</v>
      </c>
      <c r="F71">
        <f t="shared" si="13"/>
        <v>2154.0215714220612</v>
      </c>
      <c r="G71">
        <f t="shared" si="14"/>
        <v>2391.1852700133381</v>
      </c>
      <c r="H71">
        <f t="shared" si="15"/>
        <v>2504.4628444779955</v>
      </c>
      <c r="I71">
        <f t="shared" si="16"/>
        <v>2623.1067153302702</v>
      </c>
      <c r="J71">
        <f t="shared" si="17"/>
        <v>2737.8571101102148</v>
      </c>
      <c r="K71">
        <f t="shared" si="18"/>
        <v>2857.6273742783155</v>
      </c>
    </row>
    <row r="72" spans="1:11">
      <c r="A72" t="s">
        <v>75</v>
      </c>
      <c r="B72">
        <v>404313</v>
      </c>
      <c r="C72">
        <v>46.634140000000002</v>
      </c>
      <c r="D72">
        <f t="shared" ref="D72:D83" si="20">B72/C72</f>
        <v>8669.8929153620065</v>
      </c>
      <c r="E72">
        <v>41266.145741054002</v>
      </c>
      <c r="F72">
        <f t="shared" si="13"/>
        <v>9039.803803292958</v>
      </c>
      <c r="G72">
        <f t="shared" si="14"/>
        <v>10035.111061573134</v>
      </c>
      <c r="H72">
        <f t="shared" si="15"/>
        <v>10510.504187649105</v>
      </c>
      <c r="I72">
        <f t="shared" si="16"/>
        <v>11008.418103274251</v>
      </c>
      <c r="J72">
        <f t="shared" si="17"/>
        <v>11489.992229050664</v>
      </c>
      <c r="K72">
        <f t="shared" si="18"/>
        <v>11992.633290733911</v>
      </c>
    </row>
    <row r="73" spans="1:11">
      <c r="A73" t="s">
        <v>135</v>
      </c>
      <c r="C73">
        <v>21.021170999999999</v>
      </c>
      <c r="D73">
        <f xml:space="preserve"> 0.3373*E73 - 4769.5</f>
        <v>48.332987768962994</v>
      </c>
      <c r="E73">
        <v>14283.525015621</v>
      </c>
      <c r="F73">
        <f t="shared" si="13"/>
        <v>50.395169920058962</v>
      </c>
      <c r="G73">
        <f t="shared" si="14"/>
        <v>55.9438167154049</v>
      </c>
      <c r="H73">
        <f t="shared" si="15"/>
        <v>58.59404208409039</v>
      </c>
      <c r="I73">
        <f t="shared" si="16"/>
        <v>61.369816528924098</v>
      </c>
      <c r="J73">
        <f t="shared" si="17"/>
        <v>64.054499783749336</v>
      </c>
      <c r="K73">
        <f t="shared" si="18"/>
        <v>66.856627159909735</v>
      </c>
    </row>
    <row r="74" spans="1:11">
      <c r="A74" t="s">
        <v>76</v>
      </c>
      <c r="B74">
        <v>137873</v>
      </c>
      <c r="C74">
        <v>9.8360070000000004</v>
      </c>
      <c r="D74">
        <f t="shared" si="20"/>
        <v>14017.171805591435</v>
      </c>
      <c r="E74">
        <v>55377.832788401</v>
      </c>
      <c r="F74">
        <f t="shared" si="13"/>
        <v>14615.230457469319</v>
      </c>
      <c r="G74">
        <f t="shared" si="14"/>
        <v>16224.407522845202</v>
      </c>
      <c r="H74">
        <f t="shared" si="15"/>
        <v>16993.006072845383</v>
      </c>
      <c r="I74">
        <f t="shared" si="16"/>
        <v>17798.015427383762</v>
      </c>
      <c r="J74">
        <f t="shared" si="17"/>
        <v>18576.607195936605</v>
      </c>
      <c r="K74">
        <f t="shared" si="18"/>
        <v>19389.25923062033</v>
      </c>
    </row>
    <row r="75" spans="1:11">
      <c r="A75" t="s">
        <v>77</v>
      </c>
      <c r="B75">
        <v>122088</v>
      </c>
      <c r="C75">
        <v>8.3799170000000007</v>
      </c>
      <c r="D75">
        <f t="shared" si="20"/>
        <v>14569.118047350586</v>
      </c>
      <c r="E75">
        <v>65765.449311987002</v>
      </c>
      <c r="F75">
        <f t="shared" si="13"/>
        <v>15190.726116317293</v>
      </c>
      <c r="G75">
        <f t="shared" si="14"/>
        <v>16863.266836350314</v>
      </c>
      <c r="H75">
        <f t="shared" si="15"/>
        <v>17662.130056497786</v>
      </c>
      <c r="I75">
        <f t="shared" si="16"/>
        <v>18498.83780882859</v>
      </c>
      <c r="J75">
        <f t="shared" si="17"/>
        <v>19308.087744840432</v>
      </c>
      <c r="K75">
        <f t="shared" si="18"/>
        <v>20152.739118807614</v>
      </c>
    </row>
    <row r="76" spans="1:11">
      <c r="A76" s="22" t="s">
        <v>136</v>
      </c>
      <c r="C76">
        <v>17.465575000000001</v>
      </c>
      <c r="D76" s="27">
        <f xml:space="preserve"> 0.3373*E76 - 4769.5</f>
        <v>-3086.7409646351398</v>
      </c>
      <c r="E76" s="27">
        <v>4988.909087948</v>
      </c>
      <c r="F76">
        <f t="shared" si="13"/>
        <v>-3218.4402949714881</v>
      </c>
      <c r="G76">
        <f t="shared" si="14"/>
        <v>-3572.7994221861322</v>
      </c>
      <c r="H76">
        <f t="shared" si="15"/>
        <v>-3742.0535814808309</v>
      </c>
      <c r="I76">
        <f t="shared" si="16"/>
        <v>-3919.3258148551054</v>
      </c>
      <c r="J76">
        <f t="shared" si="17"/>
        <v>-4090.7805947530805</v>
      </c>
      <c r="K76">
        <f t="shared" si="18"/>
        <v>-4269.73583338772</v>
      </c>
    </row>
    <row r="77" spans="1:11">
      <c r="A77" t="s">
        <v>137</v>
      </c>
      <c r="C77">
        <v>68.971307999999993</v>
      </c>
      <c r="D77">
        <f t="shared" ref="D77:D78" si="21" xml:space="preserve"> 0.3373*E77 - 4769.5</f>
        <v>2168.7419824640583</v>
      </c>
      <c r="E77">
        <v>20569.943618334</v>
      </c>
      <c r="F77">
        <f t="shared" si="13"/>
        <v>2261.2738372698927</v>
      </c>
      <c r="G77">
        <f t="shared" si="14"/>
        <v>2510.2463052756625</v>
      </c>
      <c r="H77">
        <f t="shared" si="15"/>
        <v>2629.1641559066629</v>
      </c>
      <c r="I77">
        <f t="shared" si="16"/>
        <v>2753.7154996211812</v>
      </c>
      <c r="J77">
        <f t="shared" si="17"/>
        <v>2874.1795047058536</v>
      </c>
      <c r="K77">
        <f t="shared" si="18"/>
        <v>2999.9133267062662</v>
      </c>
    </row>
    <row r="78" spans="1:11">
      <c r="A78" s="22" t="s">
        <v>138</v>
      </c>
      <c r="C78">
        <v>11.303945000000001</v>
      </c>
      <c r="D78" s="30">
        <v>2065.8785044434544</v>
      </c>
      <c r="E78" s="31">
        <v>12280.95074934</v>
      </c>
      <c r="F78">
        <f t="shared" si="13"/>
        <v>2154.0215714220662</v>
      </c>
      <c r="G78">
        <f t="shared" si="14"/>
        <v>2391.1852700133436</v>
      </c>
      <c r="H78">
        <f t="shared" si="15"/>
        <v>2504.462844478001</v>
      </c>
      <c r="I78">
        <f t="shared" si="16"/>
        <v>2623.1067153302756</v>
      </c>
      <c r="J78">
        <f t="shared" si="17"/>
        <v>2737.8571101102207</v>
      </c>
      <c r="K78">
        <f t="shared" si="18"/>
        <v>2857.6273742783219</v>
      </c>
    </row>
    <row r="79" spans="1:11">
      <c r="A79" t="s">
        <v>78</v>
      </c>
      <c r="B79">
        <v>308681</v>
      </c>
      <c r="C79">
        <v>79.827871000000002</v>
      </c>
      <c r="D79">
        <f t="shared" si="20"/>
        <v>3866.8324249809943</v>
      </c>
      <c r="E79">
        <v>28539.379288478001</v>
      </c>
      <c r="F79">
        <f t="shared" si="13"/>
        <v>4031.8152488484548</v>
      </c>
      <c r="G79">
        <f t="shared" si="14"/>
        <v>4475.7291952730193</v>
      </c>
      <c r="H79">
        <f t="shared" si="15"/>
        <v>4687.7578295905732</v>
      </c>
      <c r="I79">
        <f t="shared" si="16"/>
        <v>4909.8308923820496</v>
      </c>
      <c r="J79">
        <f t="shared" si="17"/>
        <v>5124.6162954733118</v>
      </c>
      <c r="K79">
        <f t="shared" si="18"/>
        <v>5348.7976982216405</v>
      </c>
    </row>
    <row r="80" spans="1:11">
      <c r="A80" t="s">
        <v>79</v>
      </c>
      <c r="B80">
        <v>70433</v>
      </c>
      <c r="C80">
        <v>44.624372999999999</v>
      </c>
      <c r="D80">
        <f t="shared" si="20"/>
        <v>1578.3527087316163</v>
      </c>
      <c r="E80">
        <v>9304.7984426139992</v>
      </c>
      <c r="F80">
        <f t="shared" si="13"/>
        <v>1645.6949305623639</v>
      </c>
      <c r="G80">
        <f t="shared" si="14"/>
        <v>1826.8904680923865</v>
      </c>
      <c r="H80">
        <f t="shared" si="15"/>
        <v>1913.4357156034478</v>
      </c>
      <c r="I80">
        <f t="shared" si="16"/>
        <v>2004.0808694841403</v>
      </c>
      <c r="J80">
        <f t="shared" si="17"/>
        <v>2091.7513670663498</v>
      </c>
      <c r="K80">
        <f t="shared" si="18"/>
        <v>2183.2570971800142</v>
      </c>
    </row>
    <row r="81" spans="1:11">
      <c r="A81" t="s">
        <v>139</v>
      </c>
      <c r="C81">
        <v>9.3609799999999996</v>
      </c>
      <c r="D81">
        <f xml:space="preserve"> 0.3373*E81 - 4769.5</f>
        <v>22713.537079735452</v>
      </c>
      <c r="E81">
        <v>81479.505128181001</v>
      </c>
      <c r="F81">
        <f t="shared" si="13"/>
        <v>23682.636092980498</v>
      </c>
      <c r="G81">
        <f t="shared" si="14"/>
        <v>26290.159454269058</v>
      </c>
      <c r="H81">
        <f t="shared" si="15"/>
        <v>27535.602679691765</v>
      </c>
      <c r="I81">
        <f t="shared" si="16"/>
        <v>28840.046263421518</v>
      </c>
      <c r="J81">
        <f t="shared" si="17"/>
        <v>30101.682579953464</v>
      </c>
      <c r="K81">
        <f t="shared" si="18"/>
        <v>31418.510423595097</v>
      </c>
    </row>
    <row r="82" spans="1:11">
      <c r="A82" t="s">
        <v>80</v>
      </c>
      <c r="B82">
        <v>778560.44879691</v>
      </c>
      <c r="C82">
        <v>66.297944000000001</v>
      </c>
      <c r="D82">
        <f t="shared" si="20"/>
        <v>11743.357362588951</v>
      </c>
      <c r="E82">
        <v>45966.794505455</v>
      </c>
      <c r="F82">
        <f t="shared" si="13"/>
        <v>12244.401123070551</v>
      </c>
      <c r="G82">
        <f t="shared" si="14"/>
        <v>13592.543358928224</v>
      </c>
      <c r="H82">
        <f t="shared" si="15"/>
        <v>14236.4626577856</v>
      </c>
      <c r="I82">
        <f t="shared" si="16"/>
        <v>14910.886333380433</v>
      </c>
      <c r="J82">
        <f t="shared" si="17"/>
        <v>15563.177787355402</v>
      </c>
      <c r="K82">
        <f t="shared" si="18"/>
        <v>16244.004375420707</v>
      </c>
    </row>
    <row r="83" spans="1:11">
      <c r="A83" t="s">
        <v>81</v>
      </c>
      <c r="B83">
        <v>6547948.1573556</v>
      </c>
      <c r="C83">
        <v>323.59254375</v>
      </c>
      <c r="D83">
        <f t="shared" si="20"/>
        <v>20235.163893066681</v>
      </c>
      <c r="E83">
        <v>64973.048967989002</v>
      </c>
      <c r="F83">
        <f t="shared" si="13"/>
        <v>21098.520282376834</v>
      </c>
      <c r="G83">
        <f t="shared" si="14"/>
        <v>23421.525386577396</v>
      </c>
      <c r="H83">
        <f t="shared" si="15"/>
        <v>24531.072864694423</v>
      </c>
      <c r="I83">
        <f t="shared" si="16"/>
        <v>25693.182914457673</v>
      </c>
      <c r="J83">
        <f t="shared" si="17"/>
        <v>26817.156584822103</v>
      </c>
      <c r="K83">
        <f t="shared" si="18"/>
        <v>27990.299593834789</v>
      </c>
    </row>
    <row r="84" spans="1:11">
      <c r="A84" t="s">
        <v>140</v>
      </c>
      <c r="C84">
        <v>3.4241290000000002</v>
      </c>
      <c r="D84">
        <f xml:space="preserve"> 0.3373*E84 - 4769.5</f>
        <v>1893.8440308855807</v>
      </c>
      <c r="E84">
        <v>19754.94820897</v>
      </c>
      <c r="F84">
        <f t="shared" si="13"/>
        <v>1974.6470504737836</v>
      </c>
      <c r="G84">
        <f t="shared" si="14"/>
        <v>2192.0611210271913</v>
      </c>
      <c r="H84">
        <f t="shared" si="15"/>
        <v>2295.9055909568897</v>
      </c>
      <c r="I84">
        <f t="shared" si="16"/>
        <v>2404.669482991902</v>
      </c>
      <c r="J84">
        <f t="shared" si="17"/>
        <v>2509.8641252365137</v>
      </c>
      <c r="K84">
        <f t="shared" si="18"/>
        <v>2619.6606110339467</v>
      </c>
    </row>
    <row r="85" spans="1:1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</row>
    <row r="86" spans="1:11">
      <c r="A86" s="22" t="s">
        <v>142</v>
      </c>
      <c r="C86">
        <v>93.640422000000001</v>
      </c>
      <c r="D86" s="27">
        <f xml:space="preserve"> 0.3373*E86 - 4769.5</f>
        <v>-2178.4357603741146</v>
      </c>
      <c r="E86" s="27">
        <v>7681.7795423240004</v>
      </c>
      <c r="F86">
        <f t="shared" si="13"/>
        <v>-2271.381211291126</v>
      </c>
      <c r="G86">
        <f t="shared" si="14"/>
        <v>-2521.4665289719983</v>
      </c>
      <c r="H86">
        <f t="shared" si="15"/>
        <v>-2640.9159150474543</v>
      </c>
      <c r="I86">
        <f t="shared" si="16"/>
        <v>-2766.0239746249617</v>
      </c>
      <c r="J86">
        <f t="shared" si="17"/>
        <v>-2887.0264261089237</v>
      </c>
      <c r="K86">
        <f t="shared" si="18"/>
        <v>-3013.3222493783251</v>
      </c>
    </row>
    <row r="88" spans="1:11">
      <c r="A88" s="14" t="s">
        <v>154</v>
      </c>
    </row>
    <row r="89" spans="1:11">
      <c r="A89">
        <f>COUNTBLANK(B2:B86)</f>
        <v>57</v>
      </c>
    </row>
    <row r="90" spans="1:11">
      <c r="A90">
        <f>85-A89</f>
        <v>28</v>
      </c>
    </row>
    <row r="94" spans="1:11">
      <c r="D94" s="27">
        <v>10</v>
      </c>
      <c r="E94" t="s">
        <v>155</v>
      </c>
      <c r="H94" t="s">
        <v>159</v>
      </c>
    </row>
    <row r="95" spans="1:11">
      <c r="D95" s="29">
        <v>2</v>
      </c>
      <c r="E95" t="s">
        <v>157</v>
      </c>
    </row>
    <row r="96" spans="1:11">
      <c r="D96" s="31">
        <v>8</v>
      </c>
      <c r="E96" t="s">
        <v>158</v>
      </c>
    </row>
    <row r="97" spans="4:5">
      <c r="D97">
        <v>64</v>
      </c>
    </row>
    <row r="98" spans="4:5">
      <c r="D98" t="s">
        <v>160</v>
      </c>
      <c r="E98" t="s">
        <v>161</v>
      </c>
    </row>
    <row r="99" spans="4:5">
      <c r="D99" t="s">
        <v>162</v>
      </c>
      <c r="E99" t="s">
        <v>163</v>
      </c>
    </row>
  </sheetData>
  <autoFilter ref="E1:E90" xr:uid="{00000000-0009-0000-0000-000002000000}">
    <filterColumn colId="0">
      <colorFilter dxfId="33"/>
    </filterColumn>
  </autoFilter>
  <conditionalFormatting sqref="E1:E1048576">
    <cfRule type="cellIs" dxfId="34" priority="1" operator="lessThan">
      <formula>8000</formula>
    </cfRule>
  </conditionalFormatting>
  <hyperlinks>
    <hyperlink ref="A88" r:id="rId1" xr:uid="{00000000-0004-0000-02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2"/>
  <sheetViews>
    <sheetView topLeftCell="A12" workbookViewId="0">
      <selection activeCell="F57" sqref="F57"/>
    </sheetView>
  </sheetViews>
  <sheetFormatPr defaultRowHeight="12.75"/>
  <cols>
    <col min="1" max="1" width="24.7109375" customWidth="1"/>
    <col min="2" max="2" width="18.42578125" customWidth="1"/>
    <col min="3" max="4" width="20.42578125" customWidth="1"/>
    <col min="5" max="5" width="9.140625" bestFit="1" customWidth="1"/>
  </cols>
  <sheetData>
    <row r="1" spans="1:16">
      <c r="A1" s="34"/>
      <c r="B1" t="s">
        <v>143</v>
      </c>
      <c r="C1" t="s">
        <v>146</v>
      </c>
      <c r="D1" t="s">
        <v>147</v>
      </c>
    </row>
    <row r="2" spans="1:16">
      <c r="A2" s="35" t="s">
        <v>164</v>
      </c>
      <c r="B2" t="s">
        <v>90</v>
      </c>
      <c r="C2">
        <v>1532.9266972159412</v>
      </c>
      <c r="D2">
        <v>18684.929431413999</v>
      </c>
    </row>
    <row r="3" spans="1:16">
      <c r="A3" s="35" t="s">
        <v>164</v>
      </c>
      <c r="B3" t="s">
        <v>91</v>
      </c>
      <c r="C3">
        <v>-2715.5487940676244</v>
      </c>
      <c r="D3">
        <v>6089.3898782460001</v>
      </c>
    </row>
    <row r="4" spans="1:16">
      <c r="A4" s="35" t="s">
        <v>165</v>
      </c>
      <c r="B4" t="s">
        <v>31</v>
      </c>
      <c r="C4">
        <v>1261.9162679040583</v>
      </c>
      <c r="D4">
        <v>21255.375286988001</v>
      </c>
    </row>
    <row r="5" spans="1:16">
      <c r="A5" s="36" t="s">
        <v>166</v>
      </c>
      <c r="B5" t="s">
        <v>35</v>
      </c>
      <c r="C5">
        <v>13341.284490737022</v>
      </c>
      <c r="D5">
        <v>53941.715938861998</v>
      </c>
    </row>
    <row r="6" spans="1:16">
      <c r="A6" s="35" t="s">
        <v>167</v>
      </c>
      <c r="B6" t="s">
        <v>92</v>
      </c>
      <c r="C6">
        <v>13138.292255928001</v>
      </c>
      <c r="D6">
        <v>53091.586883866003</v>
      </c>
    </row>
    <row r="7" spans="1:16">
      <c r="A7" s="35" t="s">
        <v>168</v>
      </c>
      <c r="B7" t="s">
        <v>36</v>
      </c>
      <c r="C7">
        <v>2555.1448365624515</v>
      </c>
      <c r="D7">
        <v>18197.762095088001</v>
      </c>
    </row>
    <row r="8" spans="1:16">
      <c r="A8" s="35" t="s">
        <v>168</v>
      </c>
      <c r="B8" t="s">
        <v>93</v>
      </c>
      <c r="C8">
        <v>-3172.6834899041528</v>
      </c>
      <c r="D8">
        <v>4734.1135787009998</v>
      </c>
      <c r="I8" t="s">
        <v>164</v>
      </c>
      <c r="J8" t="s">
        <v>91</v>
      </c>
      <c r="K8">
        <v>-2715.5487940676244</v>
      </c>
      <c r="L8">
        <v>6089.3898782460001</v>
      </c>
      <c r="O8" t="s">
        <v>91</v>
      </c>
      <c r="P8" t="s">
        <v>164</v>
      </c>
    </row>
    <row r="9" spans="1:16">
      <c r="A9" s="35" t="s">
        <v>167</v>
      </c>
      <c r="B9" t="s">
        <v>37</v>
      </c>
      <c r="C9">
        <v>1945.8774549733009</v>
      </c>
      <c r="D9">
        <v>21719.287255055999</v>
      </c>
      <c r="I9" t="s">
        <v>165</v>
      </c>
      <c r="J9" t="s">
        <v>31</v>
      </c>
      <c r="K9">
        <v>1261.9162679040583</v>
      </c>
      <c r="L9">
        <v>21255.375286988001</v>
      </c>
      <c r="O9" t="s">
        <v>93</v>
      </c>
      <c r="P9" t="s">
        <v>168</v>
      </c>
    </row>
    <row r="10" spans="1:16">
      <c r="A10" s="35" t="s">
        <v>167</v>
      </c>
      <c r="B10" t="s">
        <v>38</v>
      </c>
      <c r="C10">
        <v>11419.95804277101</v>
      </c>
      <c r="D10">
        <v>48568.035452871998</v>
      </c>
      <c r="I10" t="s">
        <v>166</v>
      </c>
      <c r="J10" t="s">
        <v>35</v>
      </c>
      <c r="K10">
        <v>13341.284490737022</v>
      </c>
      <c r="L10">
        <v>53941.715938861998</v>
      </c>
      <c r="O10" t="s">
        <v>95</v>
      </c>
      <c r="P10" t="s">
        <v>168</v>
      </c>
    </row>
    <row r="11" spans="1:16">
      <c r="A11" s="36" t="s">
        <v>165</v>
      </c>
      <c r="B11" t="s">
        <v>94</v>
      </c>
      <c r="C11">
        <v>935.37388874354292</v>
      </c>
      <c r="D11">
        <v>16913.352768288001</v>
      </c>
      <c r="I11" t="s">
        <v>167</v>
      </c>
      <c r="J11" t="s">
        <v>92</v>
      </c>
      <c r="K11">
        <v>13138.292255928001</v>
      </c>
      <c r="L11">
        <v>53091.586883866003</v>
      </c>
      <c r="O11" t="s">
        <v>104</v>
      </c>
      <c r="P11" t="s">
        <v>164</v>
      </c>
    </row>
    <row r="12" spans="1:16">
      <c r="A12" s="35" t="s">
        <v>167</v>
      </c>
      <c r="B12" t="s">
        <v>40</v>
      </c>
      <c r="C12">
        <v>1568.103146091704</v>
      </c>
      <c r="D12">
        <v>21306.469580288998</v>
      </c>
      <c r="I12" t="s">
        <v>168</v>
      </c>
      <c r="J12" t="s">
        <v>36</v>
      </c>
      <c r="K12">
        <v>2555.1448365624515</v>
      </c>
      <c r="L12">
        <v>18197.762095088001</v>
      </c>
      <c r="O12" t="s">
        <v>113</v>
      </c>
      <c r="P12" t="s">
        <v>168</v>
      </c>
    </row>
    <row r="13" spans="1:16">
      <c r="A13" t="s">
        <v>168</v>
      </c>
      <c r="B13" t="s">
        <v>95</v>
      </c>
      <c r="C13">
        <v>-3190.2699098445764</v>
      </c>
      <c r="D13">
        <v>4681.9747706950002</v>
      </c>
      <c r="F13" t="s">
        <v>168</v>
      </c>
      <c r="G13">
        <v>9</v>
      </c>
      <c r="I13" t="s">
        <v>168</v>
      </c>
      <c r="J13" t="s">
        <v>93</v>
      </c>
      <c r="K13">
        <v>-3172.6834899041528</v>
      </c>
      <c r="L13">
        <v>4734.1135787009998</v>
      </c>
      <c r="O13" t="s">
        <v>119</v>
      </c>
      <c r="P13" t="s">
        <v>168</v>
      </c>
    </row>
    <row r="14" spans="1:16">
      <c r="A14" s="36" t="s">
        <v>169</v>
      </c>
      <c r="B14" t="s">
        <v>42</v>
      </c>
      <c r="C14">
        <v>12744.705336953528</v>
      </c>
      <c r="D14">
        <v>51924.711938788998</v>
      </c>
      <c r="I14" t="s">
        <v>167</v>
      </c>
      <c r="J14" t="s">
        <v>37</v>
      </c>
      <c r="K14">
        <v>1945.8774549733009</v>
      </c>
      <c r="L14">
        <v>21719.287255055999</v>
      </c>
      <c r="O14" t="s">
        <v>121</v>
      </c>
      <c r="P14" t="s">
        <v>164</v>
      </c>
    </row>
    <row r="15" spans="1:16">
      <c r="A15" s="35" t="s">
        <v>169</v>
      </c>
      <c r="B15" t="s">
        <v>96</v>
      </c>
      <c r="C15">
        <v>3894.7917989179659</v>
      </c>
      <c r="D15">
        <v>25687.197743605</v>
      </c>
      <c r="I15" t="s">
        <v>167</v>
      </c>
      <c r="J15" t="s">
        <v>38</v>
      </c>
      <c r="K15">
        <v>11419.95804277101</v>
      </c>
      <c r="L15">
        <v>48568.035452871998</v>
      </c>
      <c r="O15" t="s">
        <v>123</v>
      </c>
      <c r="P15" t="s">
        <v>168</v>
      </c>
    </row>
    <row r="16" spans="1:16">
      <c r="A16" s="36" t="s">
        <v>168</v>
      </c>
      <c r="B16" t="s">
        <v>43</v>
      </c>
      <c r="C16">
        <v>1612.9564349271429</v>
      </c>
      <c r="D16">
        <v>19882.039970264999</v>
      </c>
      <c r="I16" t="s">
        <v>165</v>
      </c>
      <c r="J16" t="s">
        <v>94</v>
      </c>
      <c r="K16">
        <v>935.37388874354292</v>
      </c>
      <c r="L16">
        <v>16913.352768288001</v>
      </c>
      <c r="O16" t="s">
        <v>136</v>
      </c>
      <c r="P16" t="s">
        <v>168</v>
      </c>
    </row>
    <row r="17" spans="1:16">
      <c r="A17" s="35" t="s">
        <v>165</v>
      </c>
      <c r="B17" t="s">
        <v>97</v>
      </c>
      <c r="C17">
        <v>619.7009291229424</v>
      </c>
      <c r="D17">
        <v>15977.470883851</v>
      </c>
      <c r="I17" t="s">
        <v>167</v>
      </c>
      <c r="J17" t="s">
        <v>40</v>
      </c>
      <c r="K17">
        <v>1568.103146091704</v>
      </c>
      <c r="L17">
        <v>21306.469580288998</v>
      </c>
      <c r="O17" t="s">
        <v>142</v>
      </c>
      <c r="P17" t="s">
        <v>168</v>
      </c>
    </row>
    <row r="18" spans="1:16">
      <c r="A18" s="35" t="s">
        <v>169</v>
      </c>
      <c r="B18" t="s">
        <v>98</v>
      </c>
      <c r="C18">
        <v>1268.2062726669037</v>
      </c>
      <c r="D18">
        <v>17900.107538295</v>
      </c>
      <c r="I18" t="s">
        <v>168</v>
      </c>
      <c r="J18" t="s">
        <v>95</v>
      </c>
      <c r="K18">
        <v>-3190.2699098445764</v>
      </c>
      <c r="L18">
        <v>4681.9747706950002</v>
      </c>
    </row>
    <row r="19" spans="1:16">
      <c r="A19" s="35" t="s">
        <v>167</v>
      </c>
      <c r="B19" t="s">
        <v>44</v>
      </c>
      <c r="C19">
        <v>1102.0286546458894</v>
      </c>
      <c r="D19">
        <v>26828.579227179998</v>
      </c>
      <c r="I19" t="s">
        <v>169</v>
      </c>
      <c r="J19" t="s">
        <v>42</v>
      </c>
      <c r="K19">
        <v>12744.705336953528</v>
      </c>
      <c r="L19">
        <v>51924.711938788998</v>
      </c>
    </row>
    <row r="20" spans="1:16">
      <c r="A20" t="s">
        <v>169</v>
      </c>
      <c r="B20" t="s">
        <v>99</v>
      </c>
      <c r="C20">
        <v>3695.3807197337301</v>
      </c>
      <c r="D20">
        <v>25095.999762033</v>
      </c>
      <c r="I20" t="s">
        <v>169</v>
      </c>
      <c r="J20" t="s">
        <v>96</v>
      </c>
      <c r="K20">
        <v>3894.7917989179659</v>
      </c>
      <c r="L20">
        <v>25687.197743605</v>
      </c>
    </row>
    <row r="21" spans="1:16">
      <c r="A21" s="35" t="s">
        <v>167</v>
      </c>
      <c r="B21" t="s">
        <v>45</v>
      </c>
      <c r="C21">
        <v>8603.1362196515129</v>
      </c>
      <c r="D21">
        <v>39509.326428432003</v>
      </c>
      <c r="I21" t="s">
        <v>168</v>
      </c>
      <c r="J21" t="s">
        <v>43</v>
      </c>
      <c r="K21">
        <v>1612.9564349271429</v>
      </c>
      <c r="L21">
        <v>19882.039970264999</v>
      </c>
    </row>
    <row r="22" spans="1:16">
      <c r="A22" s="35" t="s">
        <v>167</v>
      </c>
      <c r="B22" t="s">
        <v>46</v>
      </c>
      <c r="C22">
        <v>12816.117102666462</v>
      </c>
      <c r="D22">
        <v>54271.038622107997</v>
      </c>
      <c r="I22" t="s">
        <v>165</v>
      </c>
      <c r="J22" t="s">
        <v>97</v>
      </c>
      <c r="K22">
        <v>619.7009291229424</v>
      </c>
      <c r="L22">
        <v>15977.470883851</v>
      </c>
    </row>
    <row r="23" spans="1:16">
      <c r="A23" s="35" t="s">
        <v>169</v>
      </c>
      <c r="B23" t="s">
        <v>100</v>
      </c>
      <c r="C23">
        <v>1548.1360869155187</v>
      </c>
      <c r="D23">
        <v>18730.021010719</v>
      </c>
      <c r="I23" t="s">
        <v>169</v>
      </c>
      <c r="J23" t="s">
        <v>98</v>
      </c>
      <c r="K23">
        <v>1268.2062726669037</v>
      </c>
      <c r="L23">
        <v>17900.107538295</v>
      </c>
    </row>
    <row r="24" spans="1:16">
      <c r="A24" s="35" t="s">
        <v>165</v>
      </c>
      <c r="B24" t="s">
        <v>101</v>
      </c>
      <c r="C24">
        <v>-818.95350803928932</v>
      </c>
      <c r="D24">
        <v>11712.263539759</v>
      </c>
      <c r="F24" t="s">
        <v>164</v>
      </c>
      <c r="G24">
        <v>7</v>
      </c>
      <c r="I24" t="s">
        <v>167</v>
      </c>
      <c r="J24" t="s">
        <v>44</v>
      </c>
      <c r="K24">
        <v>1102.0286546458894</v>
      </c>
      <c r="L24">
        <v>26828.579227179998</v>
      </c>
    </row>
    <row r="25" spans="1:16">
      <c r="A25" s="35" t="s">
        <v>164</v>
      </c>
      <c r="B25" t="s">
        <v>102</v>
      </c>
      <c r="C25">
        <v>-119.22400334572376</v>
      </c>
      <c r="D25">
        <v>13786.765480742</v>
      </c>
      <c r="F25" t="s">
        <v>170</v>
      </c>
      <c r="G25">
        <v>2</v>
      </c>
      <c r="I25" t="s">
        <v>169</v>
      </c>
      <c r="J25" t="s">
        <v>99</v>
      </c>
      <c r="K25">
        <v>3695.3807197337301</v>
      </c>
      <c r="L25">
        <v>25095.999762033</v>
      </c>
    </row>
    <row r="26" spans="1:16">
      <c r="A26" s="35" t="s">
        <v>169</v>
      </c>
      <c r="B26" t="s">
        <v>103</v>
      </c>
      <c r="C26">
        <v>-1521.1251204140021</v>
      </c>
      <c r="D26">
        <v>9630.5214336970002</v>
      </c>
      <c r="F26" t="s">
        <v>171</v>
      </c>
      <c r="G26">
        <v>2</v>
      </c>
      <c r="I26" t="s">
        <v>167</v>
      </c>
      <c r="J26" t="s">
        <v>45</v>
      </c>
      <c r="K26">
        <v>8603.1362196515129</v>
      </c>
      <c r="L26">
        <v>39509.326428432003</v>
      </c>
    </row>
    <row r="27" spans="1:16">
      <c r="A27" s="35" t="s">
        <v>167</v>
      </c>
      <c r="B27" t="s">
        <v>48</v>
      </c>
      <c r="C27">
        <v>12574.319539779541</v>
      </c>
      <c r="D27">
        <v>47783.691014089003</v>
      </c>
      <c r="I27" t="s">
        <v>167</v>
      </c>
      <c r="J27" t="s">
        <v>46</v>
      </c>
      <c r="K27">
        <v>12816.117102666462</v>
      </c>
      <c r="L27">
        <v>54271.038622107997</v>
      </c>
    </row>
    <row r="28" spans="1:16">
      <c r="A28" s="36" t="s">
        <v>167</v>
      </c>
      <c r="B28" t="s">
        <v>49</v>
      </c>
      <c r="C28">
        <v>14183.780699069128</v>
      </c>
      <c r="D28">
        <v>47777.539132265003</v>
      </c>
      <c r="I28" t="s">
        <v>169</v>
      </c>
      <c r="J28" t="s">
        <v>100</v>
      </c>
      <c r="K28">
        <v>1548.1360869155187</v>
      </c>
      <c r="L28">
        <v>18730.021010719</v>
      </c>
    </row>
    <row r="29" spans="1:16">
      <c r="A29" s="35" t="s">
        <v>167</v>
      </c>
      <c r="B29" t="s">
        <v>52</v>
      </c>
      <c r="C29">
        <v>13649.964313596134</v>
      </c>
      <c r="D29">
        <v>51630.518596638001</v>
      </c>
      <c r="I29" t="s">
        <v>165</v>
      </c>
      <c r="J29" t="s">
        <v>101</v>
      </c>
      <c r="K29">
        <v>-818.95350803928932</v>
      </c>
      <c r="L29">
        <v>11712.263539759</v>
      </c>
    </row>
    <row r="30" spans="1:16">
      <c r="A30" s="35" t="s">
        <v>164</v>
      </c>
      <c r="B30" t="s">
        <v>104</v>
      </c>
      <c r="C30">
        <v>-3100.099864421933</v>
      </c>
      <c r="D30">
        <v>4949.3036927900002</v>
      </c>
      <c r="I30" t="s">
        <v>164</v>
      </c>
      <c r="J30" t="s">
        <v>102</v>
      </c>
      <c r="K30">
        <v>-119.22400334572376</v>
      </c>
      <c r="L30">
        <v>13786.765480742</v>
      </c>
    </row>
    <row r="31" spans="1:16">
      <c r="A31" s="35" t="s">
        <v>167</v>
      </c>
      <c r="B31" t="s">
        <v>54</v>
      </c>
      <c r="C31">
        <v>5385.3008691602627</v>
      </c>
      <c r="D31">
        <v>30106.139546873001</v>
      </c>
      <c r="I31" t="s">
        <v>169</v>
      </c>
      <c r="J31" t="s">
        <v>103</v>
      </c>
      <c r="K31">
        <v>-1521.1251204140021</v>
      </c>
      <c r="L31">
        <v>9630.5214336970002</v>
      </c>
    </row>
    <row r="32" spans="1:16">
      <c r="A32" s="35" t="s">
        <v>169</v>
      </c>
      <c r="B32" t="s">
        <v>105</v>
      </c>
      <c r="C32">
        <v>-1442.0898928812944</v>
      </c>
      <c r="D32">
        <v>9864.8387403460001</v>
      </c>
      <c r="I32" t="s">
        <v>167</v>
      </c>
      <c r="J32" t="s">
        <v>48</v>
      </c>
      <c r="K32">
        <v>12574.319539779541</v>
      </c>
      <c r="L32">
        <v>47783.691014089003</v>
      </c>
    </row>
    <row r="33" spans="1:12">
      <c r="A33" s="35" t="s">
        <v>167</v>
      </c>
      <c r="B33" t="s">
        <v>55</v>
      </c>
      <c r="C33">
        <v>8472.3208149308302</v>
      </c>
      <c r="D33">
        <v>32371.961852609998</v>
      </c>
      <c r="I33" t="s">
        <v>167</v>
      </c>
      <c r="J33" t="s">
        <v>49</v>
      </c>
      <c r="K33">
        <v>14183.780699069128</v>
      </c>
      <c r="L33">
        <v>47777.539132265003</v>
      </c>
    </row>
    <row r="34" spans="1:12">
      <c r="A34" s="35" t="s">
        <v>168</v>
      </c>
      <c r="B34" t="s">
        <v>57</v>
      </c>
      <c r="C34">
        <v>14077.457287987347</v>
      </c>
      <c r="D34">
        <v>8299.9493626719996</v>
      </c>
      <c r="I34" t="s">
        <v>167</v>
      </c>
      <c r="J34" t="s">
        <v>52</v>
      </c>
      <c r="K34">
        <v>13649.964313596134</v>
      </c>
      <c r="L34">
        <v>51630.518596638001</v>
      </c>
    </row>
    <row r="35" spans="1:12">
      <c r="A35" s="36" t="s">
        <v>168</v>
      </c>
      <c r="B35" t="s">
        <v>106</v>
      </c>
      <c r="C35">
        <v>127.80649822780379</v>
      </c>
      <c r="D35">
        <v>14519.141708354</v>
      </c>
      <c r="I35" t="s">
        <v>164</v>
      </c>
      <c r="J35" t="s">
        <v>104</v>
      </c>
      <c r="K35">
        <v>-3100.099864421933</v>
      </c>
      <c r="L35">
        <v>4949.3036927900002</v>
      </c>
    </row>
    <row r="36" spans="1:12">
      <c r="A36" s="35" t="s">
        <v>168</v>
      </c>
      <c r="B36" t="s">
        <v>107</v>
      </c>
      <c r="C36">
        <v>1192.5299687157358</v>
      </c>
      <c r="D36">
        <v>17675.748499009002</v>
      </c>
      <c r="I36" t="s">
        <v>167</v>
      </c>
      <c r="J36" t="s">
        <v>54</v>
      </c>
      <c r="K36">
        <v>5385.3008691602627</v>
      </c>
      <c r="L36">
        <v>30106.139546873001</v>
      </c>
    </row>
    <row r="37" spans="1:12">
      <c r="A37" s="35" t="s">
        <v>168</v>
      </c>
      <c r="B37" t="s">
        <v>108</v>
      </c>
      <c r="C37">
        <v>429.19581900209505</v>
      </c>
      <c r="D37">
        <v>15412.676605402001</v>
      </c>
      <c r="I37" t="s">
        <v>169</v>
      </c>
      <c r="J37" t="s">
        <v>105</v>
      </c>
      <c r="K37">
        <v>-1442.0898928812944</v>
      </c>
      <c r="L37">
        <v>9864.8387403460001</v>
      </c>
    </row>
    <row r="38" spans="1:12">
      <c r="A38" s="35" t="s">
        <v>167</v>
      </c>
      <c r="B38" t="s">
        <v>109</v>
      </c>
      <c r="C38">
        <v>25143.220734572518</v>
      </c>
      <c r="D38">
        <v>88682.836449962997</v>
      </c>
      <c r="I38" t="s">
        <v>167</v>
      </c>
      <c r="J38" t="s">
        <v>55</v>
      </c>
      <c r="K38">
        <v>8472.3208149308302</v>
      </c>
      <c r="L38">
        <v>32371.961852609998</v>
      </c>
    </row>
    <row r="39" spans="1:12">
      <c r="A39" s="35" t="s">
        <v>168</v>
      </c>
      <c r="B39" t="s">
        <v>110</v>
      </c>
      <c r="C39">
        <v>9237.7686200771477</v>
      </c>
      <c r="D39">
        <v>41527.627097768003</v>
      </c>
      <c r="I39" t="s">
        <v>168</v>
      </c>
      <c r="J39" t="s">
        <v>57</v>
      </c>
      <c r="K39">
        <v>14077.457287987347</v>
      </c>
      <c r="L39">
        <v>8299.9493626719996</v>
      </c>
    </row>
    <row r="40" spans="1:12">
      <c r="A40" s="35" t="s">
        <v>167</v>
      </c>
      <c r="B40" t="s">
        <v>58</v>
      </c>
      <c r="C40">
        <v>14173.683292600143</v>
      </c>
      <c r="D40">
        <v>40204.936768416002</v>
      </c>
      <c r="I40" t="s">
        <v>168</v>
      </c>
      <c r="J40" t="s">
        <v>106</v>
      </c>
      <c r="K40">
        <v>127.80649822780379</v>
      </c>
      <c r="L40">
        <v>14519.141708354</v>
      </c>
    </row>
    <row r="41" spans="1:12">
      <c r="A41" s="36" t="s">
        <v>168</v>
      </c>
      <c r="B41" t="s">
        <v>59</v>
      </c>
      <c r="C41">
        <v>10355.918306318354</v>
      </c>
      <c r="D41">
        <v>44842.627649921</v>
      </c>
      <c r="I41" t="s">
        <v>168</v>
      </c>
      <c r="J41" t="s">
        <v>107</v>
      </c>
      <c r="K41">
        <v>1192.5299687157358</v>
      </c>
      <c r="L41">
        <v>17675.748499009002</v>
      </c>
    </row>
    <row r="42" spans="1:12">
      <c r="A42" s="35" t="s">
        <v>168</v>
      </c>
      <c r="B42" t="s">
        <v>111</v>
      </c>
      <c r="C42">
        <v>-1557.507655595532</v>
      </c>
      <c r="D42">
        <v>9522.6574100340003</v>
      </c>
      <c r="I42" t="s">
        <v>168</v>
      </c>
      <c r="J42" t="s">
        <v>108</v>
      </c>
      <c r="K42">
        <v>429.19581900209505</v>
      </c>
      <c r="L42">
        <v>15412.676605402001</v>
      </c>
    </row>
    <row r="43" spans="1:12">
      <c r="A43" s="35" t="s">
        <v>168</v>
      </c>
      <c r="B43" t="s">
        <v>112</v>
      </c>
      <c r="C43">
        <v>4901.3192405623795</v>
      </c>
      <c r="D43">
        <v>28671.269613289001</v>
      </c>
      <c r="I43" t="s">
        <v>167</v>
      </c>
      <c r="J43" t="s">
        <v>109</v>
      </c>
      <c r="K43">
        <v>25143.220734572518</v>
      </c>
      <c r="L43">
        <v>88682.836449962997</v>
      </c>
    </row>
    <row r="44" spans="1:12">
      <c r="A44" s="35" t="s">
        <v>168</v>
      </c>
      <c r="B44" t="s">
        <v>113</v>
      </c>
      <c r="C44">
        <v>-3552.1890546037366</v>
      </c>
      <c r="D44">
        <v>3608.9859039319999</v>
      </c>
      <c r="I44" t="s">
        <v>168</v>
      </c>
      <c r="J44" t="s">
        <v>110</v>
      </c>
      <c r="K44">
        <v>9237.7686200771477</v>
      </c>
      <c r="L44">
        <v>41527.627097768003</v>
      </c>
    </row>
    <row r="45" spans="1:12">
      <c r="A45" t="s">
        <v>168</v>
      </c>
      <c r="B45" t="s">
        <v>114</v>
      </c>
      <c r="C45">
        <v>23144.916804522451</v>
      </c>
      <c r="D45">
        <v>82758.425154231998</v>
      </c>
      <c r="I45" t="s">
        <v>167</v>
      </c>
      <c r="J45" t="s">
        <v>58</v>
      </c>
      <c r="K45">
        <v>14173.683292600143</v>
      </c>
      <c r="L45">
        <v>40204.936768416002</v>
      </c>
    </row>
    <row r="46" spans="1:12">
      <c r="A46" s="35" t="s">
        <v>168</v>
      </c>
      <c r="B46" t="s">
        <v>115</v>
      </c>
      <c r="C46">
        <v>298.29238822949173</v>
      </c>
      <c r="D46">
        <v>15024.584607855</v>
      </c>
      <c r="I46" t="s">
        <v>168</v>
      </c>
      <c r="J46" t="s">
        <v>59</v>
      </c>
      <c r="K46">
        <v>10355.918306318354</v>
      </c>
      <c r="L46">
        <v>44842.627649921</v>
      </c>
    </row>
    <row r="47" spans="1:12">
      <c r="A47" s="35" t="s">
        <v>167</v>
      </c>
      <c r="B47" t="s">
        <v>116</v>
      </c>
      <c r="C47">
        <v>31642.35934031674</v>
      </c>
      <c r="D47">
        <v>107950.96157817</v>
      </c>
      <c r="I47" t="s">
        <v>168</v>
      </c>
      <c r="J47" t="s">
        <v>111</v>
      </c>
      <c r="K47">
        <v>-1557.507655595532</v>
      </c>
      <c r="L47">
        <v>9522.6574100340003</v>
      </c>
    </row>
    <row r="48" spans="1:12">
      <c r="A48" s="36" t="s">
        <v>168</v>
      </c>
      <c r="B48" t="s">
        <v>117</v>
      </c>
      <c r="C48">
        <v>6498.7337844287977</v>
      </c>
      <c r="D48">
        <v>33407.156194570998</v>
      </c>
      <c r="I48" t="s">
        <v>168</v>
      </c>
      <c r="J48" t="s">
        <v>112</v>
      </c>
      <c r="K48">
        <v>4901.3192405623795</v>
      </c>
      <c r="L48">
        <v>28671.269613289001</v>
      </c>
    </row>
    <row r="49" spans="1:12">
      <c r="A49" s="36" t="s">
        <v>169</v>
      </c>
      <c r="B49" t="s">
        <v>64</v>
      </c>
      <c r="C49">
        <v>4214.9904679086258</v>
      </c>
      <c r="D49">
        <v>20163.977209256002</v>
      </c>
      <c r="I49" t="s">
        <v>168</v>
      </c>
      <c r="J49" t="s">
        <v>113</v>
      </c>
      <c r="K49">
        <v>-3552.1890546037366</v>
      </c>
      <c r="L49">
        <v>3608.9859039319999</v>
      </c>
    </row>
    <row r="50" spans="1:12">
      <c r="A50" s="35" t="s">
        <v>164</v>
      </c>
      <c r="B50" t="s">
        <v>118</v>
      </c>
      <c r="C50">
        <v>-1825.0994315152611</v>
      </c>
      <c r="D50">
        <v>8729.322764556</v>
      </c>
      <c r="I50" t="s">
        <v>168</v>
      </c>
      <c r="J50" t="s">
        <v>114</v>
      </c>
      <c r="K50">
        <v>23144.916804522451</v>
      </c>
      <c r="L50">
        <v>82758.425154231998</v>
      </c>
    </row>
    <row r="51" spans="1:12">
      <c r="A51" s="35" t="s">
        <v>168</v>
      </c>
      <c r="B51" t="s">
        <v>119</v>
      </c>
      <c r="C51">
        <v>-2314.5324637941212</v>
      </c>
      <c r="D51">
        <v>7278.2909463559999</v>
      </c>
      <c r="I51" t="s">
        <v>168</v>
      </c>
      <c r="J51" t="s">
        <v>115</v>
      </c>
      <c r="K51">
        <v>298.29238822949173</v>
      </c>
      <c r="L51">
        <v>15024.584607855</v>
      </c>
    </row>
    <row r="52" spans="1:12">
      <c r="A52" s="35" t="s">
        <v>167</v>
      </c>
      <c r="B52" t="s">
        <v>67</v>
      </c>
      <c r="C52">
        <v>14057.058242736701</v>
      </c>
      <c r="D52">
        <v>55815.470627739996</v>
      </c>
      <c r="I52" t="s">
        <v>167</v>
      </c>
      <c r="J52" t="s">
        <v>116</v>
      </c>
      <c r="K52">
        <v>31642.35934031674</v>
      </c>
      <c r="L52">
        <v>107950.96157817</v>
      </c>
    </row>
    <row r="53" spans="1:12">
      <c r="A53" t="s">
        <v>166</v>
      </c>
      <c r="B53" t="s">
        <v>120</v>
      </c>
      <c r="C53">
        <v>9886.7628518453475</v>
      </c>
      <c r="D53">
        <v>43451.713168827002</v>
      </c>
      <c r="I53" t="s">
        <v>168</v>
      </c>
      <c r="J53" t="s">
        <v>117</v>
      </c>
      <c r="K53">
        <v>6498.7337844287977</v>
      </c>
      <c r="L53">
        <v>33407.156194570998</v>
      </c>
    </row>
    <row r="54" spans="1:12">
      <c r="A54" s="35" t="s">
        <v>164</v>
      </c>
      <c r="B54" t="s">
        <v>121</v>
      </c>
      <c r="C54">
        <v>-2618.4731222834689</v>
      </c>
      <c r="D54">
        <v>6377.1920477809999</v>
      </c>
      <c r="I54" t="s">
        <v>169</v>
      </c>
      <c r="J54" t="s">
        <v>64</v>
      </c>
      <c r="K54">
        <v>4214.9904679086258</v>
      </c>
      <c r="L54">
        <v>20163.977209256002</v>
      </c>
    </row>
    <row r="55" spans="1:12">
      <c r="A55" s="35" t="s">
        <v>167</v>
      </c>
      <c r="B55" t="s">
        <v>68</v>
      </c>
      <c r="C55">
        <v>14075.170031169602</v>
      </c>
      <c r="D55">
        <v>70078.206198447006</v>
      </c>
      <c r="I55" t="s">
        <v>164</v>
      </c>
      <c r="J55" t="s">
        <v>118</v>
      </c>
      <c r="K55">
        <v>-1825.0994315152611</v>
      </c>
      <c r="L55">
        <v>8729.322764556</v>
      </c>
    </row>
    <row r="56" spans="1:12">
      <c r="A56" t="s">
        <v>168</v>
      </c>
      <c r="B56" t="s">
        <v>122</v>
      </c>
      <c r="C56">
        <v>9490.6893945769298</v>
      </c>
      <c r="D56">
        <v>42277.466334352001</v>
      </c>
      <c r="I56" t="s">
        <v>168</v>
      </c>
      <c r="J56" t="s">
        <v>119</v>
      </c>
      <c r="K56">
        <v>-2314.5324637941212</v>
      </c>
      <c r="L56">
        <v>7278.2909463559999</v>
      </c>
    </row>
    <row r="57" spans="1:12">
      <c r="A57" s="35" t="s">
        <v>168</v>
      </c>
      <c r="B57" t="s">
        <v>123</v>
      </c>
      <c r="C57">
        <v>-3180.1272509618057</v>
      </c>
      <c r="D57">
        <v>4712.0449126539997</v>
      </c>
      <c r="I57" t="s">
        <v>167</v>
      </c>
      <c r="J57" t="s">
        <v>67</v>
      </c>
      <c r="K57">
        <v>14057.058242736701</v>
      </c>
      <c r="L57">
        <v>55815.470627739996</v>
      </c>
    </row>
    <row r="58" spans="1:12">
      <c r="A58" s="35" t="s">
        <v>169</v>
      </c>
      <c r="B58" t="s">
        <v>124</v>
      </c>
      <c r="C58">
        <v>4269.625737986933</v>
      </c>
      <c r="D58">
        <v>26798.475357210002</v>
      </c>
      <c r="I58" t="s">
        <v>166</v>
      </c>
      <c r="J58" t="s">
        <v>120</v>
      </c>
      <c r="K58">
        <v>9886.7628518453475</v>
      </c>
      <c r="L58">
        <v>43451.713168827002</v>
      </c>
    </row>
    <row r="59" spans="1:12">
      <c r="A59" s="35" t="s">
        <v>165</v>
      </c>
      <c r="B59" t="s">
        <v>125</v>
      </c>
      <c r="C59">
        <v>-1054.8734826066861</v>
      </c>
      <c r="D59">
        <v>11012.826911927999</v>
      </c>
      <c r="I59" t="s">
        <v>164</v>
      </c>
      <c r="J59" t="s">
        <v>121</v>
      </c>
      <c r="K59">
        <v>-2618.4731222834689</v>
      </c>
      <c r="L59">
        <v>6377.1920477809999</v>
      </c>
    </row>
    <row r="60" spans="1:12">
      <c r="A60" s="35" t="s">
        <v>165</v>
      </c>
      <c r="B60" t="s">
        <v>126</v>
      </c>
      <c r="C60">
        <v>320.14756078625487</v>
      </c>
      <c r="D60">
        <v>15089.379071408999</v>
      </c>
      <c r="I60" t="s">
        <v>167</v>
      </c>
      <c r="J60" t="s">
        <v>68</v>
      </c>
      <c r="K60">
        <v>14075.170031169602</v>
      </c>
      <c r="L60">
        <v>70078.206198447006</v>
      </c>
    </row>
    <row r="61" spans="1:12">
      <c r="A61" s="35" t="s">
        <v>168</v>
      </c>
      <c r="B61" t="s">
        <v>127</v>
      </c>
      <c r="C61">
        <v>-1853.5663908190768</v>
      </c>
      <c r="D61">
        <v>8644.9262056949992</v>
      </c>
      <c r="I61" t="s">
        <v>168</v>
      </c>
      <c r="J61" t="s">
        <v>122</v>
      </c>
      <c r="K61">
        <v>9490.6893945769298</v>
      </c>
      <c r="L61">
        <v>42277.466334352001</v>
      </c>
    </row>
    <row r="62" spans="1:12">
      <c r="A62" s="35" t="s">
        <v>167</v>
      </c>
      <c r="B62" t="s">
        <v>69</v>
      </c>
      <c r="C62">
        <v>7087.9844334787604</v>
      </c>
      <c r="D62">
        <v>33150.911472362</v>
      </c>
      <c r="I62" t="s">
        <v>168</v>
      </c>
      <c r="J62" t="s">
        <v>123</v>
      </c>
      <c r="K62">
        <v>-3180.1272509618057</v>
      </c>
      <c r="L62">
        <v>4712.0449126539997</v>
      </c>
    </row>
    <row r="63" spans="1:12">
      <c r="A63" s="35" t="s">
        <v>167</v>
      </c>
      <c r="B63" t="s">
        <v>70</v>
      </c>
      <c r="C63">
        <v>6896.3695118503401</v>
      </c>
      <c r="D63">
        <v>34586.034722354998</v>
      </c>
      <c r="I63" t="s">
        <v>169</v>
      </c>
      <c r="J63" t="s">
        <v>124</v>
      </c>
      <c r="K63">
        <v>4269.625737986933</v>
      </c>
      <c r="L63">
        <v>26798.475357210002</v>
      </c>
    </row>
    <row r="64" spans="1:12">
      <c r="A64" t="s">
        <v>168</v>
      </c>
      <c r="B64" t="s">
        <v>128</v>
      </c>
      <c r="C64">
        <v>41322.928300576314</v>
      </c>
      <c r="D64">
        <v>136651.13637882099</v>
      </c>
      <c r="I64" t="s">
        <v>165</v>
      </c>
      <c r="J64" t="s">
        <v>125</v>
      </c>
      <c r="K64">
        <v>-1054.8734826066861</v>
      </c>
      <c r="L64">
        <v>11012.826911927999</v>
      </c>
    </row>
    <row r="65" spans="1:12">
      <c r="A65" s="36" t="s">
        <v>168</v>
      </c>
      <c r="B65" t="s">
        <v>129</v>
      </c>
      <c r="C65">
        <v>9038.0296393197732</v>
      </c>
      <c r="D65">
        <v>47721.597920180997</v>
      </c>
      <c r="I65" t="s">
        <v>165</v>
      </c>
      <c r="J65" t="s">
        <v>126</v>
      </c>
      <c r="K65">
        <v>320.14756078625487</v>
      </c>
      <c r="L65">
        <v>15089.379071408999</v>
      </c>
    </row>
    <row r="66" spans="1:12">
      <c r="A66" s="35" t="s">
        <v>167</v>
      </c>
      <c r="B66" t="s">
        <v>71</v>
      </c>
      <c r="C66">
        <v>1198.8107869734145</v>
      </c>
      <c r="D66">
        <v>28209.582754522999</v>
      </c>
      <c r="I66" t="s">
        <v>168</v>
      </c>
      <c r="J66" t="s">
        <v>127</v>
      </c>
      <c r="K66">
        <v>-1853.5663908190768</v>
      </c>
      <c r="L66">
        <v>8644.9262056949992</v>
      </c>
    </row>
    <row r="67" spans="1:12">
      <c r="A67" s="35" t="s">
        <v>167</v>
      </c>
      <c r="B67" t="s">
        <v>130</v>
      </c>
      <c r="C67">
        <v>4452.751464160172</v>
      </c>
      <c r="D67">
        <v>27341.391829707001</v>
      </c>
      <c r="I67" t="s">
        <v>167</v>
      </c>
      <c r="J67" t="s">
        <v>69</v>
      </c>
      <c r="K67">
        <v>7087.9844334787604</v>
      </c>
      <c r="L67">
        <v>33150.911472362</v>
      </c>
    </row>
    <row r="68" spans="1:12">
      <c r="A68" t="s">
        <v>168</v>
      </c>
      <c r="B68" t="s">
        <v>131</v>
      </c>
      <c r="C68">
        <v>13514.552380166828</v>
      </c>
      <c r="D68">
        <v>54207.092736931001</v>
      </c>
      <c r="I68" t="s">
        <v>167</v>
      </c>
      <c r="J68" t="s">
        <v>70</v>
      </c>
      <c r="K68">
        <v>6896.3695118503401</v>
      </c>
      <c r="L68">
        <v>34586.034722354998</v>
      </c>
    </row>
    <row r="69" spans="1:12">
      <c r="A69" s="35" t="s">
        <v>167</v>
      </c>
      <c r="B69" t="s">
        <v>132</v>
      </c>
      <c r="C69">
        <v>1469.6538064738688</v>
      </c>
      <c r="D69">
        <v>18497.343037277999</v>
      </c>
      <c r="I69" t="s">
        <v>168</v>
      </c>
      <c r="J69" t="s">
        <v>128</v>
      </c>
      <c r="K69">
        <v>41322.928300576314</v>
      </c>
      <c r="L69">
        <v>136651.13637882099</v>
      </c>
    </row>
    <row r="70" spans="1:12">
      <c r="A70" t="s">
        <v>168</v>
      </c>
      <c r="B70" t="s">
        <v>133</v>
      </c>
      <c r="C70">
        <v>29041.175583055097</v>
      </c>
      <c r="D70">
        <v>100239.180501201</v>
      </c>
      <c r="I70" t="s">
        <v>168</v>
      </c>
      <c r="J70" t="s">
        <v>129</v>
      </c>
      <c r="K70">
        <v>9038.0296393197732</v>
      </c>
      <c r="L70">
        <v>47721.597920180997</v>
      </c>
    </row>
    <row r="71" spans="1:12">
      <c r="A71" s="35" t="s">
        <v>164</v>
      </c>
      <c r="B71" t="s">
        <v>134</v>
      </c>
      <c r="C71">
        <v>-293.79075850011395</v>
      </c>
      <c r="D71">
        <v>13269.223959383</v>
      </c>
      <c r="I71" t="s">
        <v>167</v>
      </c>
      <c r="J71" t="s">
        <v>71</v>
      </c>
      <c r="K71">
        <v>1198.8107869734145</v>
      </c>
      <c r="L71">
        <v>28209.582754522999</v>
      </c>
    </row>
    <row r="72" spans="1:12">
      <c r="A72" s="36" t="s">
        <v>167</v>
      </c>
      <c r="B72" t="s">
        <v>75</v>
      </c>
      <c r="C72">
        <v>8669.8929153620065</v>
      </c>
      <c r="D72">
        <v>41266.145741054002</v>
      </c>
      <c r="I72" t="s">
        <v>167</v>
      </c>
      <c r="J72" t="s">
        <v>130</v>
      </c>
      <c r="K72">
        <v>4452.751464160172</v>
      </c>
      <c r="L72">
        <v>27341.391829707001</v>
      </c>
    </row>
    <row r="73" spans="1:12">
      <c r="A73" s="35" t="s">
        <v>168</v>
      </c>
      <c r="B73" t="s">
        <v>135</v>
      </c>
      <c r="C73">
        <v>48.332987768962994</v>
      </c>
      <c r="D73">
        <v>14283.525015621</v>
      </c>
      <c r="I73" t="s">
        <v>168</v>
      </c>
      <c r="J73" t="s">
        <v>131</v>
      </c>
      <c r="K73">
        <v>13514.552380166828</v>
      </c>
      <c r="L73">
        <v>54207.092736931001</v>
      </c>
    </row>
    <row r="74" spans="1:12">
      <c r="A74" s="35" t="s">
        <v>167</v>
      </c>
      <c r="B74" t="s">
        <v>76</v>
      </c>
      <c r="C74">
        <v>14017.171805591435</v>
      </c>
      <c r="D74">
        <v>55377.832788401</v>
      </c>
      <c r="I74" t="s">
        <v>167</v>
      </c>
      <c r="J74" t="s">
        <v>132</v>
      </c>
      <c r="K74">
        <v>1469.6538064738688</v>
      </c>
      <c r="L74">
        <v>18497.343037277999</v>
      </c>
    </row>
    <row r="75" spans="1:12">
      <c r="A75" s="35" t="s">
        <v>167</v>
      </c>
      <c r="B75" t="s">
        <v>77</v>
      </c>
      <c r="C75">
        <v>14569.118047350586</v>
      </c>
      <c r="D75">
        <v>65765.449311987002</v>
      </c>
      <c r="I75" t="s">
        <v>168</v>
      </c>
      <c r="J75" t="s">
        <v>133</v>
      </c>
      <c r="K75">
        <v>29041.175583055097</v>
      </c>
      <c r="L75">
        <v>100239.180501201</v>
      </c>
    </row>
    <row r="76" spans="1:12">
      <c r="A76" s="35" t="s">
        <v>168</v>
      </c>
      <c r="B76" t="s">
        <v>136</v>
      </c>
      <c r="C76">
        <v>-3086.7409646351398</v>
      </c>
      <c r="D76">
        <v>4988.909087948</v>
      </c>
      <c r="I76" t="s">
        <v>164</v>
      </c>
      <c r="J76" t="s">
        <v>134</v>
      </c>
      <c r="K76">
        <v>-293.79075850011395</v>
      </c>
      <c r="L76">
        <v>13269.223959383</v>
      </c>
    </row>
    <row r="77" spans="1:12">
      <c r="A77" s="36" t="s">
        <v>168</v>
      </c>
      <c r="B77" t="s">
        <v>137</v>
      </c>
      <c r="C77">
        <v>2168.7419824640583</v>
      </c>
      <c r="D77">
        <v>20569.943618334</v>
      </c>
      <c r="I77" t="s">
        <v>167</v>
      </c>
      <c r="J77" t="s">
        <v>75</v>
      </c>
      <c r="K77">
        <v>8669.8929153620065</v>
      </c>
      <c r="L77">
        <v>41266.145741054002</v>
      </c>
    </row>
    <row r="78" spans="1:12">
      <c r="A78" s="35" t="s">
        <v>164</v>
      </c>
      <c r="B78" t="s">
        <v>138</v>
      </c>
      <c r="C78">
        <v>-627.13531224761846</v>
      </c>
      <c r="D78">
        <v>12280.95074934</v>
      </c>
      <c r="I78" t="s">
        <v>168</v>
      </c>
      <c r="J78" t="s">
        <v>135</v>
      </c>
      <c r="K78">
        <v>48.332987768962994</v>
      </c>
      <c r="L78">
        <v>14283.525015621</v>
      </c>
    </row>
    <row r="79" spans="1:12">
      <c r="A79" s="35" t="s">
        <v>168</v>
      </c>
      <c r="B79" t="s">
        <v>78</v>
      </c>
      <c r="C79">
        <v>3866.8324249809943</v>
      </c>
      <c r="D79">
        <v>28539.379288478001</v>
      </c>
      <c r="I79" t="s">
        <v>167</v>
      </c>
      <c r="J79" t="s">
        <v>76</v>
      </c>
      <c r="K79">
        <v>14017.171805591435</v>
      </c>
      <c r="L79">
        <v>55377.832788401</v>
      </c>
    </row>
    <row r="80" spans="1:12">
      <c r="A80" s="35" t="s">
        <v>167</v>
      </c>
      <c r="B80" t="s">
        <v>79</v>
      </c>
      <c r="C80">
        <v>1578.3527087316163</v>
      </c>
      <c r="D80">
        <v>9304.7984426139992</v>
      </c>
      <c r="I80" t="s">
        <v>167</v>
      </c>
      <c r="J80" t="s">
        <v>77</v>
      </c>
      <c r="K80">
        <v>14569.118047350586</v>
      </c>
      <c r="L80">
        <v>65765.449311987002</v>
      </c>
    </row>
    <row r="81" spans="1:12">
      <c r="A81" s="36" t="s">
        <v>168</v>
      </c>
      <c r="B81" t="s">
        <v>139</v>
      </c>
      <c r="C81">
        <v>22713.537079735452</v>
      </c>
      <c r="D81">
        <v>81479.505128181001</v>
      </c>
      <c r="I81" t="s">
        <v>168</v>
      </c>
      <c r="J81" t="s">
        <v>136</v>
      </c>
      <c r="K81">
        <v>-3086.7409646351398</v>
      </c>
      <c r="L81">
        <v>4988.909087948</v>
      </c>
    </row>
    <row r="82" spans="1:12">
      <c r="A82" s="36" t="s">
        <v>167</v>
      </c>
      <c r="B82" t="s">
        <v>80</v>
      </c>
      <c r="C82">
        <v>11743.357362588951</v>
      </c>
      <c r="D82">
        <v>45966.794505455</v>
      </c>
      <c r="I82" t="s">
        <v>168</v>
      </c>
      <c r="J82" t="s">
        <v>137</v>
      </c>
      <c r="K82">
        <v>2168.7419824640583</v>
      </c>
      <c r="L82">
        <v>20569.943618334</v>
      </c>
    </row>
    <row r="83" spans="1:12">
      <c r="A83" s="36" t="s">
        <v>169</v>
      </c>
      <c r="B83" t="s">
        <v>81</v>
      </c>
      <c r="C83">
        <v>20235.163893066681</v>
      </c>
      <c r="D83">
        <v>64973.048967989002</v>
      </c>
      <c r="I83" t="s">
        <v>164</v>
      </c>
      <c r="J83" t="s">
        <v>138</v>
      </c>
      <c r="K83">
        <v>-627.13531224761846</v>
      </c>
      <c r="L83">
        <v>12280.95074934</v>
      </c>
    </row>
    <row r="84" spans="1:12">
      <c r="A84" s="35" t="s">
        <v>165</v>
      </c>
      <c r="B84" t="s">
        <v>140</v>
      </c>
      <c r="C84">
        <v>1893.8440308855807</v>
      </c>
      <c r="D84">
        <v>19754.94820897</v>
      </c>
      <c r="I84" t="s">
        <v>168</v>
      </c>
      <c r="J84" t="s">
        <v>78</v>
      </c>
      <c r="K84">
        <v>3866.8324249809943</v>
      </c>
      <c r="L84">
        <v>28539.379288478001</v>
      </c>
    </row>
    <row r="85" spans="1:12">
      <c r="A85" s="35" t="s">
        <v>165</v>
      </c>
      <c r="B85" t="s">
        <v>141</v>
      </c>
      <c r="C85">
        <v>-4958.4596810727153</v>
      </c>
      <c r="D85">
        <v>-560.21251429799997</v>
      </c>
      <c r="I85" t="s">
        <v>167</v>
      </c>
      <c r="J85" t="s">
        <v>79</v>
      </c>
      <c r="K85">
        <v>1578.3527087316163</v>
      </c>
      <c r="L85">
        <v>9304.7984426139992</v>
      </c>
    </row>
    <row r="86" spans="1:12">
      <c r="A86" s="35" t="s">
        <v>168</v>
      </c>
      <c r="B86" t="s">
        <v>142</v>
      </c>
      <c r="C86">
        <v>-2178.4357603741146</v>
      </c>
      <c r="D86">
        <v>7681.7795423240004</v>
      </c>
      <c r="I86" t="s">
        <v>168</v>
      </c>
      <c r="J86" t="s">
        <v>139</v>
      </c>
      <c r="K86">
        <v>22713.537079735452</v>
      </c>
      <c r="L86">
        <v>81479.505128181001</v>
      </c>
    </row>
    <row r="87" spans="1:12">
      <c r="I87" t="s">
        <v>167</v>
      </c>
      <c r="J87" t="s">
        <v>80</v>
      </c>
      <c r="K87">
        <v>11743.357362588951</v>
      </c>
      <c r="L87">
        <v>45966.794505455</v>
      </c>
    </row>
    <row r="88" spans="1:12">
      <c r="B88" t="s">
        <v>154</v>
      </c>
      <c r="I88" t="s">
        <v>169</v>
      </c>
      <c r="J88" t="s">
        <v>81</v>
      </c>
      <c r="K88">
        <v>20235.163893066681</v>
      </c>
      <c r="L88">
        <v>64973.048967989002</v>
      </c>
    </row>
    <row r="89" spans="1:12">
      <c r="B89">
        <v>57</v>
      </c>
      <c r="I89" t="s">
        <v>165</v>
      </c>
      <c r="J89" t="s">
        <v>140</v>
      </c>
      <c r="K89">
        <v>1893.8440308855807</v>
      </c>
      <c r="L89">
        <v>19754.94820897</v>
      </c>
    </row>
    <row r="90" spans="1:12">
      <c r="B90">
        <v>28</v>
      </c>
      <c r="I90" t="s">
        <v>165</v>
      </c>
      <c r="J90" t="s">
        <v>141</v>
      </c>
      <c r="K90">
        <v>-4958.4596810727153</v>
      </c>
      <c r="L90">
        <v>-560.21251429799997</v>
      </c>
    </row>
    <row r="91" spans="1:12">
      <c r="I91" t="s">
        <v>168</v>
      </c>
      <c r="J91" t="s">
        <v>142</v>
      </c>
      <c r="K91">
        <v>-2178.4357603741146</v>
      </c>
      <c r="L91">
        <v>7681.7795423240004</v>
      </c>
    </row>
    <row r="92" spans="1:12">
      <c r="A92">
        <f>D92*B92</f>
        <v>0</v>
      </c>
    </row>
  </sheetData>
  <autoFilter ref="C1:C90" xr:uid="{20F12573-3CCE-48E1-ACA9-1C173F39976E}"/>
  <conditionalFormatting sqref="D1:D1048576">
    <cfRule type="cellIs" dxfId="32" priority="1" operator="between">
      <formula>9000</formula>
      <formula>20000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EE37-7488-47FD-BF69-0D8971273185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3"/>
  <sheetViews>
    <sheetView tabSelected="1" topLeftCell="A15" zoomScale="64" zoomScaleNormal="64" workbookViewId="0">
      <selection activeCell="C2" sqref="C2:D19"/>
    </sheetView>
  </sheetViews>
  <sheetFormatPr defaultRowHeight="12.75"/>
  <cols>
    <col min="3" max="3" width="16.28515625" customWidth="1"/>
    <col min="4" max="4" width="15.5703125" customWidth="1"/>
    <col min="11" max="11" width="12.5703125" customWidth="1"/>
    <col min="12" max="12" width="13.28515625" customWidth="1"/>
  </cols>
  <sheetData>
    <row r="1" spans="1:22">
      <c r="A1" t="s">
        <v>143</v>
      </c>
      <c r="C1" t="s">
        <v>147</v>
      </c>
      <c r="D1" t="s">
        <v>146</v>
      </c>
      <c r="S1" t="s">
        <v>143</v>
      </c>
      <c r="U1" t="s">
        <v>147</v>
      </c>
      <c r="V1" t="s">
        <v>146</v>
      </c>
    </row>
    <row r="2" spans="1:22">
      <c r="A2" t="s">
        <v>31</v>
      </c>
      <c r="C2" s="17">
        <v>21255.375286988001</v>
      </c>
      <c r="D2">
        <v>1261.9162679040583</v>
      </c>
    </row>
    <row r="3" spans="1:22">
      <c r="A3" t="s">
        <v>35</v>
      </c>
      <c r="C3" s="17">
        <v>53941.715938861998</v>
      </c>
      <c r="D3">
        <v>13341.284490737022</v>
      </c>
      <c r="S3" s="20" t="s">
        <v>35</v>
      </c>
      <c r="U3" s="17">
        <v>53941.715938861998</v>
      </c>
      <c r="V3">
        <v>13341.284490737022</v>
      </c>
    </row>
    <row r="4" spans="1:22">
      <c r="A4" t="s">
        <v>36</v>
      </c>
      <c r="C4" s="17">
        <v>18197.762095088001</v>
      </c>
      <c r="D4">
        <v>2555.1448365624515</v>
      </c>
      <c r="U4" s="17"/>
    </row>
    <row r="5" spans="1:22">
      <c r="A5" t="s">
        <v>37</v>
      </c>
      <c r="C5" s="17">
        <v>21719.287255055999</v>
      </c>
      <c r="D5">
        <v>1945.8774549733009</v>
      </c>
    </row>
    <row r="6" spans="1:22">
      <c r="A6" t="s">
        <v>38</v>
      </c>
      <c r="C6" s="17">
        <v>48568.035452871998</v>
      </c>
      <c r="D6">
        <v>11419.95804277101</v>
      </c>
      <c r="U6" s="17"/>
    </row>
    <row r="7" spans="1:22">
      <c r="A7" t="s">
        <v>40</v>
      </c>
      <c r="C7" s="17">
        <v>21306.469580288998</v>
      </c>
      <c r="D7">
        <v>1568.103146091704</v>
      </c>
      <c r="U7" s="17"/>
    </row>
    <row r="8" spans="1:22">
      <c r="A8" t="s">
        <v>43</v>
      </c>
      <c r="C8" s="17">
        <v>19882.039970264999</v>
      </c>
      <c r="D8">
        <v>1612.9564349271429</v>
      </c>
      <c r="S8" s="20" t="s">
        <v>43</v>
      </c>
      <c r="U8" s="17">
        <v>19882.039970264999</v>
      </c>
      <c r="V8">
        <v>1612.9564349271429</v>
      </c>
    </row>
    <row r="9" spans="1:22">
      <c r="A9" t="s">
        <v>45</v>
      </c>
      <c r="C9" s="17">
        <v>39509.326428432003</v>
      </c>
      <c r="D9">
        <v>8603.1362196515129</v>
      </c>
      <c r="U9" s="17"/>
    </row>
    <row r="10" spans="1:22">
      <c r="A10" t="s">
        <v>46</v>
      </c>
      <c r="C10" s="17">
        <v>54271.038622107997</v>
      </c>
      <c r="D10">
        <v>12816.117102666462</v>
      </c>
      <c r="U10" s="17"/>
    </row>
    <row r="11" spans="1:22">
      <c r="A11" t="s">
        <v>48</v>
      </c>
      <c r="C11" s="17">
        <v>47783.691014089003</v>
      </c>
      <c r="D11">
        <v>12574.319539779541</v>
      </c>
      <c r="U11" s="17"/>
    </row>
    <row r="12" spans="1:22">
      <c r="A12" t="s">
        <v>49</v>
      </c>
      <c r="C12" s="17">
        <v>47777.539132265003</v>
      </c>
      <c r="D12">
        <v>14183.780699069128</v>
      </c>
      <c r="S12" s="20" t="s">
        <v>49</v>
      </c>
      <c r="U12" s="17">
        <v>47777.539132265003</v>
      </c>
      <c r="V12">
        <v>14183.780699069128</v>
      </c>
    </row>
    <row r="13" spans="1:22">
      <c r="A13" t="s">
        <v>52</v>
      </c>
      <c r="C13" s="17">
        <v>51630.518596638001</v>
      </c>
      <c r="D13">
        <v>13649.964313596134</v>
      </c>
      <c r="U13" s="17"/>
    </row>
    <row r="14" spans="1:22">
      <c r="A14" t="s">
        <v>68</v>
      </c>
      <c r="C14" s="17">
        <v>70078.206198447006</v>
      </c>
      <c r="D14">
        <v>14075.170031169602</v>
      </c>
      <c r="S14" s="20" t="s">
        <v>64</v>
      </c>
      <c r="U14" s="17">
        <v>20163.977209256002</v>
      </c>
      <c r="V14">
        <v>4214.9904679086258</v>
      </c>
    </row>
    <row r="15" spans="1:22">
      <c r="A15" t="s">
        <v>69</v>
      </c>
      <c r="C15" s="17">
        <v>33150.911472362</v>
      </c>
      <c r="D15">
        <v>7087.9844334787604</v>
      </c>
      <c r="U15" s="17"/>
    </row>
    <row r="16" spans="1:22">
      <c r="A16" t="s">
        <v>75</v>
      </c>
      <c r="C16" s="17">
        <v>41266.145741054002</v>
      </c>
      <c r="D16">
        <v>8669.8929153620065</v>
      </c>
      <c r="U16" s="17"/>
    </row>
    <row r="17" spans="1:30">
      <c r="A17" t="s">
        <v>76</v>
      </c>
      <c r="C17" s="17">
        <v>55377.832788401</v>
      </c>
      <c r="D17">
        <v>14017.171805591435</v>
      </c>
      <c r="S17" s="20" t="s">
        <v>129</v>
      </c>
      <c r="U17" s="17">
        <v>47721.597920180997</v>
      </c>
      <c r="V17">
        <v>9038.0296393197732</v>
      </c>
    </row>
    <row r="18" spans="1:30">
      <c r="A18" t="s">
        <v>78</v>
      </c>
      <c r="C18" s="17">
        <v>28539.379288478001</v>
      </c>
      <c r="D18">
        <v>3866.8324249809943</v>
      </c>
      <c r="S18" s="20" t="s">
        <v>75</v>
      </c>
      <c r="U18" s="17">
        <v>41266.145741054002</v>
      </c>
      <c r="V18">
        <v>8669.8929153620065</v>
      </c>
    </row>
    <row r="19" spans="1:30">
      <c r="A19" t="s">
        <v>81</v>
      </c>
      <c r="C19" s="17">
        <v>64973.048967989002</v>
      </c>
      <c r="D19">
        <v>20235.163893066681</v>
      </c>
      <c r="U19" s="17"/>
    </row>
    <row r="20" spans="1:30">
      <c r="C20" s="21"/>
      <c r="U20" s="17"/>
    </row>
    <row r="21" spans="1:30">
      <c r="S21" s="20" t="s">
        <v>80</v>
      </c>
      <c r="U21" s="17">
        <v>45966.794505455</v>
      </c>
      <c r="V21">
        <v>11743.357362588951</v>
      </c>
    </row>
    <row r="22" spans="1:30">
      <c r="S22" s="20" t="s">
        <v>81</v>
      </c>
      <c r="U22" s="17">
        <v>64973.048967989002</v>
      </c>
      <c r="V22">
        <v>20235.163893066681</v>
      </c>
    </row>
    <row r="23" spans="1:30">
      <c r="A23" t="s">
        <v>64</v>
      </c>
      <c r="C23" s="17">
        <v>20163.977209256002</v>
      </c>
      <c r="D23">
        <v>4214.9904679086258</v>
      </c>
    </row>
    <row r="24" spans="1:30">
      <c r="A24" t="s">
        <v>57</v>
      </c>
      <c r="C24" s="17">
        <v>8299.9493626719996</v>
      </c>
      <c r="D24">
        <v>14077.457287987347</v>
      </c>
      <c r="Y24">
        <f xml:space="preserve"> 0.3565*('Method 1 for PKM'!E41)- 4845.7</f>
        <v>11140.696757196834</v>
      </c>
      <c r="AA24" s="17">
        <v>44842.627649921</v>
      </c>
      <c r="AB24">
        <f xml:space="preserve"> 0.3565*AA24- 4845.7</f>
        <v>11140.696757196834</v>
      </c>
      <c r="AC24">
        <f xml:space="preserve"> 0.3263*AA24 - 4281.4</f>
        <v>10350.749402169222</v>
      </c>
      <c r="AD24">
        <f>0.3373*AA24 - 4769.5</f>
        <v>10355.918306318354</v>
      </c>
    </row>
    <row r="25" spans="1:30">
      <c r="A25" t="s">
        <v>80</v>
      </c>
      <c r="C25" s="17">
        <v>45966.794505455</v>
      </c>
      <c r="D25">
        <v>11743.357362588951</v>
      </c>
      <c r="AB25">
        <f>((AB24-AC24)/AC24)*100</f>
        <v>7.6317890071037953</v>
      </c>
      <c r="AC25">
        <f>((AB24-AD24)/AD24)*100</f>
        <v>7.5780672236441999</v>
      </c>
    </row>
    <row r="26" spans="1:30">
      <c r="A26" t="s">
        <v>129</v>
      </c>
      <c r="C26" s="17">
        <v>47721.597920180997</v>
      </c>
      <c r="D26">
        <v>9038.0296393197732</v>
      </c>
    </row>
    <row r="27" spans="1:30">
      <c r="A27" t="s">
        <v>77</v>
      </c>
      <c r="C27" s="17">
        <v>65765.449311987002</v>
      </c>
      <c r="D27">
        <v>14569.118047350586</v>
      </c>
      <c r="F27">
        <f xml:space="preserve"> 0.3263*C24- 4281.4</f>
        <v>-1573.1265229601263</v>
      </c>
      <c r="I27">
        <f xml:space="preserve"> 0.3373*C23 - 4769.5</f>
        <v>2031.809512682049</v>
      </c>
      <c r="J27">
        <f>0.3273*C23 - 4404.9</f>
        <v>2194.7697405894896</v>
      </c>
    </row>
    <row r="28" spans="1:30">
      <c r="A28" t="s">
        <v>79</v>
      </c>
      <c r="C28" s="17">
        <v>9304.7984426139992</v>
      </c>
      <c r="D28">
        <v>1578.3527087316163</v>
      </c>
      <c r="F28">
        <f xml:space="preserve"> 0.3263*C35- 4281.4</f>
        <v>4472.765401828834</v>
      </c>
    </row>
    <row r="29" spans="1:30">
      <c r="A29" t="s">
        <v>55</v>
      </c>
      <c r="C29" s="17">
        <v>32371.961852609998</v>
      </c>
      <c r="D29">
        <v>8472.3208149308302</v>
      </c>
      <c r="F29">
        <f xml:space="preserve"> 0.3263*C34- 4281.4</f>
        <v>4923.3868528008534</v>
      </c>
    </row>
    <row r="30" spans="1:30">
      <c r="M30" t="s">
        <v>172</v>
      </c>
      <c r="P30" t="s">
        <v>173</v>
      </c>
      <c r="Q30" t="s">
        <v>174</v>
      </c>
      <c r="R30" t="s">
        <v>175</v>
      </c>
      <c r="S30" t="s">
        <v>176</v>
      </c>
    </row>
    <row r="31" spans="1:30">
      <c r="F31">
        <f t="shared" ref="F31:F32" si="0" xml:space="preserve"> 0.3263*C28- 4281.4</f>
        <v>-1245.2442681750517</v>
      </c>
      <c r="I31" t="s">
        <v>57</v>
      </c>
      <c r="K31" s="17">
        <v>8299.9493626719996</v>
      </c>
      <c r="L31">
        <v>14077.457287987347</v>
      </c>
      <c r="M31">
        <f>-0.6622*K31 + 13974</f>
        <v>8477.7735320386018</v>
      </c>
      <c r="N31">
        <f xml:space="preserve"> -12.439*K31 + 117319</f>
        <v>14075.929877723</v>
      </c>
      <c r="O31">
        <f xml:space="preserve"> -0.5045*K31 + 12461</f>
        <v>8273.6755465319766</v>
      </c>
      <c r="P31">
        <f>0.0013*B29^2 - 34.758*K31 + 215232</f>
        <v>-73257.6399477534</v>
      </c>
      <c r="Q31">
        <f xml:space="preserve"> -9097*LN(K31) + 90893</f>
        <v>8801.6293088416423</v>
      </c>
      <c r="R31">
        <f>10367*(EXP((-8*(10^(-5))*K31)))</f>
        <v>5336.8294214007819</v>
      </c>
      <c r="S31">
        <f xml:space="preserve"> 200000000*K31^(-1.174)</f>
        <v>5012.2811763328646</v>
      </c>
    </row>
    <row r="32" spans="1:30">
      <c r="F32">
        <f t="shared" si="0"/>
        <v>6281.5711525066417</v>
      </c>
      <c r="I32" t="s">
        <v>79</v>
      </c>
      <c r="K32" s="17">
        <v>9304.7984426139992</v>
      </c>
      <c r="L32">
        <v>1578.3527087316163</v>
      </c>
      <c r="M32">
        <f t="shared" ref="M32:M33" si="1">-0.6622*K32 + 13974</f>
        <v>7812.3624713010095</v>
      </c>
      <c r="N32">
        <f xml:space="preserve"> -12.439*K32 + 117319</f>
        <v>1576.6121723244578</v>
      </c>
      <c r="O32">
        <f t="shared" ref="O32:O35" si="2" xml:space="preserve"> -0.5045*K32 + 12461</f>
        <v>7766.7291857012378</v>
      </c>
      <c r="P32">
        <f t="shared" ref="P32:P33" si="3">0.0013*K32^2 - 34.758*K32 + 215232</f>
        <v>4368.872006596037</v>
      </c>
      <c r="Q32">
        <f t="shared" ref="Q32:Q33" si="4" xml:space="preserve"> -9097*LN(K32) + 90893</f>
        <v>7762.0167369048431</v>
      </c>
      <c r="R32">
        <f t="shared" ref="R32:R33" si="5">10367*(EXP((-8*(10^(-5))*K32)))</f>
        <v>4924.603722409518</v>
      </c>
      <c r="S32">
        <f t="shared" ref="S32:S33" si="6" xml:space="preserve"> 200000000*K32^(-1.174)</f>
        <v>4382.9651031838266</v>
      </c>
    </row>
    <row r="33" spans="1:19">
      <c r="A33" t="s">
        <v>58</v>
      </c>
      <c r="C33" s="17">
        <v>40204.936768416002</v>
      </c>
      <c r="D33">
        <v>14173.683292600143</v>
      </c>
      <c r="I33" t="s">
        <v>36</v>
      </c>
      <c r="K33" s="17">
        <v>18197.762095088001</v>
      </c>
      <c r="L33">
        <v>2555.1448365624515</v>
      </c>
      <c r="M33">
        <f t="shared" si="1"/>
        <v>1923.4419406327252</v>
      </c>
      <c r="O33">
        <f t="shared" si="2"/>
        <v>3280.2290230281051</v>
      </c>
      <c r="P33">
        <f t="shared" si="3"/>
        <v>13220.293949179293</v>
      </c>
      <c r="Q33">
        <f t="shared" si="4"/>
        <v>1660.0366380764608</v>
      </c>
      <c r="R33">
        <f t="shared" si="5"/>
        <v>2417.6759239802695</v>
      </c>
      <c r="S33">
        <f t="shared" si="6"/>
        <v>1994.2007880648878</v>
      </c>
    </row>
    <row r="34" spans="1:19">
      <c r="A34" t="s">
        <v>71</v>
      </c>
      <c r="C34" s="17">
        <v>28209.582754522999</v>
      </c>
      <c r="D34">
        <v>1198.8107869734145</v>
      </c>
      <c r="K34" s="17"/>
      <c r="O34">
        <f t="shared" si="2"/>
        <v>12461</v>
      </c>
    </row>
    <row r="35" spans="1:19">
      <c r="A35" t="s">
        <v>44</v>
      </c>
      <c r="C35" s="17">
        <v>26828.579227179998</v>
      </c>
      <c r="D35">
        <v>1102.0286546458894</v>
      </c>
      <c r="K35" s="17" t="s">
        <v>177</v>
      </c>
      <c r="L35">
        <f>AVERAGE(L33,N32)</f>
        <v>2065.8785044434544</v>
      </c>
      <c r="M35">
        <f>0.1*L35</f>
        <v>206.58785044434546</v>
      </c>
      <c r="N35">
        <f>L35+M35</f>
        <v>2272.4663548877998</v>
      </c>
      <c r="O35" t="e">
        <f xml:space="preserve"> -0.5045*K35 + 12461</f>
        <v>#VALUE!</v>
      </c>
    </row>
    <row r="36" spans="1:19">
      <c r="L36">
        <f>(L33-L35)/L35</f>
        <v>0.23683209398163757</v>
      </c>
      <c r="N36">
        <f>(L33-N35)/N35</f>
        <v>0.12439281271057966</v>
      </c>
    </row>
    <row r="58" spans="9:18">
      <c r="I58" s="28"/>
      <c r="J58" s="51" t="s">
        <v>178</v>
      </c>
      <c r="K58" s="51"/>
      <c r="M58" s="51" t="s">
        <v>179</v>
      </c>
      <c r="N58" s="51"/>
    </row>
    <row r="59" spans="9:18">
      <c r="I59" s="28"/>
      <c r="J59" s="28" t="s">
        <v>180</v>
      </c>
      <c r="K59" s="28" t="s">
        <v>181</v>
      </c>
    </row>
    <row r="60" spans="9:18">
      <c r="I60" s="28" t="s">
        <v>79</v>
      </c>
      <c r="J60" s="28">
        <v>9304.7984426139992</v>
      </c>
      <c r="K60" s="28">
        <v>1576.6121723244578</v>
      </c>
      <c r="Q60" t="s">
        <v>172</v>
      </c>
    </row>
    <row r="61" spans="9:18">
      <c r="I61" s="28" t="s">
        <v>36</v>
      </c>
      <c r="J61" s="28">
        <v>18197.762095088001</v>
      </c>
      <c r="K61" s="28">
        <v>2555.1448365624515</v>
      </c>
      <c r="M61" t="s">
        <v>57</v>
      </c>
      <c r="O61">
        <v>8299.9493626719996</v>
      </c>
      <c r="P61">
        <v>14077.457287987347</v>
      </c>
      <c r="Q61" s="31">
        <v>8477.7735320386018</v>
      </c>
      <c r="R61" s="32">
        <f>Q61/2</f>
        <v>4238.8867660193009</v>
      </c>
    </row>
    <row r="62" spans="9:18">
      <c r="I62" s="28"/>
      <c r="J62" s="28" t="s">
        <v>182</v>
      </c>
      <c r="K62" s="32">
        <f>AVERAGE(K60,K61)</f>
        <v>2065.8785044434544</v>
      </c>
    </row>
    <row r="63" spans="9:18">
      <c r="I63" s="28"/>
      <c r="J63" s="28"/>
      <c r="K63" s="28"/>
    </row>
  </sheetData>
  <mergeCells count="2">
    <mergeCell ref="J58:K58"/>
    <mergeCell ref="M58:N58"/>
  </mergeCells>
  <conditionalFormatting sqref="A24">
    <cfRule type="duplicateValues" dxfId="31" priority="8"/>
  </conditionalFormatting>
  <conditionalFormatting sqref="S3:S4 S6:S22 S1">
    <cfRule type="duplicateValues" dxfId="30" priority="7"/>
  </conditionalFormatting>
  <conditionalFormatting sqref="A33:A35 A1:A19 A25:A29 A23">
    <cfRule type="duplicateValues" dxfId="29" priority="18"/>
  </conditionalFormatting>
  <conditionalFormatting sqref="I31">
    <cfRule type="duplicateValues" dxfId="28" priority="6"/>
  </conditionalFormatting>
  <conditionalFormatting sqref="I32">
    <cfRule type="duplicateValues" dxfId="27" priority="5"/>
  </conditionalFormatting>
  <conditionalFormatting sqref="I33">
    <cfRule type="duplicateValues" dxfId="26" priority="4"/>
  </conditionalFormatting>
  <conditionalFormatting sqref="I34">
    <cfRule type="duplicateValues" dxfId="25" priority="3"/>
  </conditionalFormatting>
  <conditionalFormatting sqref="I35">
    <cfRule type="duplicateValues" dxfId="24" priority="2"/>
  </conditionalFormatting>
  <conditionalFormatting sqref="L35">
    <cfRule type="duplicateValues" dxfId="23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I2:L33"/>
  <sheetViews>
    <sheetView topLeftCell="M44" workbookViewId="0">
      <selection activeCell="M44" sqref="M44"/>
    </sheetView>
  </sheetViews>
  <sheetFormatPr defaultRowHeight="12.75"/>
  <sheetData>
    <row r="2" spans="9:12">
      <c r="I2" t="s">
        <v>143</v>
      </c>
      <c r="K2" t="s">
        <v>147</v>
      </c>
      <c r="L2" t="s">
        <v>146</v>
      </c>
    </row>
    <row r="3" spans="9:12" hidden="1">
      <c r="I3" t="s">
        <v>31</v>
      </c>
      <c r="K3" s="17">
        <v>21255.375286988001</v>
      </c>
      <c r="L3">
        <v>1261.9162679040583</v>
      </c>
    </row>
    <row r="4" spans="9:12">
      <c r="I4" t="s">
        <v>35</v>
      </c>
      <c r="K4" s="17">
        <v>53941.715938861998</v>
      </c>
      <c r="L4">
        <v>13341.284490737022</v>
      </c>
    </row>
    <row r="5" spans="9:12" hidden="1">
      <c r="I5" t="s">
        <v>36</v>
      </c>
      <c r="K5" s="17">
        <v>18197.762095088001</v>
      </c>
      <c r="L5">
        <v>2555.1448365624515</v>
      </c>
    </row>
    <row r="6" spans="9:12" hidden="1">
      <c r="I6" t="s">
        <v>37</v>
      </c>
      <c r="K6" s="17">
        <v>21719.287255055999</v>
      </c>
      <c r="L6">
        <v>1945.8774549733009</v>
      </c>
    </row>
    <row r="7" spans="9:12">
      <c r="I7" t="s">
        <v>38</v>
      </c>
      <c r="K7" s="17">
        <v>48568.035452871998</v>
      </c>
      <c r="L7">
        <v>11419.95804277101</v>
      </c>
    </row>
    <row r="8" spans="9:12" hidden="1">
      <c r="I8" t="s">
        <v>40</v>
      </c>
      <c r="K8" s="17">
        <v>21306.469580288998</v>
      </c>
      <c r="L8">
        <v>1568.103146091704</v>
      </c>
    </row>
    <row r="9" spans="9:12" hidden="1">
      <c r="I9" t="s">
        <v>43</v>
      </c>
      <c r="K9" s="17">
        <v>19882.039970264999</v>
      </c>
      <c r="L9">
        <v>1612.9564349271429</v>
      </c>
    </row>
    <row r="10" spans="9:12">
      <c r="I10" t="s">
        <v>45</v>
      </c>
      <c r="K10" s="17">
        <v>39509.326428432003</v>
      </c>
      <c r="L10">
        <v>8603.1362196515129</v>
      </c>
    </row>
    <row r="11" spans="9:12">
      <c r="I11" t="s">
        <v>46</v>
      </c>
      <c r="K11" s="17">
        <v>54271.038622107997</v>
      </c>
      <c r="L11">
        <v>12816.117102666462</v>
      </c>
    </row>
    <row r="12" spans="9:12">
      <c r="I12" t="s">
        <v>48</v>
      </c>
      <c r="K12" s="17">
        <v>47783.691014089003</v>
      </c>
      <c r="L12">
        <v>12574.319539779541</v>
      </c>
    </row>
    <row r="13" spans="9:12">
      <c r="I13" t="s">
        <v>49</v>
      </c>
      <c r="K13" s="17">
        <v>47777.539132265003</v>
      </c>
      <c r="L13">
        <v>14183.780699069128</v>
      </c>
    </row>
    <row r="14" spans="9:12">
      <c r="I14" t="s">
        <v>52</v>
      </c>
      <c r="K14" s="17">
        <v>51630.518596638001</v>
      </c>
      <c r="L14">
        <v>13649.964313596134</v>
      </c>
    </row>
    <row r="15" spans="9:12">
      <c r="I15" t="s">
        <v>68</v>
      </c>
      <c r="K15" s="17">
        <v>70078.206198447006</v>
      </c>
      <c r="L15">
        <v>14075.170031169602</v>
      </c>
    </row>
    <row r="16" spans="9:12">
      <c r="I16" t="s">
        <v>69</v>
      </c>
      <c r="K16" s="17">
        <v>33150.911472362</v>
      </c>
      <c r="L16">
        <v>7087.9844334787604</v>
      </c>
    </row>
    <row r="17" spans="9:12">
      <c r="I17" t="s">
        <v>75</v>
      </c>
      <c r="K17" s="17">
        <v>41266.145741054002</v>
      </c>
      <c r="L17">
        <v>8669.8929153620065</v>
      </c>
    </row>
    <row r="18" spans="9:12">
      <c r="I18" t="s">
        <v>76</v>
      </c>
      <c r="K18" s="17">
        <v>55377.832788401</v>
      </c>
      <c r="L18">
        <v>14017.171805591435</v>
      </c>
    </row>
    <row r="19" spans="9:12" hidden="1">
      <c r="I19" t="s">
        <v>78</v>
      </c>
      <c r="K19" s="17">
        <v>28539.379288478001</v>
      </c>
      <c r="L19">
        <v>3866.8324249809943</v>
      </c>
    </row>
    <row r="20" spans="9:12">
      <c r="I20" t="s">
        <v>81</v>
      </c>
      <c r="K20" s="17">
        <v>64973.048967989002</v>
      </c>
      <c r="L20">
        <v>20235.163893066681</v>
      </c>
    </row>
    <row r="21" spans="9:12" hidden="1"/>
    <row r="22" spans="9:12" hidden="1"/>
    <row r="23" spans="9:12" hidden="1"/>
    <row r="24" spans="9:12" hidden="1">
      <c r="I24" t="s">
        <v>64</v>
      </c>
      <c r="K24" s="17">
        <v>20163.977209256002</v>
      </c>
      <c r="L24">
        <v>4214.9904679086258</v>
      </c>
    </row>
    <row r="25" spans="9:12" hidden="1">
      <c r="I25" t="s">
        <v>57</v>
      </c>
      <c r="K25" s="17">
        <v>8299.9493626719996</v>
      </c>
      <c r="L25">
        <v>14077.457287987347</v>
      </c>
    </row>
    <row r="26" spans="9:12">
      <c r="I26" t="s">
        <v>80</v>
      </c>
      <c r="K26" s="17">
        <v>45966.794505455</v>
      </c>
      <c r="L26">
        <v>11743.357362588951</v>
      </c>
    </row>
    <row r="27" spans="9:12">
      <c r="I27" t="s">
        <v>129</v>
      </c>
      <c r="K27" s="17">
        <v>47721.597920180997</v>
      </c>
      <c r="L27">
        <v>9038.0296393197732</v>
      </c>
    </row>
    <row r="28" spans="9:12">
      <c r="I28" t="s">
        <v>77</v>
      </c>
      <c r="K28" s="17">
        <v>65765.449311987002</v>
      </c>
      <c r="L28">
        <v>14569.118047350586</v>
      </c>
    </row>
    <row r="29" spans="9:12" hidden="1">
      <c r="I29" t="s">
        <v>79</v>
      </c>
      <c r="K29" s="17">
        <v>9304.7984426139992</v>
      </c>
      <c r="L29">
        <v>1578.3527087316163</v>
      </c>
    </row>
    <row r="30" spans="9:12">
      <c r="I30" t="s">
        <v>55</v>
      </c>
      <c r="K30" s="17">
        <v>32371.961852609998</v>
      </c>
      <c r="L30">
        <v>8472.3208149308302</v>
      </c>
    </row>
    <row r="31" spans="9:12">
      <c r="I31" t="s">
        <v>58</v>
      </c>
      <c r="K31" s="17">
        <v>40204.936768416002</v>
      </c>
      <c r="L31">
        <v>14173.683292600143</v>
      </c>
    </row>
    <row r="32" spans="9:12" hidden="1">
      <c r="I32" t="s">
        <v>71</v>
      </c>
      <c r="K32" s="17">
        <v>28209.582754522999</v>
      </c>
      <c r="L32">
        <v>1198.8107869734145</v>
      </c>
    </row>
    <row r="33" spans="9:12" hidden="1">
      <c r="I33" t="s">
        <v>44</v>
      </c>
      <c r="K33" s="17">
        <v>26828.579227179998</v>
      </c>
      <c r="L33">
        <v>1102.0286546458894</v>
      </c>
    </row>
  </sheetData>
  <autoFilter ref="K2:K33" xr:uid="{00000000-0009-0000-0000-000005000000}">
    <filterColumn colId="0">
      <customFilters>
        <customFilter operator="greaterThanOrEqual" val="30000"/>
      </customFilters>
    </filterColumn>
  </autoFilter>
  <conditionalFormatting sqref="I25">
    <cfRule type="duplicateValues" dxfId="22" priority="2"/>
  </conditionalFormatting>
  <conditionalFormatting sqref="I2:I20 I26:I30 I24">
    <cfRule type="duplicateValues" dxfId="21" priority="3"/>
  </conditionalFormatting>
  <conditionalFormatting sqref="I31:I33">
    <cfRule type="duplicateValues" dxfId="2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6"/>
  <sheetViews>
    <sheetView topLeftCell="H62" workbookViewId="0">
      <selection activeCell="H62" sqref="H62"/>
    </sheetView>
  </sheetViews>
  <sheetFormatPr defaultRowHeight="12.75"/>
  <cols>
    <col min="1" max="1" width="13.42578125" customWidth="1"/>
    <col min="2" max="2" width="16.28515625" customWidth="1"/>
  </cols>
  <sheetData>
    <row r="1" spans="1:6">
      <c r="A1" s="15" t="e">
        <v>#NAME?</v>
      </c>
      <c r="B1" s="16">
        <v>43466</v>
      </c>
      <c r="D1" s="15" t="e">
        <v>#NAME?</v>
      </c>
      <c r="E1" s="18">
        <v>42370</v>
      </c>
    </row>
    <row r="2" spans="1:6">
      <c r="A2" s="15" t="s">
        <v>90</v>
      </c>
      <c r="B2" s="17">
        <v>18684.929431413999</v>
      </c>
      <c r="D2" s="15" t="s">
        <v>90</v>
      </c>
      <c r="E2" s="19">
        <v>40.551392</v>
      </c>
      <c r="F2">
        <f>E2*1000000</f>
        <v>40551392</v>
      </c>
    </row>
    <row r="3" spans="1:6">
      <c r="A3" s="15" t="s">
        <v>91</v>
      </c>
      <c r="B3" s="17">
        <v>6089.3898782460001</v>
      </c>
      <c r="D3" s="15" t="s">
        <v>91</v>
      </c>
      <c r="E3" s="19">
        <v>28.842489</v>
      </c>
      <c r="F3">
        <f t="shared" ref="F3:F66" si="0">E3*1000000</f>
        <v>28842489</v>
      </c>
    </row>
    <row r="4" spans="1:6">
      <c r="A4" s="15" t="s">
        <v>31</v>
      </c>
      <c r="B4" s="17">
        <v>21255.375286988001</v>
      </c>
      <c r="D4" s="15" t="s">
        <v>31</v>
      </c>
      <c r="E4" s="19">
        <v>43.508459999999999</v>
      </c>
      <c r="F4">
        <f t="shared" si="0"/>
        <v>43508460</v>
      </c>
    </row>
    <row r="5" spans="1:6">
      <c r="A5" s="15" t="s">
        <v>35</v>
      </c>
      <c r="B5" s="17">
        <v>53941.715938861998</v>
      </c>
      <c r="D5" s="15" t="s">
        <v>35</v>
      </c>
      <c r="E5" s="19">
        <v>24.262709999999998</v>
      </c>
      <c r="F5">
        <f t="shared" si="0"/>
        <v>24262710</v>
      </c>
    </row>
    <row r="6" spans="1:6">
      <c r="A6" s="15" t="s">
        <v>92</v>
      </c>
      <c r="B6" s="17">
        <v>53091.586883866003</v>
      </c>
      <c r="D6" s="15" t="s">
        <v>92</v>
      </c>
      <c r="E6" s="19">
        <v>8.7473010000000002</v>
      </c>
      <c r="F6">
        <f t="shared" si="0"/>
        <v>8747301</v>
      </c>
    </row>
    <row r="7" spans="1:6">
      <c r="A7" s="15" t="s">
        <v>36</v>
      </c>
      <c r="B7" s="17">
        <v>18197.762095088001</v>
      </c>
      <c r="D7" s="15" t="s">
        <v>36</v>
      </c>
      <c r="E7" s="19">
        <v>9.7360430000000004</v>
      </c>
      <c r="F7">
        <f t="shared" si="0"/>
        <v>9736043</v>
      </c>
    </row>
    <row r="8" spans="1:6">
      <c r="A8" s="15" t="s">
        <v>93</v>
      </c>
      <c r="B8" s="17">
        <v>4734.1135787009998</v>
      </c>
      <c r="D8" s="15" t="s">
        <v>93</v>
      </c>
      <c r="E8" s="19">
        <v>157.97715299999999</v>
      </c>
      <c r="F8">
        <f t="shared" si="0"/>
        <v>157977153</v>
      </c>
    </row>
    <row r="9" spans="1:6">
      <c r="A9" s="15" t="s">
        <v>37</v>
      </c>
      <c r="B9" s="17">
        <v>21719.287255055999</v>
      </c>
      <c r="D9" s="15" t="s">
        <v>37</v>
      </c>
      <c r="E9" s="19">
        <v>9.4800419999999992</v>
      </c>
      <c r="F9">
        <f t="shared" si="0"/>
        <v>9480042</v>
      </c>
    </row>
    <row r="10" spans="1:6">
      <c r="A10" s="15" t="s">
        <v>38</v>
      </c>
      <c r="B10" s="17">
        <v>48568.035452871998</v>
      </c>
      <c r="D10" s="15" t="s">
        <v>38</v>
      </c>
      <c r="E10" s="19">
        <v>11.354419999999999</v>
      </c>
      <c r="F10">
        <f t="shared" si="0"/>
        <v>11354420</v>
      </c>
    </row>
    <row r="11" spans="1:6">
      <c r="A11" s="15" t="s">
        <v>94</v>
      </c>
      <c r="B11" s="17">
        <v>16913.352768288001</v>
      </c>
      <c r="D11" s="15" t="s">
        <v>94</v>
      </c>
      <c r="E11" s="19">
        <v>206.16305300100001</v>
      </c>
      <c r="F11">
        <f t="shared" si="0"/>
        <v>206163053.00100002</v>
      </c>
    </row>
    <row r="12" spans="1:6">
      <c r="A12" s="15" t="s">
        <v>40</v>
      </c>
      <c r="B12" s="17">
        <v>21306.469580288998</v>
      </c>
      <c r="D12" s="15" t="s">
        <v>40</v>
      </c>
      <c r="E12" s="19">
        <v>7.1519529999999998</v>
      </c>
      <c r="F12">
        <f t="shared" si="0"/>
        <v>7151953</v>
      </c>
    </row>
    <row r="13" spans="1:6">
      <c r="A13" s="15" t="s">
        <v>95</v>
      </c>
      <c r="B13" s="17">
        <v>4681.9747706950002</v>
      </c>
      <c r="D13" s="15" t="s">
        <v>95</v>
      </c>
      <c r="E13" s="19">
        <v>15.766292</v>
      </c>
      <c r="F13">
        <f t="shared" si="0"/>
        <v>15766292</v>
      </c>
    </row>
    <row r="14" spans="1:6">
      <c r="A14" s="15" t="s">
        <v>42</v>
      </c>
      <c r="B14" s="17">
        <v>51924.711938788998</v>
      </c>
      <c r="D14" s="15" t="s">
        <v>42</v>
      </c>
      <c r="E14" s="19">
        <v>36.052332499999999</v>
      </c>
      <c r="F14">
        <f t="shared" si="0"/>
        <v>36052332.5</v>
      </c>
    </row>
    <row r="15" spans="1:6">
      <c r="A15" s="15" t="s">
        <v>96</v>
      </c>
      <c r="B15" s="17">
        <v>25687.197743605</v>
      </c>
      <c r="D15" s="15" t="s">
        <v>96</v>
      </c>
      <c r="E15" s="19">
        <v>18.209067999999998</v>
      </c>
      <c r="F15">
        <f t="shared" si="0"/>
        <v>18209068</v>
      </c>
    </row>
    <row r="16" spans="1:6">
      <c r="A16" s="15" t="s">
        <v>183</v>
      </c>
      <c r="B16" s="17">
        <v>19882.039970264999</v>
      </c>
      <c r="D16" s="15" t="s">
        <v>183</v>
      </c>
      <c r="E16" s="19">
        <v>1414.0493509999999</v>
      </c>
      <c r="F16">
        <f t="shared" si="0"/>
        <v>1414049351</v>
      </c>
    </row>
    <row r="17" spans="1:6">
      <c r="A17" s="15" t="s">
        <v>97</v>
      </c>
      <c r="B17" s="17">
        <v>15977.470883851</v>
      </c>
      <c r="D17" s="15" t="s">
        <v>97</v>
      </c>
      <c r="E17" s="19">
        <v>48.175052000000001</v>
      </c>
      <c r="F17">
        <f t="shared" si="0"/>
        <v>48175052</v>
      </c>
    </row>
    <row r="18" spans="1:6">
      <c r="A18" s="15" t="s">
        <v>98</v>
      </c>
      <c r="B18" s="17">
        <v>17900.107538295</v>
      </c>
      <c r="D18" s="15" t="s">
        <v>98</v>
      </c>
      <c r="E18" s="19">
        <v>4.8993450000000003</v>
      </c>
      <c r="F18">
        <f t="shared" si="0"/>
        <v>4899345</v>
      </c>
    </row>
    <row r="19" spans="1:6">
      <c r="A19" s="15" t="s">
        <v>44</v>
      </c>
      <c r="B19" s="17">
        <v>26828.579227179998</v>
      </c>
      <c r="D19" s="15" t="s">
        <v>44</v>
      </c>
      <c r="E19" s="19">
        <v>4.208602</v>
      </c>
      <c r="F19">
        <f t="shared" si="0"/>
        <v>4208602</v>
      </c>
    </row>
    <row r="20" spans="1:6">
      <c r="A20" s="15" t="s">
        <v>99</v>
      </c>
      <c r="B20" s="17">
        <v>25095.999762033</v>
      </c>
      <c r="D20" s="15" t="s">
        <v>99</v>
      </c>
      <c r="E20" s="19">
        <v>11.335103999999999</v>
      </c>
      <c r="F20">
        <f t="shared" si="0"/>
        <v>11335104</v>
      </c>
    </row>
    <row r="21" spans="1:6">
      <c r="A21" s="15" t="s">
        <v>184</v>
      </c>
      <c r="B21" s="17">
        <v>39509.326428432003</v>
      </c>
      <c r="D21" s="15" t="s">
        <v>184</v>
      </c>
      <c r="E21" s="19">
        <v>10.618857</v>
      </c>
      <c r="F21">
        <f t="shared" si="0"/>
        <v>10618857</v>
      </c>
    </row>
    <row r="22" spans="1:6">
      <c r="A22" s="15" t="s">
        <v>46</v>
      </c>
      <c r="B22" s="17">
        <v>54271.038622107997</v>
      </c>
      <c r="D22" s="15" t="s">
        <v>46</v>
      </c>
      <c r="E22" s="19">
        <v>5.7113490000000002</v>
      </c>
      <c r="F22">
        <f t="shared" si="0"/>
        <v>5711349</v>
      </c>
    </row>
    <row r="23" spans="1:6">
      <c r="A23" s="15" t="s">
        <v>100</v>
      </c>
      <c r="B23" s="17">
        <v>18730.021010719</v>
      </c>
      <c r="D23" s="15" t="s">
        <v>100</v>
      </c>
      <c r="E23" s="19">
        <v>10.397741</v>
      </c>
      <c r="F23">
        <f t="shared" si="0"/>
        <v>10397741</v>
      </c>
    </row>
    <row r="24" spans="1:6">
      <c r="A24" s="15" t="s">
        <v>101</v>
      </c>
      <c r="B24" s="17">
        <v>11712.263539759</v>
      </c>
      <c r="D24" s="15" t="s">
        <v>101</v>
      </c>
      <c r="E24" s="19">
        <v>16.491116000000002</v>
      </c>
      <c r="F24">
        <f t="shared" si="0"/>
        <v>16491116.000000002</v>
      </c>
    </row>
    <row r="25" spans="1:6">
      <c r="A25" s="15" t="s">
        <v>102</v>
      </c>
      <c r="B25" s="17">
        <v>13786.765480742</v>
      </c>
      <c r="D25" s="15" t="s">
        <v>102</v>
      </c>
      <c r="E25" s="19">
        <v>94.447073000000003</v>
      </c>
      <c r="F25">
        <f t="shared" si="0"/>
        <v>94447073</v>
      </c>
    </row>
    <row r="26" spans="1:6">
      <c r="A26" s="15" t="s">
        <v>103</v>
      </c>
      <c r="B26" s="17">
        <v>9630.5214336970002</v>
      </c>
      <c r="D26" s="15" t="s">
        <v>103</v>
      </c>
      <c r="E26" s="19">
        <v>6.3561430000000003</v>
      </c>
      <c r="F26">
        <f t="shared" si="0"/>
        <v>6356143</v>
      </c>
    </row>
    <row r="27" spans="1:6">
      <c r="A27" s="15" t="s">
        <v>48</v>
      </c>
      <c r="B27" s="17">
        <v>47783.691014089003</v>
      </c>
      <c r="D27" s="15" t="s">
        <v>48</v>
      </c>
      <c r="E27" s="19">
        <v>5.4977130000000001</v>
      </c>
      <c r="F27">
        <f t="shared" si="0"/>
        <v>5497713</v>
      </c>
    </row>
    <row r="28" spans="1:6">
      <c r="A28" s="15" t="s">
        <v>49</v>
      </c>
      <c r="B28" s="17">
        <v>47777.539132265003</v>
      </c>
      <c r="D28" s="15" t="s">
        <v>49</v>
      </c>
      <c r="E28" s="19">
        <v>64.667596000000003</v>
      </c>
      <c r="F28">
        <f t="shared" si="0"/>
        <v>64667596</v>
      </c>
    </row>
    <row r="29" spans="1:6">
      <c r="A29" s="15" t="s">
        <v>52</v>
      </c>
      <c r="B29" s="17">
        <v>51630.518596638001</v>
      </c>
      <c r="D29" s="15" t="s">
        <v>52</v>
      </c>
      <c r="E29" s="19">
        <v>82.193768000000006</v>
      </c>
      <c r="F29">
        <f t="shared" si="0"/>
        <v>82193768</v>
      </c>
    </row>
    <row r="30" spans="1:6">
      <c r="A30" s="15" t="s">
        <v>104</v>
      </c>
      <c r="B30" s="17">
        <v>4949.3036927900002</v>
      </c>
      <c r="D30" s="15" t="s">
        <v>104</v>
      </c>
      <c r="E30" s="19">
        <v>28.481945</v>
      </c>
      <c r="F30">
        <f t="shared" si="0"/>
        <v>28481945</v>
      </c>
    </row>
    <row r="31" spans="1:6">
      <c r="A31" s="15" t="s">
        <v>54</v>
      </c>
      <c r="B31" s="17">
        <v>30106.139546873001</v>
      </c>
      <c r="D31" s="15" t="s">
        <v>54</v>
      </c>
      <c r="E31" s="19">
        <v>10.615185</v>
      </c>
      <c r="F31">
        <f t="shared" si="0"/>
        <v>10615185</v>
      </c>
    </row>
    <row r="32" spans="1:6">
      <c r="A32" s="15" t="s">
        <v>105</v>
      </c>
      <c r="B32" s="17">
        <v>9864.8387403460001</v>
      </c>
      <c r="D32" s="15" t="s">
        <v>105</v>
      </c>
      <c r="E32" s="19">
        <v>16.583075999999998</v>
      </c>
      <c r="F32">
        <f t="shared" si="0"/>
        <v>16583075.999999998</v>
      </c>
    </row>
    <row r="33" spans="1:6">
      <c r="A33" s="15" t="s">
        <v>55</v>
      </c>
      <c r="B33" s="17">
        <v>32371.961852609998</v>
      </c>
      <c r="D33" s="15" t="s">
        <v>55</v>
      </c>
      <c r="E33" s="19">
        <v>9.7529749999999993</v>
      </c>
      <c r="F33">
        <f t="shared" si="0"/>
        <v>9752975</v>
      </c>
    </row>
    <row r="34" spans="1:6">
      <c r="A34" s="15" t="s">
        <v>57</v>
      </c>
      <c r="B34" s="17">
        <v>8299.9493626719996</v>
      </c>
      <c r="D34" s="15" t="s">
        <v>57</v>
      </c>
      <c r="E34" s="19">
        <v>1324.517249</v>
      </c>
      <c r="F34">
        <f t="shared" si="0"/>
        <v>1324517249</v>
      </c>
    </row>
    <row r="35" spans="1:6">
      <c r="A35" s="15" t="s">
        <v>106</v>
      </c>
      <c r="B35" s="17">
        <v>14519.141708354</v>
      </c>
      <c r="D35" s="15" t="s">
        <v>106</v>
      </c>
      <c r="E35" s="19">
        <v>261.55638099999999</v>
      </c>
      <c r="F35">
        <f t="shared" si="0"/>
        <v>261556381</v>
      </c>
    </row>
    <row r="36" spans="1:6">
      <c r="A36" s="15" t="s">
        <v>107</v>
      </c>
      <c r="B36" s="17">
        <v>17675.748499009002</v>
      </c>
      <c r="D36" s="15" t="s">
        <v>107</v>
      </c>
      <c r="E36" s="19">
        <v>79.563989000000007</v>
      </c>
      <c r="F36">
        <f t="shared" si="0"/>
        <v>79563989</v>
      </c>
    </row>
    <row r="37" spans="1:6">
      <c r="A37" s="15" t="s">
        <v>108</v>
      </c>
      <c r="B37" s="17">
        <v>15412.676605402001</v>
      </c>
      <c r="D37" s="15" t="s">
        <v>108</v>
      </c>
      <c r="E37" s="19">
        <v>36.610632000000003</v>
      </c>
      <c r="F37">
        <f t="shared" si="0"/>
        <v>36610632</v>
      </c>
    </row>
    <row r="38" spans="1:6">
      <c r="A38" s="15" t="s">
        <v>109</v>
      </c>
      <c r="B38" s="17">
        <v>88682.836449962997</v>
      </c>
      <c r="D38" s="15" t="s">
        <v>109</v>
      </c>
      <c r="E38" s="19">
        <v>4.6957789999999999</v>
      </c>
      <c r="F38">
        <f t="shared" si="0"/>
        <v>4695779</v>
      </c>
    </row>
    <row r="39" spans="1:6">
      <c r="A39" s="15" t="s">
        <v>110</v>
      </c>
      <c r="B39" s="17">
        <v>41527.627097768003</v>
      </c>
      <c r="D39" s="15" t="s">
        <v>110</v>
      </c>
      <c r="E39" s="19">
        <v>8.1089850000000006</v>
      </c>
      <c r="F39">
        <f t="shared" si="0"/>
        <v>8108985.0000000009</v>
      </c>
    </row>
    <row r="40" spans="1:6">
      <c r="A40" s="15" t="s">
        <v>58</v>
      </c>
      <c r="B40" s="17">
        <v>40204.936768416002</v>
      </c>
      <c r="D40" s="15" t="s">
        <v>58</v>
      </c>
      <c r="E40" s="19">
        <v>60.663060000000002</v>
      </c>
      <c r="F40">
        <f t="shared" si="0"/>
        <v>60663060</v>
      </c>
    </row>
    <row r="41" spans="1:6">
      <c r="A41" s="15" t="s">
        <v>59</v>
      </c>
      <c r="B41" s="17">
        <v>44842.627649921</v>
      </c>
      <c r="D41" s="15" t="s">
        <v>59</v>
      </c>
      <c r="E41" s="19">
        <v>127.763265</v>
      </c>
      <c r="F41">
        <f t="shared" si="0"/>
        <v>127763265</v>
      </c>
    </row>
    <row r="42" spans="1:6">
      <c r="A42" s="15" t="s">
        <v>111</v>
      </c>
      <c r="B42" s="17">
        <v>9522.6574100340003</v>
      </c>
      <c r="D42" s="15" t="s">
        <v>111</v>
      </c>
      <c r="E42" s="19">
        <v>9.5542859999999994</v>
      </c>
      <c r="F42">
        <f t="shared" si="0"/>
        <v>9554286</v>
      </c>
    </row>
    <row r="43" spans="1:6">
      <c r="A43" s="15" t="s">
        <v>112</v>
      </c>
      <c r="B43" s="17">
        <v>28671.269613289001</v>
      </c>
      <c r="D43" s="15" t="s">
        <v>112</v>
      </c>
      <c r="E43" s="19">
        <v>17.830901000000001</v>
      </c>
      <c r="F43">
        <f t="shared" si="0"/>
        <v>17830901</v>
      </c>
    </row>
    <row r="44" spans="1:6">
      <c r="A44" s="15" t="s">
        <v>113</v>
      </c>
      <c r="B44" s="17">
        <v>3608.9859039319999</v>
      </c>
      <c r="D44" s="15" t="s">
        <v>113</v>
      </c>
      <c r="E44" s="19">
        <v>49.051533999999997</v>
      </c>
      <c r="F44">
        <f t="shared" si="0"/>
        <v>49051534</v>
      </c>
    </row>
    <row r="45" spans="1:6">
      <c r="A45" s="15" t="s">
        <v>185</v>
      </c>
      <c r="B45" s="17">
        <v>82758.425154231998</v>
      </c>
      <c r="D45" s="15" t="s">
        <v>185</v>
      </c>
      <c r="E45" s="19">
        <v>3.9568750000000001</v>
      </c>
      <c r="F45">
        <f t="shared" si="0"/>
        <v>3956875</v>
      </c>
    </row>
    <row r="46" spans="1:6">
      <c r="A46" s="15" t="s">
        <v>115</v>
      </c>
      <c r="B46" s="17">
        <v>15024.584607855</v>
      </c>
      <c r="D46" s="15" t="s">
        <v>115</v>
      </c>
      <c r="E46" s="19">
        <v>6.7142809999999997</v>
      </c>
      <c r="F46">
        <f t="shared" si="0"/>
        <v>6714281</v>
      </c>
    </row>
    <row r="47" spans="1:6">
      <c r="A47" s="15" t="s">
        <v>116</v>
      </c>
      <c r="B47" s="17">
        <v>107950.96157817</v>
      </c>
      <c r="D47" s="15" t="s">
        <v>116</v>
      </c>
      <c r="E47" s="19">
        <v>0.579264</v>
      </c>
      <c r="F47">
        <f t="shared" si="0"/>
        <v>579264</v>
      </c>
    </row>
    <row r="48" spans="1:6">
      <c r="A48" s="15" t="s">
        <v>117</v>
      </c>
      <c r="B48" s="17">
        <v>33407.156194570998</v>
      </c>
      <c r="D48" s="15" t="s">
        <v>117</v>
      </c>
      <c r="E48" s="19">
        <v>30.684653999999998</v>
      </c>
      <c r="F48">
        <f t="shared" si="0"/>
        <v>30684654</v>
      </c>
    </row>
    <row r="49" spans="1:6">
      <c r="A49" s="15" t="s">
        <v>64</v>
      </c>
      <c r="B49" s="17">
        <v>20163.977209256002</v>
      </c>
      <c r="D49" s="15" t="s">
        <v>64</v>
      </c>
      <c r="E49" s="19">
        <v>123.333375</v>
      </c>
      <c r="F49">
        <f t="shared" si="0"/>
        <v>123333375</v>
      </c>
    </row>
    <row r="50" spans="1:6">
      <c r="A50" s="15" t="s">
        <v>118</v>
      </c>
      <c r="B50" s="17">
        <v>8729.322764556</v>
      </c>
      <c r="D50" s="15" t="s">
        <v>118</v>
      </c>
      <c r="E50" s="19">
        <v>35.126283000000001</v>
      </c>
      <c r="F50">
        <f t="shared" si="0"/>
        <v>35126283</v>
      </c>
    </row>
    <row r="51" spans="1:6">
      <c r="A51" s="15" t="s">
        <v>186</v>
      </c>
      <c r="B51" s="17">
        <v>7278.2909463559999</v>
      </c>
      <c r="D51" s="15" t="s">
        <v>186</v>
      </c>
      <c r="E51" s="19">
        <v>53.045200999999999</v>
      </c>
      <c r="F51">
        <f t="shared" si="0"/>
        <v>53045201</v>
      </c>
    </row>
    <row r="52" spans="1:6">
      <c r="A52" s="15" t="s">
        <v>67</v>
      </c>
      <c r="B52" s="17">
        <v>55815.470627739996</v>
      </c>
      <c r="D52" s="15" t="s">
        <v>67</v>
      </c>
      <c r="E52" s="19">
        <v>16.981294999999999</v>
      </c>
      <c r="F52">
        <f t="shared" si="0"/>
        <v>16981295</v>
      </c>
    </row>
    <row r="53" spans="1:6">
      <c r="A53" s="15" t="s">
        <v>187</v>
      </c>
      <c r="B53" s="17">
        <v>43451.713168827002</v>
      </c>
      <c r="D53" s="15" t="s">
        <v>187</v>
      </c>
      <c r="E53" s="19">
        <v>4.6592650000000004</v>
      </c>
      <c r="F53">
        <f t="shared" si="0"/>
        <v>4659265</v>
      </c>
    </row>
    <row r="54" spans="1:6">
      <c r="A54" s="15" t="s">
        <v>121</v>
      </c>
      <c r="B54" s="17">
        <v>6377.1920477809999</v>
      </c>
      <c r="D54" s="15" t="s">
        <v>121</v>
      </c>
      <c r="E54" s="19">
        <v>185.960241</v>
      </c>
      <c r="F54">
        <f t="shared" si="0"/>
        <v>185960241</v>
      </c>
    </row>
    <row r="55" spans="1:6">
      <c r="A55" s="15" t="s">
        <v>68</v>
      </c>
      <c r="B55" s="17">
        <v>70078.206198447006</v>
      </c>
      <c r="D55" s="15" t="s">
        <v>68</v>
      </c>
      <c r="E55" s="19">
        <v>5.2509490000000003</v>
      </c>
      <c r="F55">
        <f t="shared" si="0"/>
        <v>5250949</v>
      </c>
    </row>
    <row r="56" spans="1:6">
      <c r="A56" s="15" t="s">
        <v>122</v>
      </c>
      <c r="B56" s="17">
        <v>42277.466334352001</v>
      </c>
      <c r="D56" s="15" t="s">
        <v>122</v>
      </c>
      <c r="E56" s="19">
        <v>4.4792189999999996</v>
      </c>
      <c r="F56">
        <f t="shared" si="0"/>
        <v>4479219</v>
      </c>
    </row>
    <row r="57" spans="1:6">
      <c r="A57" s="15" t="s">
        <v>123</v>
      </c>
      <c r="B57" s="17">
        <v>4712.0449126539997</v>
      </c>
      <c r="D57" s="15" t="s">
        <v>123</v>
      </c>
      <c r="E57" s="19">
        <v>203.63135299999999</v>
      </c>
      <c r="F57">
        <f t="shared" si="0"/>
        <v>203631353</v>
      </c>
    </row>
    <row r="58" spans="1:6">
      <c r="A58" s="15" t="s">
        <v>124</v>
      </c>
      <c r="B58" s="17">
        <v>26798.475357210002</v>
      </c>
      <c r="D58" s="15" t="s">
        <v>124</v>
      </c>
      <c r="E58" s="19">
        <v>4.0370780000000002</v>
      </c>
      <c r="F58">
        <f t="shared" si="0"/>
        <v>4037078</v>
      </c>
    </row>
    <row r="59" spans="1:6">
      <c r="A59" s="15" t="s">
        <v>125</v>
      </c>
      <c r="B59" s="17">
        <v>11012.826911927999</v>
      </c>
      <c r="D59" s="15" t="s">
        <v>125</v>
      </c>
      <c r="E59" s="19">
        <v>6.7778720000000003</v>
      </c>
      <c r="F59">
        <f t="shared" si="0"/>
        <v>6777872</v>
      </c>
    </row>
    <row r="60" spans="1:6">
      <c r="A60" s="15" t="s">
        <v>126</v>
      </c>
      <c r="B60" s="17">
        <v>15089.379071408999</v>
      </c>
      <c r="D60" s="15" t="s">
        <v>126</v>
      </c>
      <c r="E60" s="19">
        <v>30.926031999999999</v>
      </c>
      <c r="F60">
        <f t="shared" si="0"/>
        <v>30926032</v>
      </c>
    </row>
    <row r="61" spans="1:6">
      <c r="A61" s="15" t="s">
        <v>127</v>
      </c>
      <c r="B61" s="17">
        <v>8644.9262056949992</v>
      </c>
      <c r="D61" s="15" t="s">
        <v>127</v>
      </c>
      <c r="E61" s="19">
        <v>103.66379999999999</v>
      </c>
      <c r="F61">
        <f t="shared" si="0"/>
        <v>103663800</v>
      </c>
    </row>
    <row r="62" spans="1:6">
      <c r="A62" s="15" t="s">
        <v>69</v>
      </c>
      <c r="B62" s="17">
        <v>33150.911472362</v>
      </c>
      <c r="D62" s="15" t="s">
        <v>69</v>
      </c>
      <c r="E62" s="19">
        <v>37.989220000000003</v>
      </c>
      <c r="F62">
        <f t="shared" si="0"/>
        <v>37989220</v>
      </c>
    </row>
    <row r="63" spans="1:6">
      <c r="A63" s="15" t="s">
        <v>70</v>
      </c>
      <c r="B63" s="17">
        <v>34586.034722354998</v>
      </c>
      <c r="D63" s="15" t="s">
        <v>70</v>
      </c>
      <c r="E63" s="19">
        <v>10.325538</v>
      </c>
      <c r="F63">
        <f t="shared" si="0"/>
        <v>10325538</v>
      </c>
    </row>
    <row r="64" spans="1:6">
      <c r="A64" s="15" t="s">
        <v>128</v>
      </c>
      <c r="B64" s="17">
        <v>136651.13637882099</v>
      </c>
      <c r="D64" s="15" t="s">
        <v>128</v>
      </c>
      <c r="E64" s="19">
        <v>2.6543739999999998</v>
      </c>
      <c r="F64">
        <f t="shared" si="0"/>
        <v>2654374</v>
      </c>
    </row>
    <row r="65" spans="1:6">
      <c r="A65" s="15" t="s">
        <v>71</v>
      </c>
      <c r="B65" s="17">
        <v>28209.582754522999</v>
      </c>
      <c r="D65" s="15" t="s">
        <v>188</v>
      </c>
      <c r="E65" s="19">
        <v>50.9834575</v>
      </c>
      <c r="F65">
        <f t="shared" si="0"/>
        <v>50983457.5</v>
      </c>
    </row>
    <row r="66" spans="1:6">
      <c r="A66" s="15" t="s">
        <v>130</v>
      </c>
      <c r="B66" s="17">
        <v>27341.391829707001</v>
      </c>
      <c r="D66" s="15" t="s">
        <v>71</v>
      </c>
      <c r="E66" s="19">
        <v>19.796285000000001</v>
      </c>
      <c r="F66">
        <f t="shared" si="0"/>
        <v>19796285</v>
      </c>
    </row>
    <row r="67" spans="1:6">
      <c r="A67" s="15" t="s">
        <v>131</v>
      </c>
      <c r="B67" s="17">
        <v>54207.092736931001</v>
      </c>
      <c r="D67" s="15" t="s">
        <v>130</v>
      </c>
      <c r="E67" s="19">
        <v>145.27538300000001</v>
      </c>
      <c r="F67">
        <f t="shared" ref="F67:F86" si="1">E67*1000000</f>
        <v>145275383</v>
      </c>
    </row>
    <row r="68" spans="1:6">
      <c r="A68" s="15" t="s">
        <v>132</v>
      </c>
      <c r="B68" s="17">
        <v>18497.343037277999</v>
      </c>
      <c r="D68" s="15" t="s">
        <v>131</v>
      </c>
      <c r="E68" s="19">
        <v>32.443446999999999</v>
      </c>
      <c r="F68">
        <f t="shared" si="1"/>
        <v>32443447</v>
      </c>
    </row>
    <row r="69" spans="1:6">
      <c r="A69" s="15" t="s">
        <v>133</v>
      </c>
      <c r="B69" s="17">
        <v>100239.180501201</v>
      </c>
      <c r="D69" s="15" t="s">
        <v>132</v>
      </c>
      <c r="E69" s="19">
        <v>7.0583220000000004</v>
      </c>
      <c r="F69">
        <f t="shared" si="1"/>
        <v>7058322</v>
      </c>
    </row>
    <row r="70" spans="1:6">
      <c r="A70" s="15" t="s">
        <v>134</v>
      </c>
      <c r="B70" s="17">
        <v>13269.223959383</v>
      </c>
      <c r="D70" s="15" t="s">
        <v>133</v>
      </c>
      <c r="E70" s="19">
        <v>5.6536340000000003</v>
      </c>
      <c r="F70">
        <f t="shared" si="1"/>
        <v>5653634</v>
      </c>
    </row>
    <row r="71" spans="1:6">
      <c r="A71" s="15" t="s">
        <v>188</v>
      </c>
      <c r="B71" s="17">
        <v>47721.597920180997</v>
      </c>
      <c r="D71" s="15" t="s">
        <v>134</v>
      </c>
      <c r="E71" s="19">
        <v>56.207645999999997</v>
      </c>
      <c r="F71">
        <f t="shared" si="1"/>
        <v>56207646</v>
      </c>
    </row>
    <row r="72" spans="1:6">
      <c r="A72" s="15" t="s">
        <v>75</v>
      </c>
      <c r="B72" s="17">
        <v>41266.145741054002</v>
      </c>
      <c r="D72" s="15" t="s">
        <v>75</v>
      </c>
      <c r="E72" s="19">
        <v>46.634140000000002</v>
      </c>
      <c r="F72">
        <f t="shared" si="1"/>
        <v>46634140</v>
      </c>
    </row>
    <row r="73" spans="1:6">
      <c r="A73" s="15" t="s">
        <v>135</v>
      </c>
      <c r="B73" s="17">
        <v>14283.525015621</v>
      </c>
      <c r="D73" s="15" t="s">
        <v>135</v>
      </c>
      <c r="E73" s="19">
        <v>21.021170999999999</v>
      </c>
      <c r="F73">
        <f t="shared" si="1"/>
        <v>21021171</v>
      </c>
    </row>
    <row r="74" spans="1:6">
      <c r="A74" s="15" t="s">
        <v>76</v>
      </c>
      <c r="B74" s="17">
        <v>55377.832788401</v>
      </c>
      <c r="D74" s="15" t="s">
        <v>76</v>
      </c>
      <c r="E74" s="19">
        <v>9.8360070000000004</v>
      </c>
      <c r="F74">
        <f t="shared" si="1"/>
        <v>9836007</v>
      </c>
    </row>
    <row r="75" spans="1:6">
      <c r="A75" s="15" t="s">
        <v>77</v>
      </c>
      <c r="B75" s="17">
        <v>65765.449311987002</v>
      </c>
      <c r="D75" s="15" t="s">
        <v>77</v>
      </c>
      <c r="E75" s="19">
        <v>8.3799170000000007</v>
      </c>
      <c r="F75">
        <f t="shared" si="1"/>
        <v>8379917.0000000009</v>
      </c>
    </row>
    <row r="76" spans="1:6">
      <c r="A76" s="15" t="s">
        <v>136</v>
      </c>
      <c r="B76" s="17">
        <v>4988.909087948</v>
      </c>
      <c r="D76" s="15" t="s">
        <v>136</v>
      </c>
      <c r="E76" s="19">
        <v>17.465575000000001</v>
      </c>
      <c r="F76">
        <f t="shared" si="1"/>
        <v>17465575</v>
      </c>
    </row>
    <row r="77" spans="1:6">
      <c r="A77" s="15" t="s">
        <v>137</v>
      </c>
      <c r="B77" s="17">
        <v>20569.943618334</v>
      </c>
      <c r="D77" s="15" t="s">
        <v>137</v>
      </c>
      <c r="E77" s="19">
        <v>68.971307999999993</v>
      </c>
      <c r="F77">
        <f t="shared" si="1"/>
        <v>68971308</v>
      </c>
    </row>
    <row r="78" spans="1:6">
      <c r="A78" s="15" t="s">
        <v>138</v>
      </c>
      <c r="B78" s="17">
        <v>12280.95074934</v>
      </c>
      <c r="D78" s="15" t="s">
        <v>138</v>
      </c>
      <c r="E78" s="19">
        <v>11.303945000000001</v>
      </c>
      <c r="F78">
        <f t="shared" si="1"/>
        <v>11303945</v>
      </c>
    </row>
    <row r="79" spans="1:6">
      <c r="A79" s="15" t="s">
        <v>78</v>
      </c>
      <c r="B79" s="17">
        <v>28539.379288478001</v>
      </c>
      <c r="D79" s="15" t="s">
        <v>78</v>
      </c>
      <c r="E79" s="19">
        <v>79.827871000000002</v>
      </c>
      <c r="F79">
        <f t="shared" si="1"/>
        <v>79827871</v>
      </c>
    </row>
    <row r="80" spans="1:6">
      <c r="A80" s="15" t="s">
        <v>79</v>
      </c>
      <c r="B80" s="17">
        <v>9304.7984426139992</v>
      </c>
      <c r="D80" s="15" t="s">
        <v>79</v>
      </c>
      <c r="E80" s="19">
        <v>44.624372999999999</v>
      </c>
      <c r="F80">
        <f t="shared" si="1"/>
        <v>44624373</v>
      </c>
    </row>
    <row r="81" spans="1:6">
      <c r="A81" s="15" t="s">
        <v>139</v>
      </c>
      <c r="B81" s="17">
        <v>81479.505128181001</v>
      </c>
      <c r="D81" s="15" t="s">
        <v>139</v>
      </c>
      <c r="E81" s="19">
        <v>9.3609799999999996</v>
      </c>
      <c r="F81">
        <f t="shared" si="1"/>
        <v>9360980</v>
      </c>
    </row>
    <row r="82" spans="1:6">
      <c r="A82" s="15" t="s">
        <v>80</v>
      </c>
      <c r="B82" s="17">
        <v>45966.794505455</v>
      </c>
      <c r="D82" s="15" t="s">
        <v>80</v>
      </c>
      <c r="E82" s="19">
        <v>66.297944000000001</v>
      </c>
      <c r="F82">
        <f t="shared" si="1"/>
        <v>66297944</v>
      </c>
    </row>
    <row r="83" spans="1:6">
      <c r="A83" s="15" t="s">
        <v>81</v>
      </c>
      <c r="B83" s="17">
        <v>64973.048967989002</v>
      </c>
      <c r="D83" s="15" t="s">
        <v>81</v>
      </c>
      <c r="E83" s="19">
        <v>323.59254375</v>
      </c>
      <c r="F83">
        <f t="shared" si="1"/>
        <v>323592543.75</v>
      </c>
    </row>
    <row r="84" spans="1:6">
      <c r="A84" s="15" t="s">
        <v>140</v>
      </c>
      <c r="B84" s="17">
        <v>19754.94820897</v>
      </c>
      <c r="D84" s="15" t="s">
        <v>140</v>
      </c>
      <c r="E84" s="19">
        <v>3.4241290000000002</v>
      </c>
      <c r="F84">
        <f t="shared" si="1"/>
        <v>3424129</v>
      </c>
    </row>
    <row r="85" spans="1:6">
      <c r="A85" s="15" t="s">
        <v>141</v>
      </c>
      <c r="B85" s="17">
        <v>-560.21251429799997</v>
      </c>
      <c r="D85" s="15" t="s">
        <v>141</v>
      </c>
      <c r="E85" s="19">
        <v>29.851254999999998</v>
      </c>
      <c r="F85">
        <f t="shared" si="1"/>
        <v>29851255</v>
      </c>
    </row>
    <row r="86" spans="1:6">
      <c r="A86" s="15" t="s">
        <v>189</v>
      </c>
      <c r="B86" s="17">
        <v>7681.7795423240004</v>
      </c>
      <c r="D86" s="15" t="s">
        <v>189</v>
      </c>
      <c r="E86" s="19">
        <v>93.640422000000001</v>
      </c>
      <c r="F86">
        <f t="shared" si="1"/>
        <v>93640422</v>
      </c>
    </row>
  </sheetData>
  <conditionalFormatting sqref="A1:A1048576 D1:D1048576">
    <cfRule type="duplicateValues" dxfId="19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OECD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OECD.Stat</dc:creator>
  <cp:keywords/>
  <dc:description/>
  <cp:lastModifiedBy>hkaur</cp:lastModifiedBy>
  <cp:revision/>
  <dcterms:created xsi:type="dcterms:W3CDTF">2020-08-26T10:39:15Z</dcterms:created>
  <dcterms:modified xsi:type="dcterms:W3CDTF">2020-09-21T09:20:28Z</dcterms:modified>
  <cp:category/>
  <cp:contentStatus/>
</cp:coreProperties>
</file>