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709"/>
  <workbookPr codeName="ThisWorkbook"/>
  <mc:AlternateContent xmlns:mc="http://schemas.openxmlformats.org/markup-compatibility/2006">
    <mc:Choice Requires="x15">
      <x15ac:absPath xmlns:x15ac="http://schemas.microsoft.com/office/spreadsheetml/2010/11/ac" url="/Users/ab/Dropbox (MIT)/BusinessModels/DecisionMakingScenarios/Week2/"/>
    </mc:Choice>
  </mc:AlternateContent>
  <bookViews>
    <workbookView xWindow="-1640" yWindow="460" windowWidth="14800" windowHeight="16600" tabRatio="500" activeTab="2"/>
  </bookViews>
  <sheets>
    <sheet name="Attempt2" sheetId="11" r:id="rId1"/>
    <sheet name="Attempt2 - Part2" sheetId="12" r:id="rId2"/>
    <sheet name="Attempt3" sheetId="13" r:id="rId3"/>
    <sheet name="Attempt3 - Part2" sheetId="15" r:id="rId4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5" i="15" l="1"/>
  <c r="B18" i="15"/>
  <c r="C7" i="15"/>
  <c r="C10" i="15"/>
  <c r="C11" i="15"/>
  <c r="C13" i="15"/>
  <c r="C16" i="15"/>
  <c r="D7" i="15"/>
  <c r="D10" i="15"/>
  <c r="D11" i="15"/>
  <c r="D13" i="15"/>
  <c r="D16" i="15"/>
  <c r="E7" i="15"/>
  <c r="E10" i="15"/>
  <c r="E11" i="15"/>
  <c r="E13" i="15"/>
  <c r="E16" i="15"/>
  <c r="F7" i="15"/>
  <c r="F10" i="15"/>
  <c r="F11" i="15"/>
  <c r="F13" i="15"/>
  <c r="F16" i="15"/>
  <c r="G13" i="15"/>
  <c r="C8" i="15"/>
  <c r="D8" i="15"/>
  <c r="D15" i="15"/>
  <c r="E8" i="15"/>
  <c r="E15" i="15"/>
  <c r="F8" i="15"/>
  <c r="F15" i="15"/>
  <c r="G7" i="15"/>
  <c r="G8" i="15"/>
  <c r="G10" i="15"/>
  <c r="G11" i="15"/>
  <c r="G15" i="15"/>
  <c r="G16" i="15"/>
  <c r="B7" i="15"/>
  <c r="B18" i="13"/>
  <c r="C30" i="13"/>
  <c r="C29" i="13"/>
  <c r="C27" i="13"/>
  <c r="C26" i="13"/>
  <c r="C23" i="13"/>
  <c r="C22" i="13"/>
  <c r="C21" i="13"/>
  <c r="E8" i="13"/>
  <c r="G7" i="13"/>
  <c r="G10" i="13"/>
  <c r="G11" i="13"/>
  <c r="G13" i="13"/>
  <c r="G16" i="13"/>
  <c r="C8" i="13"/>
  <c r="D8" i="13"/>
  <c r="F8" i="13"/>
  <c r="G8" i="13"/>
  <c r="C10" i="13"/>
  <c r="C11" i="13"/>
  <c r="C13" i="13"/>
  <c r="C7" i="13"/>
  <c r="C15" i="13"/>
  <c r="C16" i="13"/>
  <c r="D7" i="13"/>
  <c r="D10" i="13"/>
  <c r="D11" i="13"/>
  <c r="D13" i="13"/>
  <c r="D15" i="13"/>
  <c r="D16" i="13"/>
  <c r="E7" i="13"/>
  <c r="E10" i="13"/>
  <c r="E11" i="13"/>
  <c r="E13" i="13"/>
  <c r="E15" i="13"/>
  <c r="E16" i="13"/>
  <c r="F7" i="13"/>
  <c r="F10" i="13"/>
  <c r="F11" i="13"/>
  <c r="F13" i="13"/>
  <c r="F15" i="13"/>
  <c r="F16" i="13"/>
  <c r="G15" i="13"/>
  <c r="J12" i="13"/>
  <c r="H13" i="13"/>
  <c r="B18" i="11"/>
  <c r="J12" i="11"/>
  <c r="G7" i="11"/>
  <c r="G10" i="11"/>
  <c r="G11" i="11"/>
  <c r="G13" i="11"/>
  <c r="G16" i="11"/>
  <c r="C13" i="11"/>
  <c r="H13" i="11"/>
  <c r="C8" i="11"/>
  <c r="G7" i="12"/>
  <c r="G10" i="12"/>
  <c r="G11" i="12"/>
  <c r="G13" i="12"/>
  <c r="G16" i="12"/>
  <c r="B18" i="12"/>
  <c r="D8" i="12"/>
  <c r="E8" i="12"/>
  <c r="F8" i="12"/>
  <c r="G8" i="12"/>
  <c r="C8" i="12"/>
  <c r="B7" i="12"/>
  <c r="C7" i="12"/>
  <c r="C10" i="12"/>
  <c r="C11" i="12"/>
  <c r="C13" i="12"/>
  <c r="C15" i="12"/>
  <c r="C16" i="12"/>
  <c r="D7" i="12"/>
  <c r="D10" i="12"/>
  <c r="D11" i="12"/>
  <c r="D13" i="12"/>
  <c r="D15" i="12"/>
  <c r="D16" i="12"/>
  <c r="E7" i="12"/>
  <c r="E10" i="12"/>
  <c r="E11" i="12"/>
  <c r="E13" i="12"/>
  <c r="E15" i="12"/>
  <c r="E16" i="12"/>
  <c r="F7" i="12"/>
  <c r="F10" i="12"/>
  <c r="F11" i="12"/>
  <c r="F13" i="12"/>
  <c r="F15" i="12"/>
  <c r="F16" i="12"/>
  <c r="G15" i="12"/>
  <c r="D16" i="11"/>
  <c r="E16" i="11"/>
  <c r="F16" i="11"/>
  <c r="G15" i="11"/>
  <c r="F15" i="11"/>
  <c r="E15" i="11"/>
  <c r="D15" i="11"/>
  <c r="C15" i="11"/>
  <c r="C16" i="11"/>
  <c r="G8" i="11"/>
  <c r="D7" i="11"/>
  <c r="E7" i="11"/>
  <c r="F7" i="11"/>
  <c r="C7" i="11"/>
  <c r="D10" i="11"/>
  <c r="D11" i="11"/>
  <c r="D13" i="11"/>
  <c r="E10" i="11"/>
  <c r="E11" i="11"/>
  <c r="E13" i="11"/>
  <c r="F10" i="11"/>
  <c r="F11" i="11"/>
  <c r="F13" i="11"/>
  <c r="C10" i="11"/>
  <c r="C11" i="11"/>
  <c r="D8" i="11"/>
  <c r="E8" i="11"/>
  <c r="F8" i="11"/>
</calcChain>
</file>

<file path=xl/sharedStrings.xml><?xml version="1.0" encoding="utf-8"?>
<sst xmlns="http://schemas.openxmlformats.org/spreadsheetml/2006/main" count="120" uniqueCount="40">
  <si>
    <t>NPV</t>
  </si>
  <si>
    <t>Tax Rate</t>
  </si>
  <si>
    <t>Training Cost</t>
  </si>
  <si>
    <t>Tax</t>
  </si>
  <si>
    <t>Operating expense</t>
  </si>
  <si>
    <t>year 0</t>
  </si>
  <si>
    <t>year 1</t>
  </si>
  <si>
    <t>year 2</t>
  </si>
  <si>
    <t>year 3</t>
  </si>
  <si>
    <t>year 4</t>
  </si>
  <si>
    <t>year 5</t>
  </si>
  <si>
    <t>Training</t>
  </si>
  <si>
    <t>Salvage Value</t>
  </si>
  <si>
    <t>Initial Cost</t>
  </si>
  <si>
    <t>Depreciation</t>
  </si>
  <si>
    <t>Taxable Income</t>
  </si>
  <si>
    <t>After taxcash flow</t>
  </si>
  <si>
    <t>Total Earning</t>
  </si>
  <si>
    <t>Saving</t>
  </si>
  <si>
    <t>Machine Sell</t>
  </si>
  <si>
    <t>Cost Of capital</t>
  </si>
  <si>
    <t>NPV Percent</t>
  </si>
  <si>
    <t>Present Value</t>
  </si>
  <si>
    <t>NONE</t>
  </si>
  <si>
    <t>19k, 138k-7k,8k</t>
  </si>
  <si>
    <t>360k</t>
  </si>
  <si>
    <t>56k</t>
  </si>
  <si>
    <t>144k</t>
  </si>
  <si>
    <t>None</t>
  </si>
  <si>
    <t>24k</t>
  </si>
  <si>
    <t>Depreciated value</t>
  </si>
  <si>
    <t>Original Cost</t>
  </si>
  <si>
    <t>Depriciation</t>
  </si>
  <si>
    <t>Tax basis</t>
  </si>
  <si>
    <t>Proceed from sale</t>
  </si>
  <si>
    <t>Profit on sale</t>
  </si>
  <si>
    <t>Net effect on taxes</t>
  </si>
  <si>
    <t>Cash flow</t>
  </si>
  <si>
    <t>PV of sale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</si>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</sst>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6" formatCode="&quot;$&quot;#,##0_);[Red]\(&quot;$&quot;#,##0\)"/>
    <numFmt numFmtId="8" formatCode="&quot;$&quot;#,##0.00_);[Red]\(&quot;$&quot;#,##0.00\)"/>
    <numFmt numFmtId="169" formatCode="0.0000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2">
    <xf numFmtId="0" fontId="0" fillId="0" borderId="0" xfId="0"/>
    <xf numFmtId="6" fontId="0" fillId="0" borderId="0" xfId="0" applyNumberFormat="1"/>
    <xf numFmtId="9" fontId="0" fillId="0" borderId="0" xfId="0" applyNumberFormat="1"/>
    <xf numFmtId="8" fontId="0" fillId="0" borderId="0" xfId="0" applyNumberFormat="1"/>
    <xf numFmtId="0" fontId="2" fillId="2" borderId="0" xfId="2"/>
    <xf numFmtId="9" fontId="0" fillId="0" borderId="0" xfId="1" applyFont="1"/>
    <xf numFmtId="0" fontId="4" fillId="4" borderId="1" xfId="4"/>
    <xf numFmtId="9" fontId="4" fillId="4" borderId="1" xfId="4" applyNumberFormat="1"/>
    <xf numFmtId="6" fontId="4" fillId="4" borderId="1" xfId="4" applyNumberFormat="1"/>
    <xf numFmtId="0" fontId="4" fillId="4" borderId="0" xfId="4" applyBorder="1"/>
    <xf numFmtId="0" fontId="3" fillId="3" borderId="0" xfId="3"/>
    <xf numFmtId="169" fontId="0" fillId="0" borderId="0" xfId="1" applyNumberFormat="1" applyFont="1"/>
  </cellXfs>
  <cellStyles count="5">
    <cellStyle name="Bad" xfId="3" builtinId="27"/>
    <cellStyle name="Good" xfId="2" builtinId="26"/>
    <cellStyle name="Input" xfId="4" builtinId="20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C15" sqref="C15"/>
    </sheetView>
  </sheetViews>
  <sheetFormatPr baseColWidth="10" defaultRowHeight="16" x14ac:dyDescent="0.2"/>
  <cols>
    <col min="1" max="1" width="15.83203125" bestFit="1" customWidth="1"/>
    <col min="2" max="2" width="11.83203125" bestFit="1" customWidth="1"/>
    <col min="9" max="9" width="12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0" x14ac:dyDescent="0.2">
      <c r="A2" t="s">
        <v>18</v>
      </c>
      <c r="C2" s="1">
        <v>100000</v>
      </c>
      <c r="D2" s="1">
        <v>100000</v>
      </c>
      <c r="E2" s="1">
        <v>100000</v>
      </c>
      <c r="F2" s="1">
        <v>100000</v>
      </c>
      <c r="G2" s="1">
        <v>100000</v>
      </c>
    </row>
    <row r="3" spans="1:10" x14ac:dyDescent="0.2">
      <c r="A3" t="s">
        <v>19</v>
      </c>
      <c r="C3" s="1"/>
      <c r="D3" s="1"/>
      <c r="E3" s="1"/>
      <c r="F3" s="1"/>
      <c r="G3" s="1">
        <v>15000</v>
      </c>
    </row>
    <row r="4" spans="1:10" x14ac:dyDescent="0.2">
      <c r="A4" t="s">
        <v>11</v>
      </c>
      <c r="C4" s="1"/>
      <c r="D4" s="1"/>
      <c r="E4" s="1"/>
      <c r="F4" s="1"/>
      <c r="G4" s="1"/>
    </row>
    <row r="5" spans="1:10" x14ac:dyDescent="0.2">
      <c r="C5" s="1"/>
      <c r="D5" s="1"/>
      <c r="E5" s="1"/>
      <c r="F5" s="1"/>
      <c r="G5" s="1"/>
    </row>
    <row r="7" spans="1:10" x14ac:dyDescent="0.2">
      <c r="A7" t="s">
        <v>17</v>
      </c>
      <c r="B7" s="1">
        <v>-10000</v>
      </c>
      <c r="C7" s="1">
        <f>SUM(C2:C6)</f>
        <v>100000</v>
      </c>
      <c r="D7" s="1">
        <f t="shared" ref="D7:G7" si="0">SUM(D2:D6)</f>
        <v>100000</v>
      </c>
      <c r="E7" s="1">
        <f t="shared" si="0"/>
        <v>100000</v>
      </c>
      <c r="F7" s="1">
        <f t="shared" si="0"/>
        <v>100000</v>
      </c>
      <c r="G7" s="1">
        <f t="shared" si="0"/>
        <v>115000</v>
      </c>
      <c r="I7" s="6" t="s">
        <v>1</v>
      </c>
      <c r="J7" s="7">
        <v>0.4</v>
      </c>
    </row>
    <row r="8" spans="1:10" x14ac:dyDescent="0.2">
      <c r="A8" t="s">
        <v>14</v>
      </c>
      <c r="C8" s="1">
        <f>($J$9+$J$8)/5</f>
        <v>-55000</v>
      </c>
      <c r="D8" s="1">
        <f t="shared" ref="D8:G8" si="1">($J$9+$J$8)/5</f>
        <v>-55000</v>
      </c>
      <c r="E8" s="1">
        <f t="shared" si="1"/>
        <v>-55000</v>
      </c>
      <c r="F8" s="1">
        <f t="shared" si="1"/>
        <v>-55000</v>
      </c>
      <c r="G8" s="1">
        <f>($J$9+$J$8)/5</f>
        <v>-55000</v>
      </c>
      <c r="I8" s="6" t="s">
        <v>12</v>
      </c>
      <c r="J8" s="8">
        <v>25000</v>
      </c>
    </row>
    <row r="9" spans="1:10" x14ac:dyDescent="0.2">
      <c r="I9" s="6" t="s">
        <v>13</v>
      </c>
      <c r="J9" s="8">
        <v>-300000</v>
      </c>
    </row>
    <row r="10" spans="1:10" x14ac:dyDescent="0.2">
      <c r="A10" t="s">
        <v>15</v>
      </c>
      <c r="C10" s="1">
        <f>C7+C8</f>
        <v>45000</v>
      </c>
      <c r="D10" s="1">
        <f t="shared" ref="D10:G10" si="2">D7+D8</f>
        <v>45000</v>
      </c>
      <c r="E10" s="1">
        <f t="shared" si="2"/>
        <v>45000</v>
      </c>
      <c r="F10" s="1">
        <f t="shared" si="2"/>
        <v>45000</v>
      </c>
      <c r="G10" s="1">
        <f t="shared" si="2"/>
        <v>60000</v>
      </c>
      <c r="I10" s="6" t="s">
        <v>2</v>
      </c>
      <c r="J10" s="8">
        <v>-10000</v>
      </c>
    </row>
    <row r="11" spans="1:10" x14ac:dyDescent="0.2">
      <c r="A11" t="s">
        <v>3</v>
      </c>
      <c r="C11" s="1">
        <f>-(C10*$J$7)</f>
        <v>-18000</v>
      </c>
      <c r="D11" s="1">
        <f t="shared" ref="D11:G11" si="3">-(D10*$J$7)</f>
        <v>-18000</v>
      </c>
      <c r="E11" s="1">
        <f t="shared" si="3"/>
        <v>-18000</v>
      </c>
      <c r="F11" s="1">
        <f t="shared" si="3"/>
        <v>-18000</v>
      </c>
      <c r="G11" s="1">
        <f t="shared" si="3"/>
        <v>-24000</v>
      </c>
      <c r="I11" s="9" t="s">
        <v>20</v>
      </c>
      <c r="J11" s="2">
        <v>0.12</v>
      </c>
    </row>
    <row r="12" spans="1:10" x14ac:dyDescent="0.2">
      <c r="I12" s="9" t="s">
        <v>30</v>
      </c>
      <c r="J12" s="1">
        <f>J9+J8</f>
        <v>-275000</v>
      </c>
    </row>
    <row r="13" spans="1:10" x14ac:dyDescent="0.2">
      <c r="A13" t="s">
        <v>16</v>
      </c>
      <c r="C13" s="1">
        <f>C7+C11</f>
        <v>82000</v>
      </c>
      <c r="D13" s="1">
        <f t="shared" ref="D13:G13" si="4">D7+D11</f>
        <v>82000</v>
      </c>
      <c r="E13" s="1">
        <f t="shared" si="4"/>
        <v>82000</v>
      </c>
      <c r="F13" s="1">
        <f t="shared" si="4"/>
        <v>82000</v>
      </c>
      <c r="G13" s="1">
        <f t="shared" si="4"/>
        <v>91000</v>
      </c>
      <c r="H13" s="1">
        <f>G13-F13</f>
        <v>9000</v>
      </c>
    </row>
    <row r="15" spans="1:10" x14ac:dyDescent="0.2">
      <c r="A15" t="s">
        <v>21</v>
      </c>
      <c r="C15" s="11">
        <f>1/(1+$J$11)</f>
        <v>0.89285714285714279</v>
      </c>
      <c r="D15" s="11">
        <f>1/(1+$J$11)^2</f>
        <v>0.79719387755102034</v>
      </c>
      <c r="E15" s="11">
        <f>1/(1+$J$11)^3</f>
        <v>0.71178024781341087</v>
      </c>
      <c r="F15" s="11">
        <f>1/(1+$J$11)^4</f>
        <v>0.63551807840483121</v>
      </c>
      <c r="G15" s="11">
        <f>1/(1+$J$11)^5</f>
        <v>0.56742685571859919</v>
      </c>
    </row>
    <row r="16" spans="1:10" x14ac:dyDescent="0.2">
      <c r="A16" t="s">
        <v>22</v>
      </c>
      <c r="C16" s="3">
        <f>C13*C15</f>
        <v>73214.28571428571</v>
      </c>
      <c r="D16" s="3">
        <f t="shared" ref="D16:G16" si="5">D13*D15</f>
        <v>65369.897959183669</v>
      </c>
      <c r="E16" s="3">
        <f t="shared" si="5"/>
        <v>58365.980320699695</v>
      </c>
      <c r="F16" s="3">
        <f t="shared" si="5"/>
        <v>52112.482429196156</v>
      </c>
      <c r="G16" s="3">
        <f t="shared" si="5"/>
        <v>51635.843870392528</v>
      </c>
    </row>
    <row r="18" spans="1:9" x14ac:dyDescent="0.2">
      <c r="A18" t="s">
        <v>0</v>
      </c>
      <c r="B18" s="3">
        <f>SUM(C16:G16)+J10+J12</f>
        <v>15698.490293757757</v>
      </c>
    </row>
    <row r="20" spans="1:9" x14ac:dyDescent="0.2">
      <c r="G20">
        <v>1</v>
      </c>
      <c r="H20" s="4" t="s">
        <v>23</v>
      </c>
    </row>
    <row r="21" spans="1:9" x14ac:dyDescent="0.2">
      <c r="G21">
        <v>2</v>
      </c>
      <c r="H21" s="4">
        <v>18000</v>
      </c>
    </row>
    <row r="22" spans="1:9" x14ac:dyDescent="0.2">
      <c r="G22">
        <v>3</v>
      </c>
      <c r="H22" s="4">
        <v>82000</v>
      </c>
    </row>
    <row r="23" spans="1:9" x14ac:dyDescent="0.2">
      <c r="G23">
        <v>4</v>
      </c>
      <c r="H23" s="10" t="s">
        <v>23</v>
      </c>
    </row>
    <row r="24" spans="1:9" x14ac:dyDescent="0.2">
      <c r="G24">
        <v>5</v>
      </c>
      <c r="H24" s="10" t="s">
        <v>23</v>
      </c>
      <c r="I24" t="s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workbookViewId="0">
      <selection activeCell="C7" sqref="C7"/>
    </sheetView>
  </sheetViews>
  <sheetFormatPr baseColWidth="10" defaultRowHeight="16" x14ac:dyDescent="0.2"/>
  <cols>
    <col min="1" max="1" width="15.83203125" bestFit="1" customWidth="1"/>
    <col min="2" max="5" width="11.83203125" bestFit="1" customWidth="1"/>
    <col min="7" max="7" width="11.83203125" bestFit="1" customWidth="1"/>
    <col min="9" max="9" width="12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0" x14ac:dyDescent="0.2">
      <c r="A2" t="s">
        <v>18</v>
      </c>
      <c r="C2" s="1">
        <v>250000</v>
      </c>
      <c r="D2" s="1">
        <v>250000</v>
      </c>
      <c r="E2" s="1">
        <v>250000</v>
      </c>
      <c r="F2" s="1">
        <v>250000</v>
      </c>
      <c r="G2" s="1">
        <v>250000</v>
      </c>
    </row>
    <row r="3" spans="1:10" x14ac:dyDescent="0.2">
      <c r="A3" t="s">
        <v>19</v>
      </c>
      <c r="C3" s="1"/>
      <c r="D3" s="1"/>
      <c r="E3" s="1"/>
      <c r="F3" s="1"/>
      <c r="G3" s="1"/>
    </row>
    <row r="4" spans="1:10" x14ac:dyDescent="0.2">
      <c r="A4" t="s">
        <v>11</v>
      </c>
      <c r="B4" s="1">
        <v>-10000</v>
      </c>
      <c r="C4" s="1"/>
      <c r="D4" s="1"/>
      <c r="E4" s="1"/>
      <c r="F4" s="1"/>
      <c r="G4" s="1"/>
    </row>
    <row r="5" spans="1:10" x14ac:dyDescent="0.2">
      <c r="A5" t="s">
        <v>4</v>
      </c>
      <c r="B5" s="1">
        <v>-50000</v>
      </c>
      <c r="C5" s="1">
        <v>-50000</v>
      </c>
      <c r="D5" s="1">
        <v>-50000</v>
      </c>
      <c r="E5" s="1">
        <v>-50000</v>
      </c>
      <c r="F5" s="1">
        <v>-50000</v>
      </c>
      <c r="G5" s="1"/>
    </row>
    <row r="7" spans="1:10" x14ac:dyDescent="0.2">
      <c r="A7" t="s">
        <v>17</v>
      </c>
      <c r="B7" s="1">
        <f>SUM(B2:B6)</f>
        <v>-60000</v>
      </c>
      <c r="C7" s="1">
        <f>SUM(C2:C6)</f>
        <v>200000</v>
      </c>
      <c r="D7" s="1">
        <f t="shared" ref="D7:G7" si="0">SUM(D2:D6)</f>
        <v>200000</v>
      </c>
      <c r="E7" s="1">
        <f t="shared" si="0"/>
        <v>200000</v>
      </c>
      <c r="F7" s="1">
        <f t="shared" si="0"/>
        <v>200000</v>
      </c>
      <c r="G7" s="1">
        <f t="shared" si="0"/>
        <v>250000</v>
      </c>
      <c r="I7" s="6" t="s">
        <v>1</v>
      </c>
      <c r="J7" s="7">
        <v>0.4</v>
      </c>
    </row>
    <row r="8" spans="1:10" x14ac:dyDescent="0.2">
      <c r="A8" t="s">
        <v>14</v>
      </c>
      <c r="C8" s="1">
        <f>($J$9)/5</f>
        <v>-60000</v>
      </c>
      <c r="D8" s="1">
        <f t="shared" ref="D8:G8" si="1">($J$9)/5</f>
        <v>-60000</v>
      </c>
      <c r="E8" s="1">
        <f t="shared" si="1"/>
        <v>-60000</v>
      </c>
      <c r="F8" s="1">
        <f t="shared" si="1"/>
        <v>-60000</v>
      </c>
      <c r="G8" s="1">
        <f t="shared" si="1"/>
        <v>-60000</v>
      </c>
      <c r="I8" s="6" t="s">
        <v>12</v>
      </c>
      <c r="J8" s="8">
        <v>25000</v>
      </c>
    </row>
    <row r="9" spans="1:10" x14ac:dyDescent="0.2">
      <c r="I9" s="6" t="s">
        <v>13</v>
      </c>
      <c r="J9" s="8">
        <v>-300000</v>
      </c>
    </row>
    <row r="10" spans="1:10" x14ac:dyDescent="0.2">
      <c r="A10" t="s">
        <v>15</v>
      </c>
      <c r="C10" s="1">
        <f>C7+C8</f>
        <v>140000</v>
      </c>
      <c r="D10" s="1">
        <f t="shared" ref="D10:G10" si="2">D7+D8</f>
        <v>140000</v>
      </c>
      <c r="E10" s="1">
        <f t="shared" si="2"/>
        <v>140000</v>
      </c>
      <c r="F10" s="1">
        <f t="shared" si="2"/>
        <v>140000</v>
      </c>
      <c r="G10" s="1">
        <f t="shared" si="2"/>
        <v>190000</v>
      </c>
      <c r="I10" s="6" t="s">
        <v>2</v>
      </c>
      <c r="J10" s="8">
        <v>-10000</v>
      </c>
    </row>
    <row r="11" spans="1:10" x14ac:dyDescent="0.2">
      <c r="A11" t="s">
        <v>3</v>
      </c>
      <c r="C11" s="1">
        <f>-(C10*$J$7)</f>
        <v>-56000</v>
      </c>
      <c r="D11" s="1">
        <f t="shared" ref="D11:G11" si="3">-(D10*$J$7)</f>
        <v>-56000</v>
      </c>
      <c r="E11" s="1">
        <f t="shared" si="3"/>
        <v>-56000</v>
      </c>
      <c r="F11" s="1">
        <f t="shared" si="3"/>
        <v>-56000</v>
      </c>
      <c r="G11" s="1">
        <f t="shared" si="3"/>
        <v>-76000</v>
      </c>
      <c r="I11" s="9" t="s">
        <v>20</v>
      </c>
      <c r="J11" s="2">
        <v>0.1</v>
      </c>
    </row>
    <row r="13" spans="1:10" x14ac:dyDescent="0.2">
      <c r="A13" t="s">
        <v>16</v>
      </c>
      <c r="C13" s="1">
        <f>C7+C11</f>
        <v>144000</v>
      </c>
      <c r="D13" s="1">
        <f t="shared" ref="D13:G13" si="4">D7+D11</f>
        <v>144000</v>
      </c>
      <c r="E13" s="1">
        <f t="shared" si="4"/>
        <v>144000</v>
      </c>
      <c r="F13" s="1">
        <f t="shared" si="4"/>
        <v>144000</v>
      </c>
      <c r="G13" s="1">
        <f t="shared" si="4"/>
        <v>174000</v>
      </c>
      <c r="H13" s="1"/>
    </row>
    <row r="15" spans="1:10" x14ac:dyDescent="0.2">
      <c r="A15" t="s">
        <v>21</v>
      </c>
      <c r="C15" s="5">
        <f>1/(1+$J$11)</f>
        <v>0.90909090909090906</v>
      </c>
      <c r="D15" s="5">
        <f>1/(1+$J$11)^2</f>
        <v>0.82644628099173545</v>
      </c>
      <c r="E15" s="5">
        <f>1/(1+$J$11)^3</f>
        <v>0.75131480090157754</v>
      </c>
      <c r="F15" s="5">
        <f>1/(1+$J$11)^4</f>
        <v>0.68301345536507052</v>
      </c>
      <c r="G15" s="5">
        <f>1/(1+$J$11)^5</f>
        <v>0.62092132305915493</v>
      </c>
    </row>
    <row r="16" spans="1:10" x14ac:dyDescent="0.2">
      <c r="A16" t="s">
        <v>22</v>
      </c>
      <c r="C16" s="3">
        <f>C13*C15</f>
        <v>130909.09090909091</v>
      </c>
      <c r="D16" s="3">
        <f t="shared" ref="D16:G16" si="5">D13*D15</f>
        <v>119008.26446280991</v>
      </c>
      <c r="E16" s="3">
        <f t="shared" si="5"/>
        <v>108189.33132982717</v>
      </c>
      <c r="F16" s="3">
        <f t="shared" si="5"/>
        <v>98353.937572570154</v>
      </c>
      <c r="G16" s="3">
        <f t="shared" si="5"/>
        <v>108040.31021229296</v>
      </c>
    </row>
    <row r="18" spans="1:8" x14ac:dyDescent="0.2">
      <c r="A18" t="s">
        <v>0</v>
      </c>
      <c r="B18" s="3">
        <f>B4+SUM(C16:G16)</f>
        <v>554500.93448659114</v>
      </c>
    </row>
    <row r="21" spans="1:8" x14ac:dyDescent="0.2">
      <c r="G21">
        <v>6</v>
      </c>
      <c r="H21" s="10" t="s">
        <v>25</v>
      </c>
    </row>
    <row r="22" spans="1:8" x14ac:dyDescent="0.2">
      <c r="G22">
        <v>7</v>
      </c>
      <c r="H22" s="4" t="s">
        <v>26</v>
      </c>
    </row>
    <row r="23" spans="1:8" x14ac:dyDescent="0.2">
      <c r="G23">
        <v>8</v>
      </c>
      <c r="H23" s="4" t="s">
        <v>27</v>
      </c>
    </row>
    <row r="24" spans="1:8" x14ac:dyDescent="0.2">
      <c r="G24">
        <v>9</v>
      </c>
      <c r="H24" s="10" t="s">
        <v>28</v>
      </c>
    </row>
    <row r="25" spans="1:8" x14ac:dyDescent="0.2">
      <c r="G25">
        <v>10</v>
      </c>
      <c r="H25" s="4" t="s">
        <v>29</v>
      </c>
    </row>
    <row r="26" spans="1:8" x14ac:dyDescent="0.2">
      <c r="G26">
        <v>11</v>
      </c>
      <c r="H26" s="10" t="s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0"/>
  <sheetViews>
    <sheetView tabSelected="1" workbookViewId="0">
      <selection activeCell="F22" sqref="F22"/>
    </sheetView>
  </sheetViews>
  <sheetFormatPr baseColWidth="10" defaultRowHeight="16" x14ac:dyDescent="0.2"/>
  <cols>
    <col min="1" max="1" width="15.83203125" bestFit="1" customWidth="1"/>
    <col min="2" max="2" width="11.83203125" bestFit="1" customWidth="1"/>
    <col min="9" max="9" width="12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0" x14ac:dyDescent="0.2">
      <c r="A2" t="s">
        <v>18</v>
      </c>
      <c r="C2" s="1">
        <v>100000</v>
      </c>
      <c r="D2" s="1">
        <v>100000</v>
      </c>
      <c r="E2" s="1">
        <v>100000</v>
      </c>
      <c r="F2" s="1">
        <v>100000</v>
      </c>
      <c r="G2" s="1">
        <v>100000</v>
      </c>
    </row>
    <row r="3" spans="1:10" x14ac:dyDescent="0.2">
      <c r="A3" t="s">
        <v>19</v>
      </c>
      <c r="C3" s="1"/>
      <c r="D3" s="1"/>
      <c r="E3" s="1"/>
      <c r="F3" s="1"/>
      <c r="G3" s="1"/>
    </row>
    <row r="4" spans="1:10" x14ac:dyDescent="0.2">
      <c r="A4" t="s">
        <v>11</v>
      </c>
      <c r="C4" s="1"/>
      <c r="D4" s="1"/>
      <c r="E4" s="1"/>
      <c r="F4" s="1"/>
      <c r="G4" s="1"/>
    </row>
    <row r="5" spans="1:10" x14ac:dyDescent="0.2">
      <c r="C5" s="1"/>
      <c r="D5" s="1"/>
      <c r="E5" s="1"/>
      <c r="F5" s="1"/>
      <c r="G5" s="1"/>
    </row>
    <row r="7" spans="1:10" x14ac:dyDescent="0.2">
      <c r="A7" t="s">
        <v>17</v>
      </c>
      <c r="B7" s="1">
        <v>-10000</v>
      </c>
      <c r="C7" s="1">
        <f>SUM(C2:C6)</f>
        <v>100000</v>
      </c>
      <c r="D7" s="1">
        <f t="shared" ref="D7:G7" si="0">SUM(D2:D6)</f>
        <v>100000</v>
      </c>
      <c r="E7" s="1">
        <f t="shared" si="0"/>
        <v>100000</v>
      </c>
      <c r="F7" s="1">
        <f t="shared" si="0"/>
        <v>100000</v>
      </c>
      <c r="G7" s="1">
        <f t="shared" si="0"/>
        <v>100000</v>
      </c>
      <c r="I7" s="6" t="s">
        <v>1</v>
      </c>
      <c r="J7" s="7">
        <v>0.4</v>
      </c>
    </row>
    <row r="8" spans="1:10" x14ac:dyDescent="0.2">
      <c r="A8" t="s">
        <v>14</v>
      </c>
      <c r="C8" s="1">
        <f>($J$9+$J$8)/5</f>
        <v>-55000</v>
      </c>
      <c r="D8" s="1">
        <f t="shared" ref="D8:F8" si="1">($J$9+$J$8)/5</f>
        <v>-55000</v>
      </c>
      <c r="E8" s="1">
        <f>($J$9+$J$8)/5</f>
        <v>-55000</v>
      </c>
      <c r="F8" s="1">
        <f t="shared" si="1"/>
        <v>-55000</v>
      </c>
      <c r="G8" s="1">
        <f>($J$9+$J$8)/5</f>
        <v>-55000</v>
      </c>
      <c r="I8" s="6" t="s">
        <v>12</v>
      </c>
      <c r="J8" s="8">
        <v>25000</v>
      </c>
    </row>
    <row r="9" spans="1:10" x14ac:dyDescent="0.2">
      <c r="I9" s="6" t="s">
        <v>13</v>
      </c>
      <c r="J9" s="8">
        <v>-300000</v>
      </c>
    </row>
    <row r="10" spans="1:10" x14ac:dyDescent="0.2">
      <c r="A10" t="s">
        <v>15</v>
      </c>
      <c r="C10" s="1">
        <f>C7+C8</f>
        <v>45000</v>
      </c>
      <c r="D10" s="1">
        <f t="shared" ref="D10:G10" si="2">D7+D8</f>
        <v>45000</v>
      </c>
      <c r="E10" s="1">
        <f t="shared" si="2"/>
        <v>45000</v>
      </c>
      <c r="F10" s="1">
        <f t="shared" si="2"/>
        <v>45000</v>
      </c>
      <c r="G10" s="1">
        <f t="shared" si="2"/>
        <v>45000</v>
      </c>
      <c r="I10" s="6" t="s">
        <v>2</v>
      </c>
      <c r="J10" s="8">
        <v>-10000</v>
      </c>
    </row>
    <row r="11" spans="1:10" x14ac:dyDescent="0.2">
      <c r="A11" t="s">
        <v>3</v>
      </c>
      <c r="C11" s="1">
        <f>-(C10*$J$7)</f>
        <v>-18000</v>
      </c>
      <c r="D11" s="1">
        <f t="shared" ref="D11:G11" si="3">-(D10*$J$7)</f>
        <v>-18000</v>
      </c>
      <c r="E11" s="1">
        <f t="shared" si="3"/>
        <v>-18000</v>
      </c>
      <c r="F11" s="1">
        <f t="shared" si="3"/>
        <v>-18000</v>
      </c>
      <c r="G11" s="1">
        <f t="shared" si="3"/>
        <v>-18000</v>
      </c>
      <c r="I11" s="9" t="s">
        <v>20</v>
      </c>
      <c r="J11" s="2">
        <v>0.12</v>
      </c>
    </row>
    <row r="12" spans="1:10" x14ac:dyDescent="0.2">
      <c r="I12" s="9" t="s">
        <v>30</v>
      </c>
      <c r="J12" s="1">
        <f>J9+J8</f>
        <v>-275000</v>
      </c>
    </row>
    <row r="13" spans="1:10" x14ac:dyDescent="0.2">
      <c r="A13" t="s">
        <v>16</v>
      </c>
      <c r="C13" s="1">
        <f>C7+C11</f>
        <v>82000</v>
      </c>
      <c r="D13" s="1">
        <f t="shared" ref="D13:G13" si="4">D7+D11</f>
        <v>82000</v>
      </c>
      <c r="E13" s="1">
        <f t="shared" si="4"/>
        <v>82000</v>
      </c>
      <c r="F13" s="1">
        <f t="shared" si="4"/>
        <v>82000</v>
      </c>
      <c r="G13" s="1">
        <f t="shared" si="4"/>
        <v>82000</v>
      </c>
      <c r="H13" s="1">
        <f>G13-F13</f>
        <v>0</v>
      </c>
    </row>
    <row r="15" spans="1:10" x14ac:dyDescent="0.2">
      <c r="A15" t="s">
        <v>21</v>
      </c>
      <c r="C15" s="11">
        <f>1/(1+$J$11)</f>
        <v>0.89285714285714279</v>
      </c>
      <c r="D15" s="11">
        <f>1/(1+$J$11)^2</f>
        <v>0.79719387755102034</v>
      </c>
      <c r="E15" s="11">
        <f>1/(1+$J$11)^3</f>
        <v>0.71178024781341087</v>
      </c>
      <c r="F15" s="11">
        <f>1/(1+$J$11)^4</f>
        <v>0.63551807840483121</v>
      </c>
      <c r="G15" s="11">
        <f>1/(1+$J$11)^5</f>
        <v>0.56742685571859919</v>
      </c>
    </row>
    <row r="16" spans="1:10" x14ac:dyDescent="0.2">
      <c r="A16" t="s">
        <v>22</v>
      </c>
      <c r="C16" s="3">
        <f>C13*C15</f>
        <v>73214.28571428571</v>
      </c>
      <c r="D16" s="3">
        <f t="shared" ref="D16:G16" si="5">D13*D15</f>
        <v>65369.897959183669</v>
      </c>
      <c r="E16" s="3">
        <f t="shared" si="5"/>
        <v>58365.980320699695</v>
      </c>
      <c r="F16" s="3">
        <f t="shared" si="5"/>
        <v>52112.482429196156</v>
      </c>
      <c r="G16" s="3">
        <f t="shared" si="5"/>
        <v>46529.00216892513</v>
      </c>
    </row>
    <row r="18" spans="1:10" x14ac:dyDescent="0.2">
      <c r="A18" t="s">
        <v>0</v>
      </c>
      <c r="B18" s="3">
        <f>SUM(C16:G16)+J10+J9+C30</f>
        <v>4884.161686722724</v>
      </c>
    </row>
    <row r="20" spans="1:10" x14ac:dyDescent="0.2">
      <c r="G20">
        <v>1</v>
      </c>
      <c r="H20" s="10" t="s">
        <v>23</v>
      </c>
      <c r="J20" s="10">
        <v>310</v>
      </c>
    </row>
    <row r="21" spans="1:10" x14ac:dyDescent="0.2">
      <c r="B21" t="s">
        <v>31</v>
      </c>
      <c r="C21" s="1">
        <f>-J9</f>
        <v>300000</v>
      </c>
      <c r="G21">
        <v>2</v>
      </c>
      <c r="H21" s="4">
        <v>18000</v>
      </c>
    </row>
    <row r="22" spans="1:10" x14ac:dyDescent="0.2">
      <c r="B22" t="s">
        <v>32</v>
      </c>
      <c r="C22" s="1">
        <f>SUM(C8:G8)</f>
        <v>-275000</v>
      </c>
      <c r="G22">
        <v>3</v>
      </c>
      <c r="H22" s="4">
        <v>82000</v>
      </c>
    </row>
    <row r="23" spans="1:10" x14ac:dyDescent="0.2">
      <c r="B23" t="s">
        <v>33</v>
      </c>
      <c r="C23" s="1">
        <f>SUM(C21:C22)</f>
        <v>25000</v>
      </c>
      <c r="G23">
        <v>4</v>
      </c>
      <c r="H23" s="10" t="s">
        <v>23</v>
      </c>
      <c r="I23" s="10">
        <v>15000</v>
      </c>
      <c r="J23" s="4">
        <v>34000</v>
      </c>
    </row>
    <row r="24" spans="1:10" x14ac:dyDescent="0.2">
      <c r="B24" t="s">
        <v>34</v>
      </c>
      <c r="C24" s="1">
        <v>40000</v>
      </c>
      <c r="G24">
        <v>5</v>
      </c>
      <c r="H24" s="10" t="s">
        <v>23</v>
      </c>
      <c r="I24" s="4">
        <v>8884</v>
      </c>
    </row>
    <row r="26" spans="1:10" x14ac:dyDescent="0.2">
      <c r="B26" t="s">
        <v>35</v>
      </c>
      <c r="C26" s="1">
        <f>C24-C23</f>
        <v>15000</v>
      </c>
    </row>
    <row r="27" spans="1:10" x14ac:dyDescent="0.2">
      <c r="B27" t="s">
        <v>36</v>
      </c>
      <c r="C27" s="1">
        <f>C26*J7</f>
        <v>6000</v>
      </c>
    </row>
    <row r="29" spans="1:10" x14ac:dyDescent="0.2">
      <c r="B29" t="s">
        <v>37</v>
      </c>
      <c r="C29" s="1">
        <f>C24-C27</f>
        <v>34000</v>
      </c>
    </row>
    <row r="30" spans="1:10" x14ac:dyDescent="0.2">
      <c r="B30" t="s">
        <v>38</v>
      </c>
      <c r="C30" s="3">
        <f>C29*G15</f>
        <v>19292.513094432372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opLeftCell="B1" workbookViewId="0">
      <selection activeCell="J21" sqref="J21"/>
    </sheetView>
  </sheetViews>
  <sheetFormatPr baseColWidth="10" defaultRowHeight="16" x14ac:dyDescent="0.2"/>
  <cols>
    <col min="1" max="1" width="15.83203125" bestFit="1" customWidth="1"/>
    <col min="2" max="5" width="11.83203125" bestFit="1" customWidth="1"/>
    <col min="7" max="7" width="11.83203125" bestFit="1" customWidth="1"/>
    <col min="9" max="9" width="12.33203125" bestFit="1" customWidth="1"/>
  </cols>
  <sheetData>
    <row r="1" spans="1:10" x14ac:dyDescent="0.2"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10" x14ac:dyDescent="0.2">
      <c r="A2" t="s">
        <v>18</v>
      </c>
      <c r="C2" s="1">
        <v>250000</v>
      </c>
      <c r="D2" s="1">
        <v>250000</v>
      </c>
      <c r="E2" s="1">
        <v>250000</v>
      </c>
      <c r="F2" s="1">
        <v>250000</v>
      </c>
      <c r="G2" s="1">
        <v>250000</v>
      </c>
    </row>
    <row r="3" spans="1:10" x14ac:dyDescent="0.2">
      <c r="A3" t="s">
        <v>19</v>
      </c>
      <c r="C3" s="1"/>
      <c r="D3" s="1"/>
      <c r="E3" s="1"/>
      <c r="F3" s="1"/>
      <c r="G3" s="1"/>
    </row>
    <row r="4" spans="1:10" x14ac:dyDescent="0.2">
      <c r="A4" t="s">
        <v>11</v>
      </c>
      <c r="B4" s="1">
        <v>-10000</v>
      </c>
      <c r="C4" s="1"/>
      <c r="D4" s="1"/>
      <c r="E4" s="1"/>
      <c r="F4" s="1"/>
      <c r="G4" s="1"/>
    </row>
    <row r="5" spans="1:10" x14ac:dyDescent="0.2">
      <c r="A5" t="s">
        <v>4</v>
      </c>
      <c r="B5" s="1">
        <v>-50000</v>
      </c>
      <c r="C5" s="1">
        <v>-50000</v>
      </c>
      <c r="D5" s="1">
        <v>-50000</v>
      </c>
      <c r="E5" s="1">
        <v>-50000</v>
      </c>
      <c r="F5" s="1">
        <v>-50000</v>
      </c>
      <c r="G5" s="1"/>
    </row>
    <row r="7" spans="1:10" x14ac:dyDescent="0.2">
      <c r="A7" t="s">
        <v>17</v>
      </c>
      <c r="B7" s="1">
        <f>SUM(B2:B6)</f>
        <v>-60000</v>
      </c>
      <c r="C7" s="1">
        <f>SUM(C2:C6)</f>
        <v>200000</v>
      </c>
      <c r="D7" s="1">
        <f t="shared" ref="D7:G7" si="0">SUM(D2:D6)</f>
        <v>200000</v>
      </c>
      <c r="E7" s="1">
        <f t="shared" si="0"/>
        <v>200000</v>
      </c>
      <c r="F7" s="1">
        <f t="shared" si="0"/>
        <v>200000</v>
      </c>
      <c r="G7" s="1">
        <f t="shared" si="0"/>
        <v>250000</v>
      </c>
      <c r="I7" s="6" t="s">
        <v>1</v>
      </c>
      <c r="J7" s="7">
        <v>0.4</v>
      </c>
    </row>
    <row r="8" spans="1:10" x14ac:dyDescent="0.2">
      <c r="A8" t="s">
        <v>14</v>
      </c>
      <c r="C8" s="1">
        <f>($J$9)/5</f>
        <v>-60000</v>
      </c>
      <c r="D8" s="1">
        <f t="shared" ref="D8:G8" si="1">($J$9)/5</f>
        <v>-60000</v>
      </c>
      <c r="E8" s="1">
        <f t="shared" si="1"/>
        <v>-60000</v>
      </c>
      <c r="F8" s="1">
        <f t="shared" si="1"/>
        <v>-60000</v>
      </c>
      <c r="G8" s="1">
        <f t="shared" si="1"/>
        <v>-60000</v>
      </c>
      <c r="I8" s="6" t="s">
        <v>12</v>
      </c>
      <c r="J8" s="8">
        <v>25000</v>
      </c>
    </row>
    <row r="9" spans="1:10" x14ac:dyDescent="0.2">
      <c r="I9" s="6" t="s">
        <v>13</v>
      </c>
      <c r="J9" s="8">
        <v>-300000</v>
      </c>
    </row>
    <row r="10" spans="1:10" x14ac:dyDescent="0.2">
      <c r="A10" t="s">
        <v>15</v>
      </c>
      <c r="C10" s="1">
        <f>C7+C8</f>
        <v>140000</v>
      </c>
      <c r="D10" s="1">
        <f t="shared" ref="D10:G10" si="2">D7+D8</f>
        <v>140000</v>
      </c>
      <c r="E10" s="1">
        <f t="shared" si="2"/>
        <v>140000</v>
      </c>
      <c r="F10" s="1">
        <f t="shared" si="2"/>
        <v>140000</v>
      </c>
      <c r="G10" s="1">
        <f t="shared" si="2"/>
        <v>190000</v>
      </c>
      <c r="I10" s="6" t="s">
        <v>2</v>
      </c>
      <c r="J10" s="8">
        <v>-10000</v>
      </c>
    </row>
    <row r="11" spans="1:10" x14ac:dyDescent="0.2">
      <c r="A11" t="s">
        <v>3</v>
      </c>
      <c r="C11" s="1">
        <f>-(C10*$J$7)</f>
        <v>-56000</v>
      </c>
      <c r="D11" s="1">
        <f t="shared" ref="D11:G11" si="3">-(D10*$J$7)</f>
        <v>-56000</v>
      </c>
      <c r="E11" s="1">
        <f t="shared" si="3"/>
        <v>-56000</v>
      </c>
      <c r="F11" s="1">
        <f t="shared" si="3"/>
        <v>-56000</v>
      </c>
      <c r="G11" s="1">
        <f t="shared" si="3"/>
        <v>-76000</v>
      </c>
      <c r="I11" s="9" t="s">
        <v>20</v>
      </c>
      <c r="J11" s="2">
        <v>0.1</v>
      </c>
    </row>
    <row r="13" spans="1:10" x14ac:dyDescent="0.2">
      <c r="A13" t="s">
        <v>16</v>
      </c>
      <c r="C13" s="1">
        <f>C7+C11</f>
        <v>144000</v>
      </c>
      <c r="D13" s="1">
        <f t="shared" ref="D13:G13" si="4">D7+D11</f>
        <v>144000</v>
      </c>
      <c r="E13" s="1">
        <f t="shared" si="4"/>
        <v>144000</v>
      </c>
      <c r="F13" s="1">
        <f t="shared" si="4"/>
        <v>144000</v>
      </c>
      <c r="G13" s="1">
        <f>G7+G11</f>
        <v>174000</v>
      </c>
      <c r="H13" s="1"/>
    </row>
    <row r="15" spans="1:10" x14ac:dyDescent="0.2">
      <c r="A15" t="s">
        <v>21</v>
      </c>
      <c r="C15" s="5">
        <f>1/(1+$J$11)</f>
        <v>0.90909090909090906</v>
      </c>
      <c r="D15" s="5">
        <f>1/(1+$J$11)^2</f>
        <v>0.82644628099173545</v>
      </c>
      <c r="E15" s="5">
        <f>1/(1+$J$11)^3</f>
        <v>0.75131480090157754</v>
      </c>
      <c r="F15" s="5">
        <f>1/(1+$J$11)^4</f>
        <v>0.68301345536507052</v>
      </c>
      <c r="G15" s="5">
        <f>1/(1+$J$11)^5</f>
        <v>0.62092132305915493</v>
      </c>
    </row>
    <row r="16" spans="1:10" x14ac:dyDescent="0.2">
      <c r="A16" t="s">
        <v>22</v>
      </c>
      <c r="C16" s="3">
        <f>C13*C15</f>
        <v>130909.09090909091</v>
      </c>
      <c r="D16" s="3">
        <f t="shared" ref="D16:G16" si="5">D13*D15</f>
        <v>119008.26446280991</v>
      </c>
      <c r="E16" s="3">
        <f t="shared" si="5"/>
        <v>108189.33132982717</v>
      </c>
      <c r="F16" s="3">
        <f t="shared" si="5"/>
        <v>98353.937572570154</v>
      </c>
      <c r="G16" s="3">
        <f t="shared" si="5"/>
        <v>108040.31021229296</v>
      </c>
    </row>
    <row r="18" spans="1:10" x14ac:dyDescent="0.2">
      <c r="A18" t="s">
        <v>0</v>
      </c>
      <c r="B18" s="3">
        <f>SUM(C16:G16)+J9+J10</f>
        <v>254500.93448659114</v>
      </c>
    </row>
    <row r="21" spans="1:10" x14ac:dyDescent="0.2">
      <c r="G21">
        <v>6</v>
      </c>
      <c r="H21" s="10" t="s">
        <v>25</v>
      </c>
      <c r="I21" s="10" t="s">
        <v>39</v>
      </c>
      <c r="J21" s="4">
        <v>356</v>
      </c>
    </row>
    <row r="22" spans="1:10" x14ac:dyDescent="0.2">
      <c r="G22">
        <v>7</v>
      </c>
      <c r="H22" s="4" t="s">
        <v>26</v>
      </c>
    </row>
    <row r="23" spans="1:10" x14ac:dyDescent="0.2">
      <c r="G23">
        <v>8</v>
      </c>
      <c r="H23" s="4" t="s">
        <v>27</v>
      </c>
    </row>
    <row r="24" spans="1:10" x14ac:dyDescent="0.2">
      <c r="G24">
        <v>9</v>
      </c>
      <c r="H24" s="10" t="s">
        <v>28</v>
      </c>
      <c r="I24" s="10">
        <v>164</v>
      </c>
      <c r="J24" s="4">
        <v>194</v>
      </c>
    </row>
    <row r="25" spans="1:10" x14ac:dyDescent="0.2">
      <c r="G25">
        <v>10</v>
      </c>
      <c r="H25" s="4" t="s">
        <v>29</v>
      </c>
    </row>
    <row r="26" spans="1:10" x14ac:dyDescent="0.2">
      <c r="G26">
        <v>11</v>
      </c>
      <c r="H26" s="10" t="s">
        <v>28</v>
      </c>
      <c r="I26" s="4">
        <v>235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Attempt2</vt:lpstr>
      <vt:lpstr>Attempt2 - Part2</vt:lpstr>
      <vt:lpstr>Attempt3</vt:lpstr>
      <vt:lpstr>Attempt3 - Part2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2016-05-29T20:17:56Z</dcterms:created>
  <dcterms:modified xsi:type="dcterms:W3CDTF">2016-05-30T18:03:04Z</dcterms:modified>
</cp:coreProperties>
</file>