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ksha\Desktop\BAN-630 OPTI\project\"/>
    </mc:Choice>
  </mc:AlternateContent>
  <xr:revisionPtr revIDLastSave="0" documentId="13_ncr:1_{2355D0DC-546D-440E-9960-BC8BBC6D04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eadsheet model" sheetId="1" r:id="rId1"/>
    <sheet name="Sheet1_STS" sheetId="2" state="veryHidden" r:id="rId2"/>
    <sheet name="spreadsheet model_STS" sheetId="6" state="veryHidden" r:id="rId3"/>
    <sheet name="One way-Min IP" sheetId="16" r:id="rId4"/>
    <sheet name="Two Way- TEAM A" sheetId="13" r:id="rId5"/>
    <sheet name="Two way- TEAM B" sheetId="14" r:id="rId6"/>
  </sheets>
  <definedNames>
    <definedName name="ChartData" localSheetId="3">'One way-Min IP'!$K$5:$K$24</definedName>
    <definedName name="ChartData1" localSheetId="4">'Two Way- TEAM A'!$N$5:$N$15</definedName>
    <definedName name="ChartData1" localSheetId="5">'Two way- TEAM B'!$N$5:$N$15</definedName>
    <definedName name="ChartData2" localSheetId="4">'Two Way- TEAM A'!$R$5:$R$15</definedName>
    <definedName name="ChartData2" localSheetId="5">'Two way- TEAM B'!$R$5:$R$20</definedName>
    <definedName name="InputValues" localSheetId="3">'One way-Min IP'!$A$5:$A$24</definedName>
    <definedName name="InputValues1" localSheetId="4">'Two Way- TEAM A'!$A$5:$A$15</definedName>
    <definedName name="InputValues1" localSheetId="5">'Two way- TEAM B'!$A$5:$A$20</definedName>
    <definedName name="InputValues2" localSheetId="4">'Two Way- TEAM A'!$B$4:$L$4</definedName>
    <definedName name="InputValues2" localSheetId="5">'Two way- TEAM B'!$B$4:$L$4</definedName>
    <definedName name="OutputAddresses" localSheetId="3">'One way-Min IP'!$B$4</definedName>
    <definedName name="OutputAddresses" localSheetId="4">'Two Way- TEAM A'!$AZ$2</definedName>
    <definedName name="OutputAddresses" localSheetId="5">'Two way- TEAM B'!$AZ$2</definedName>
    <definedName name="OutputValues" localSheetId="3">'One way-Min IP'!$B$5:$B$24</definedName>
    <definedName name="OutputValues_1" localSheetId="4">'Two Way- TEAM A'!$B$5:$L$15</definedName>
    <definedName name="OutputValues_1" localSheetId="5">'Two way- TEAM B'!$B$5:$L$20</definedName>
    <definedName name="solver_adj" localSheetId="0" hidden="1">'Spreadsheet model'!$D$21:$D$209,'Spreadsheet model'!$D$213:$D$221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'Spreadsheet model'!$D$213:$D$221</definedName>
    <definedName name="solver_lhs2" localSheetId="0" hidden="1">'Spreadsheet model'!$D$21:$D$209</definedName>
    <definedName name="solver_lhs3" localSheetId="0" hidden="1">'Spreadsheet model'!$N$112:$N$120</definedName>
    <definedName name="solver_lhs4" localSheetId="0" hidden="1">'Spreadsheet model'!$N$21:$N$80</definedName>
    <definedName name="solver_lhs5" localSheetId="0" hidden="1">'Spreadsheet model'!$N$81:$N$92</definedName>
    <definedName name="solver_lhs6" localSheetId="0" hidden="1">'Spreadsheet model'!$N$93:$N$111</definedName>
    <definedName name="solver_lhs7" localSheetId="0" hidden="1">'Spreadsheet model'!$N$93:$N$111</definedName>
    <definedName name="solver_lhs8" localSheetId="0" hidden="1">'Spreadsheet model'!$N$93:$N$111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'Spreadsheet model'!$I$21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hs1" localSheetId="0" hidden="1">binary</definedName>
    <definedName name="solver_rhs2" localSheetId="0" hidden="1">binary</definedName>
    <definedName name="solver_rhs3" localSheetId="0" hidden="1">'Spreadsheet model'!$P$112:$P$120</definedName>
    <definedName name="solver_rhs4" localSheetId="0" hidden="1">'Spreadsheet model'!$P$21:$P$80</definedName>
    <definedName name="solver_rhs5" localSheetId="0" hidden="1">'Spreadsheet model'!$P$81:$P$92</definedName>
    <definedName name="solver_rhs6" localSheetId="0" hidden="1">'Spreadsheet model'!$P$93:$P$111</definedName>
    <definedName name="solver_rhs7" localSheetId="0" hidden="1">'Spreadsheet model'!$P$93:$P$111</definedName>
    <definedName name="solver_rhs8" localSheetId="0" hidden="1">'Spreadsheet model'!$P$93:$P$111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6" l="1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J4" i="16"/>
  <c r="R1" i="14" l="1"/>
  <c r="N1" i="14"/>
  <c r="T4" i="14"/>
  <c r="Q5" i="14"/>
  <c r="Q4" i="14"/>
  <c r="P4" i="14"/>
  <c r="M5" i="14"/>
  <c r="M4" i="14"/>
  <c r="R1" i="13"/>
  <c r="N1" i="13"/>
  <c r="T4" i="13"/>
  <c r="Q5" i="13"/>
  <c r="Q4" i="13"/>
  <c r="P4" i="13"/>
  <c r="M5" i="13"/>
  <c r="M4" i="13"/>
  <c r="N14" i="14"/>
  <c r="R5" i="14"/>
  <c r="R9" i="13"/>
  <c r="R11" i="13"/>
  <c r="N13" i="13"/>
  <c r="N13" i="14"/>
  <c r="R14" i="14"/>
  <c r="R19" i="14"/>
  <c r="R5" i="13"/>
  <c r="R9" i="14"/>
  <c r="R7" i="13"/>
  <c r="R18" i="14"/>
  <c r="R14" i="13"/>
  <c r="R17" i="14"/>
  <c r="R6" i="14"/>
  <c r="N15" i="14"/>
  <c r="R12" i="13"/>
  <c r="N6" i="13"/>
  <c r="R10" i="13"/>
  <c r="R15" i="14"/>
  <c r="N11" i="13"/>
  <c r="R20" i="14"/>
  <c r="R13" i="13"/>
  <c r="N12" i="14"/>
  <c r="R10" i="14"/>
  <c r="R16" i="14"/>
  <c r="R8" i="14"/>
  <c r="R11" i="14"/>
  <c r="N9" i="13"/>
  <c r="R13" i="14"/>
  <c r="N6" i="14"/>
  <c r="N8" i="14"/>
  <c r="N12" i="13"/>
  <c r="N7" i="13"/>
  <c r="N5" i="13"/>
  <c r="R8" i="13"/>
  <c r="N11" i="14"/>
  <c r="R15" i="13"/>
  <c r="N8" i="13"/>
  <c r="N10" i="13"/>
  <c r="R12" i="14"/>
  <c r="N9" i="14"/>
  <c r="N7" i="14"/>
  <c r="N15" i="13"/>
  <c r="R7" i="14"/>
  <c r="N14" i="13"/>
  <c r="N10" i="14"/>
  <c r="N5" i="14"/>
  <c r="R6" i="13"/>
  <c r="N96" i="1" l="1"/>
  <c r="N80" i="1" l="1"/>
  <c r="N111" i="1" l="1"/>
  <c r="N110" i="1"/>
  <c r="N109" i="1"/>
  <c r="N108" i="1"/>
  <c r="K17" i="1"/>
  <c r="N107" i="1"/>
  <c r="K16" i="1"/>
  <c r="N106" i="1"/>
  <c r="K15" i="1"/>
  <c r="N94" i="1"/>
  <c r="N115" i="1"/>
  <c r="I21" i="1" a="1"/>
  <c r="I21" i="1" s="1"/>
  <c r="N120" i="1"/>
  <c r="N119" i="1"/>
  <c r="N118" i="1"/>
  <c r="N89" i="1"/>
  <c r="N88" i="1"/>
  <c r="N87" i="1"/>
  <c r="N112" i="1" l="1"/>
  <c r="N113" i="1"/>
  <c r="N114" i="1"/>
  <c r="N116" i="1"/>
  <c r="N117" i="1"/>
  <c r="N105" i="1"/>
  <c r="N104" i="1"/>
  <c r="N103" i="1"/>
  <c r="N102" i="1"/>
  <c r="N101" i="1"/>
  <c r="N100" i="1"/>
  <c r="N99" i="1"/>
  <c r="N98" i="1"/>
  <c r="N97" i="1"/>
  <c r="N92" i="1"/>
  <c r="N91" i="1"/>
  <c r="N90" i="1"/>
  <c r="N95" i="1"/>
  <c r="N93" i="1"/>
  <c r="N86" i="1" l="1"/>
  <c r="N85" i="1"/>
  <c r="N84" i="1"/>
  <c r="N83" i="1"/>
  <c r="N82" i="1"/>
  <c r="N81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</author>
  </authors>
  <commentList>
    <comment ref="B5" authorId="0" shapeId="0" xr:uid="{3BF2951F-B5BA-4677-A28C-8182E92D51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D6A62C21-5D24-447C-8BA0-4012B0F8B5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C2FEC7DD-58C8-400C-85FC-23107172AD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5CF91297-B71B-428C-B5A2-B4DA589276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61E5711E-6D85-4167-B14C-E3C41491667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486F73B0-3CEB-4956-9C68-2B482E4B17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0165B3A1-3474-4E3D-BC23-9FF78B691C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6D14FB8F-7BDD-461C-80A0-519F703E9B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1CD24B12-856B-429A-92C6-EF0AE2B7E0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09DC2DC6-39A2-4439-A299-0F24456EAD9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7C76673D-AFD7-41DC-96C7-DDA04A26FCF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6" authorId="0" shapeId="0" xr:uid="{A95A3A14-4BE3-4D68-9E70-27F3882C46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" authorId="0" shapeId="0" xr:uid="{0D876F85-ECCC-40FC-8DA6-BF2A7D7909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" authorId="0" shapeId="0" xr:uid="{7A7FB05E-C052-4305-9DE6-B6D8FAD8BD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29BC22CF-A1BA-498C-9A09-679A1D5AB8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246CD48E-9052-46A6-B5F4-F1427FBC0E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" authorId="0" shapeId="0" xr:uid="{5B9F6570-3EE3-4FE9-A965-DE9C40BDF8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" authorId="0" shapeId="0" xr:uid="{9D2F8610-405D-4C79-90FA-532B3F389C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" authorId="0" shapeId="0" xr:uid="{669F511E-6358-4085-B094-D727F81B96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" authorId="0" shapeId="0" xr:uid="{B455FB23-355A-498C-854A-8175B8B340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</author>
  </authors>
  <commentList>
    <comment ref="B5" authorId="0" shapeId="0" xr:uid="{D42C4475-C628-4DBC-83A9-A033F78715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8AA4CEA3-9E2A-4560-8901-D174B56432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" authorId="0" shapeId="0" xr:uid="{54F222DA-DA8F-4AC0-8405-8276FEBF6F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96A23D2C-D08E-42C7-981B-F49C2E2D0A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550F2CE8-688D-494D-A03D-BD38670D7F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F20E2491-B25C-4E05-AC5E-B98D23A3D36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5" authorId="0" shapeId="0" xr:uid="{75764CB1-6173-45EB-BCD9-270B8D3366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" authorId="0" shapeId="0" xr:uid="{A5D9B11C-2185-4A45-A3B7-FCF083D8F8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" authorId="0" shapeId="0" xr:uid="{08C2C23D-68AC-4ADA-AF55-5795259F23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" authorId="0" shapeId="0" xr:uid="{F3E3ED9D-7184-4860-A2A6-2CBF54878B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" authorId="0" shapeId="0" xr:uid="{789BD59C-5017-4D75-BC44-1B5F794BBA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6D7D40FA-19F8-4419-9224-1D0AB21A85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E8379968-466C-44DA-A1DE-B94889D7EE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752F9515-4B66-4857-910D-78C13F08D8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DBA2F692-BD3F-4A2D-9EAE-75C1D0392C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23B07928-514D-4C51-809A-243DE7CFCE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0B0C77C4-6C82-4357-9AAF-272C3C32E3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E670FF1A-481E-4929-8487-87F226642D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F84A39E1-ADC3-4C1F-89A1-4A16DF2114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" authorId="0" shapeId="0" xr:uid="{6F240A9E-D733-4FB1-BB07-3B3C735207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" authorId="0" shapeId="0" xr:uid="{258D67CB-DD80-475C-9BE4-0D4E951085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" authorId="0" shapeId="0" xr:uid="{2FB60861-3363-43BA-9D44-DE91B05D2D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912BA244-FDAB-4540-A07B-875271166E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E963ABFE-AB50-4D61-80F1-A39E034ABB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E7D62012-4724-429F-8939-D6C7BD530F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F3713814-7F3A-4DF7-A2A9-ABBB757C61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40E0BDFA-AFDC-417D-B2F4-7B9D2DB602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43B3C07E-0869-46B0-8A0A-6B51112CD0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1CE564DD-971E-48E4-A327-314F3211D49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7" authorId="0" shapeId="0" xr:uid="{3B338580-C30A-4C88-A892-C4A563F07A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" authorId="0" shapeId="0" xr:uid="{AC33B745-348E-4806-B2B7-27FBF87989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" authorId="0" shapeId="0" xr:uid="{EC1861F4-B6A5-4E51-A7BC-2C0240305F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" authorId="0" shapeId="0" xr:uid="{332C8559-24F1-4504-8390-5A6625E550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7B542E0B-441C-4BCB-8989-E960FA6738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0532C431-7854-43F1-9302-DE8C063DCF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2714D657-15AE-4883-9CB1-F7CD40A55F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43F7B01E-AE1E-4BC8-9D20-EE327D8C39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07940921-BC8C-4CCD-B2F2-ED215960CE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13E26947-C91F-4C7B-BC6A-E229B5ABF6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6BADE909-A6ED-465F-8AEA-900E07F6646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8" authorId="0" shapeId="0" xr:uid="{98BDBF95-FEEE-4183-9FD3-D8407E56FD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" authorId="0" shapeId="0" xr:uid="{7EE8C9CE-5F63-4B65-B5D2-E749E0EA3B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" authorId="0" shapeId="0" xr:uid="{0000779D-9753-4C7F-897C-9D58C8C2AD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" authorId="0" shapeId="0" xr:uid="{A10FA6ED-011E-47F6-A010-A5C2C4DDC3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86BE6A12-E23B-4A1B-B52B-528D31E993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7CBCE7C8-6D2C-4453-B318-BAE3DE4561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E4076A31-2EE7-44A9-87CD-4C17691981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C6BBF8CE-F8FB-403D-9CB4-D689216DF2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75897E3E-265C-49BB-A4A7-DCDD781FA6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EA5F4907-EE45-4769-8612-8A6D6799A8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4788C88C-CCE2-4DA3-A9C1-52730552EE8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9" authorId="0" shapeId="0" xr:uid="{2AFEDD69-F406-4412-AFDD-7B708EE2FBC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9" authorId="0" shapeId="0" xr:uid="{C0B7D0F0-E35B-4687-A93D-732E372765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" authorId="0" shapeId="0" xr:uid="{41AFEBDA-2D2A-4BDF-81B5-4D4B15D980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" authorId="0" shapeId="0" xr:uid="{84A5B3CE-EDE4-4457-9D0E-CD5EAE7E1C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32168969-5543-4009-85CF-0263D3913D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" authorId="0" shapeId="0" xr:uid="{F7603F88-B73C-49AC-B677-C84132E4B4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" authorId="0" shapeId="0" xr:uid="{5B2EEC2A-AE7C-4AC5-94B4-A1F0C78AB3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3C3CC5F8-E25D-47F5-AD53-0D226D66B3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BE86DF66-60EE-48BB-ACE1-52650DBD71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2D5B6133-C4D6-42E2-81FA-D3CA4B87DC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D1377967-A131-402E-AADD-F312595F86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" authorId="0" shapeId="0" xr:uid="{FB541D14-F56D-4A2F-BC5E-A436BB3CF7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" authorId="0" shapeId="0" xr:uid="{7DE5B6E6-6EEE-47B5-9A48-680894CC76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" authorId="0" shapeId="0" xr:uid="{30E93B99-222C-46BA-BDA6-8629CDEF1F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" authorId="0" shapeId="0" xr:uid="{B96E5FF9-AE89-43E9-B883-EA9DEB0339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22ADEAC4-F4C8-4925-8BB2-2DDC6C595F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" authorId="0" shapeId="0" xr:uid="{A3FB9F4B-B098-4050-9825-57065BF2FD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" authorId="0" shapeId="0" xr:uid="{5248F11C-6D54-4341-B2CD-55DC935FA8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DAAD0328-5345-47BB-BD6C-DBA4B8FC6E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" authorId="0" shapeId="0" xr:uid="{A1616088-CB8C-41C1-8ACD-4913C526EC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" authorId="0" shapeId="0" xr:uid="{528B44BF-B04F-4637-A68B-A20EDA07B9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0AAA35AC-87FD-4580-BEED-848DBCC782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" authorId="0" shapeId="0" xr:uid="{9253CC6E-FC4B-4A2E-84AF-C9E358F6C1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" authorId="0" shapeId="0" xr:uid="{85C45409-62C2-4DA6-BC86-4FC0102B08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" authorId="0" shapeId="0" xr:uid="{9174D67D-5291-41B0-BD76-AACA8E5A50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" authorId="0" shapeId="0" xr:uid="{4CF8BAC3-13C0-4D63-B9DF-72BFC48E93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F7EC1831-AB46-4C72-AB24-EA73E41D8E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" authorId="0" shapeId="0" xr:uid="{3D2BD1FB-750A-44F0-A0B6-993FEC0838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" authorId="0" shapeId="0" xr:uid="{2F52EE07-F702-4643-95DD-7A87979518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" authorId="0" shapeId="0" xr:uid="{F4C932DE-4EEF-41F8-95D0-6477D7CC52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" authorId="0" shapeId="0" xr:uid="{0A65CCA0-DA1A-46CC-9B4C-A79AF6F2AF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" authorId="0" shapeId="0" xr:uid="{B6FBBF80-17BB-41C0-89B4-78DBF13E41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" authorId="0" shapeId="0" xr:uid="{712488D3-ECF5-4F08-AB69-C647124075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" authorId="0" shapeId="0" xr:uid="{51B06A24-21E4-4C70-B88E-94C4C86B3CC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2" authorId="0" shapeId="0" xr:uid="{A0712E56-FC7B-4A3B-B92C-086705F986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" authorId="0" shapeId="0" xr:uid="{E2D94070-F3B2-41B5-8DB6-AD07130764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" authorId="0" shapeId="0" xr:uid="{0825A9AB-E0C3-45D6-B395-82CB4960C5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D333A2AA-4CC4-4098-B3B4-66879934EE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" authorId="0" shapeId="0" xr:uid="{6153F4D2-8C20-485C-B73C-6A3EB06992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" authorId="0" shapeId="0" xr:uid="{DD335434-EA15-4EFC-82C6-E8923A6E08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" authorId="0" shapeId="0" xr:uid="{B0FB22CF-14D0-4AC7-8656-C854F512F5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" authorId="0" shapeId="0" xr:uid="{58BF2A2B-DA78-405D-8794-63AD5C809F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" authorId="0" shapeId="0" xr:uid="{816C86F9-6832-4474-9AFF-AEFE4DE297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" authorId="0" shapeId="0" xr:uid="{E724D0E7-16B3-4DEF-B472-21F5769F46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" authorId="0" shapeId="0" xr:uid="{A42CA5FD-D0F3-4067-8626-B8BF08E101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" authorId="0" shapeId="0" xr:uid="{F4AF93B1-6F5D-4B99-B898-A5EB23D04B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" authorId="0" shapeId="0" xr:uid="{3A4FCB94-B1C5-42E1-B643-459A46229F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" authorId="0" shapeId="0" xr:uid="{747E0D25-8E34-4A51-98D1-566FA7D5E7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3D2FF6A6-3FDE-4D11-8FB4-8230FA8433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" authorId="0" shapeId="0" xr:uid="{AA6F7E89-B20A-40E6-B8F2-0B38CF1ACE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" authorId="0" shapeId="0" xr:uid="{2D15CC2B-DA56-4864-BD75-71D098DDB4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" authorId="0" shapeId="0" xr:uid="{A7CACE06-3919-4528-A285-3595D224C7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" authorId="0" shapeId="0" xr:uid="{9CE06D52-A004-46F3-B18A-A08BAD0EA4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" authorId="0" shapeId="0" xr:uid="{17EE366D-C20B-4916-B962-412ECD848A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" authorId="0" shapeId="0" xr:uid="{F0D08B25-6D12-4971-8525-052330B028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" authorId="0" shapeId="0" xr:uid="{E5F8A030-3F60-4E78-9D82-794397D0B1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" authorId="0" shapeId="0" xr:uid="{07FE93F6-F445-4235-ABDE-1978AA4D67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" authorId="0" shapeId="0" xr:uid="{B5A367BC-067D-4E9A-9A1D-C82C23BAA2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" authorId="0" shapeId="0" xr:uid="{85CA4185-AB57-4ED3-B9F4-4ED2F1F4F4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0F9B1BB0-BFAD-4477-BE49-212E554E24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" authorId="0" shapeId="0" xr:uid="{593E1825-7B40-43FF-B433-B62229D50D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" authorId="0" shapeId="0" xr:uid="{8787E487-59F1-4A7A-91EA-7B5E4B1416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" authorId="0" shapeId="0" xr:uid="{0045E33B-DBDC-4582-853D-258162C810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" authorId="0" shapeId="0" xr:uid="{B9778F52-E246-4861-8C40-D0244E01C4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" authorId="0" shapeId="0" xr:uid="{1ED02030-BAF7-433E-B1FF-625DC922A3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" authorId="0" shapeId="0" xr:uid="{5CC28340-B5A8-4BF2-91D9-09D1D3B422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" authorId="0" shapeId="0" xr:uid="{69F084C9-6C63-4E69-9D4B-0AD41D2070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" authorId="0" shapeId="0" xr:uid="{689AC979-6981-4527-8C7B-D8A8DDC98E8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5" authorId="0" shapeId="0" xr:uid="{B78E48C7-1D6D-409E-B3D4-42587417A1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" authorId="0" shapeId="0" xr:uid="{2D0EB7B9-2F9A-4971-A489-DA1B61B0D5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</author>
  </authors>
  <commentList>
    <comment ref="B5" authorId="0" shapeId="0" xr:uid="{C8E3AE9D-9EE1-4E6D-8144-CA9077B8405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5" authorId="0" shapeId="0" xr:uid="{15B0D4A2-DF84-42A5-9743-3CC6D6BBA00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5" authorId="0" shapeId="0" xr:uid="{92EED328-40AE-4F5C-A2F2-2CF8FEC36CB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5" authorId="0" shapeId="0" xr:uid="{821590AB-549F-45D0-A5A3-5093FA40AF2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5" authorId="0" shapeId="0" xr:uid="{CDE9E4A4-B49C-4A3B-BF43-A609780D554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5" authorId="0" shapeId="0" xr:uid="{789892B2-5956-4158-A16A-C3EB58D9723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5" authorId="0" shapeId="0" xr:uid="{A6D6A259-90CE-45A3-9ACB-98681734E80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5" authorId="0" shapeId="0" xr:uid="{237CF23C-E537-43D1-81AF-528B4B274B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" authorId="0" shapeId="0" xr:uid="{322C4237-7EF6-4E54-9A6E-3F170CC71E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" authorId="0" shapeId="0" xr:uid="{1E24DDB2-54D2-4322-B086-F71F5E7E86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" authorId="0" shapeId="0" xr:uid="{5733035A-8CF8-4A6D-8616-C8367BE810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40F1C932-E61D-4700-A936-EBAA78AE7F9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6" authorId="0" shapeId="0" xr:uid="{642EDD24-D9CA-4EC3-AFC0-8ECF3DCCED0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6" authorId="0" shapeId="0" xr:uid="{EA3B6907-2CCD-436B-A477-94B84C9E4AB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6" authorId="0" shapeId="0" xr:uid="{7FD3874F-F411-4686-8CD9-C8280CF333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EA502D35-FF1E-40BA-89BC-57A40DC0CF5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6" authorId="0" shapeId="0" xr:uid="{951FC291-B095-4F4D-BF58-824E3509B0A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6" authorId="0" shapeId="0" xr:uid="{031FB831-757A-4D25-859D-F2A3E981A5D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6" authorId="0" shapeId="0" xr:uid="{413E450A-77F5-4FF8-9B88-6B9593F5D6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" authorId="0" shapeId="0" xr:uid="{DDD07519-6E94-4DC6-8E73-F5BCC1BFED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" authorId="0" shapeId="0" xr:uid="{257EA513-B4C1-414C-ACF2-3578D0104A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" authorId="0" shapeId="0" xr:uid="{79AF2DEC-A783-44DA-8AF8-F20E0BB9B3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677A5225-1D28-4698-A141-A7DB9F223C6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7" authorId="0" shapeId="0" xr:uid="{FFAA262D-3CB1-48C1-A0FB-167BDF004B3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7" authorId="0" shapeId="0" xr:uid="{A16998E6-3F0A-4351-8111-A78A61AFB67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7" authorId="0" shapeId="0" xr:uid="{F8DAF0B9-7661-4DA3-AC7D-7DBE796126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3E76EAC9-7498-4292-941D-06D86841F3F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7" authorId="0" shapeId="0" xr:uid="{AB2E2CC7-7576-41F5-9F92-5683F1AB38C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7" authorId="0" shapeId="0" xr:uid="{67C9E0FD-3A54-47D0-880F-7F728F5BDA6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7" authorId="0" shapeId="0" xr:uid="{2CF5CD9F-1A8B-40F6-A7E7-EB9E1DE6C4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" authorId="0" shapeId="0" xr:uid="{E56927A1-A361-4F3F-BE01-832528218C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" authorId="0" shapeId="0" xr:uid="{2AC7E25E-31C8-4128-9C99-B65CA4609D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" authorId="0" shapeId="0" xr:uid="{CD8D4DD7-00E1-4B2F-AC0F-8E7A48D960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96CB951F-AA74-4584-A704-6814AA73A2A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8" authorId="0" shapeId="0" xr:uid="{C4DD760C-1489-42B6-936D-3F43BF1017C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8" authorId="0" shapeId="0" xr:uid="{EDCDDFF1-1E38-4CDD-8C08-7FA13C6FF7E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E8" authorId="0" shapeId="0" xr:uid="{06B09AEF-9ACC-40BC-A041-7E24FD51B41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F8" authorId="0" shapeId="0" xr:uid="{C54FD6AE-E2B3-4A2A-9BA1-4D6C37A2936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8" authorId="0" shapeId="0" xr:uid="{A6E73633-26D1-424E-A2D1-3BB4109AA99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8" authorId="0" shapeId="0" xr:uid="{4356ABBC-F202-4201-BB9E-048D26BCDA0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8" authorId="0" shapeId="0" xr:uid="{FAA9E646-7D2A-4378-88B8-FA85E71FEE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" authorId="0" shapeId="0" xr:uid="{0D8114BE-B722-456F-8273-AEAC12A345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" authorId="0" shapeId="0" xr:uid="{7181E47D-8B36-4B1C-A5A6-FE2B7C93B0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" authorId="0" shapeId="0" xr:uid="{C4537BFD-8782-43A0-B2F2-790EAA54FB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01753CFD-8678-4BF3-9317-95EB5E41C57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9" authorId="0" shapeId="0" xr:uid="{2F7E8190-79BC-473D-961C-BA3AA55991B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9" authorId="0" shapeId="0" xr:uid="{24CB2D3D-051E-433B-A161-01DD96FDAB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E75468BF-13A2-4521-8FE8-68324A9E29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837C3653-FC14-47F9-A884-EC21252EB89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9" authorId="0" shapeId="0" xr:uid="{EBAFB414-5723-4CD9-8CAA-2BC45B7BA32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9" authorId="0" shapeId="0" xr:uid="{0AD65778-A1C9-4548-B713-1A49D40E540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9" authorId="0" shapeId="0" xr:uid="{1E3F045C-A85F-4B4B-BD4A-8319D6744B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" authorId="0" shapeId="0" xr:uid="{E6A3D28C-1078-40A7-9F94-20A751752A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" authorId="0" shapeId="0" xr:uid="{506CAA13-A131-4D0A-ADA5-AA5DE8BD64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" authorId="0" shapeId="0" xr:uid="{BF8CDDF6-0BC3-443F-AE4F-67B6C008EF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1D1B65AA-83DF-440B-A901-9BA8E774F68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0" authorId="0" shapeId="0" xr:uid="{91CE2CC3-D59B-4B97-8040-90D8EE941B7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0" authorId="0" shapeId="0" xr:uid="{402F6D6C-DF93-40B4-BDCB-3C9F7284E9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30E8297E-AA22-4CF6-93B0-0B4DC549E3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97DE0DE6-421A-4E92-8ABD-2CD4FAC4F1B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0" authorId="0" shapeId="0" xr:uid="{AF169BE0-B7CD-4A7D-A7F2-7D6042041AF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0" authorId="0" shapeId="0" xr:uid="{119B646D-CC80-4388-AEEF-CD51D1F9BD2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0" authorId="0" shapeId="0" xr:uid="{A04D527D-E557-4D96-88E0-938C11EBF4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" authorId="0" shapeId="0" xr:uid="{724F4858-5C3B-4057-A1A8-FFA40BF549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" authorId="0" shapeId="0" xr:uid="{5D67E49B-E688-4553-9B3C-224F30BDC3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" authorId="0" shapeId="0" xr:uid="{6E89653F-248E-465E-B389-53C7560BB8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DF64CD1A-ADC5-491A-91F4-38D46559B60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1" authorId="0" shapeId="0" xr:uid="{2B3D8FF4-23FB-4066-9DF6-7861BA31F4A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1" authorId="0" shapeId="0" xr:uid="{F640015B-9CD5-4112-8FFC-F7CE4103B0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38B54D4E-37B3-4B1D-AD41-C6B2CF87B7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" authorId="0" shapeId="0" xr:uid="{D2EBC5A3-850F-43B5-9BF1-96D40D8C485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1" authorId="0" shapeId="0" xr:uid="{80E2A8F7-DAAF-4C50-8E7A-821D1A8D96D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1" authorId="0" shapeId="0" xr:uid="{9C6B6E30-9E7D-434C-BDB9-F1F0DFD7C6A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1" authorId="0" shapeId="0" xr:uid="{D1DB28BD-1D16-4C64-A49F-2615EFA1F50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1" authorId="0" shapeId="0" xr:uid="{1B16693C-CA4A-4581-B0C0-8BA72BC9C4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" authorId="0" shapeId="0" xr:uid="{2F50997A-FF17-4E76-B06F-B5672C9365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" authorId="0" shapeId="0" xr:uid="{4CC6BF7D-8A75-42DC-93AB-3635720E61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87C2F53E-8A79-4A73-A007-827D17981B1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2" authorId="0" shapeId="0" xr:uid="{2FC0D86C-BCFD-464D-9255-7ECA76A5C73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2" authorId="0" shapeId="0" xr:uid="{D8939DB7-193A-46EE-A1AD-CD60E70CE4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" authorId="0" shapeId="0" xr:uid="{F19989C7-B329-40CC-BAC0-F448A15923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" authorId="0" shapeId="0" xr:uid="{DCAEBAA7-55AC-4579-976F-1FAB4A3AD43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2" authorId="0" shapeId="0" xr:uid="{D8831E44-CA8C-44A7-B7F9-58CAF1D10A0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2" authorId="0" shapeId="0" xr:uid="{07F8C197-950F-4A85-900D-0EEC2553D60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2" authorId="0" shapeId="0" xr:uid="{95635C44-3FC3-4E0C-AEBF-6781B856CC8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2" authorId="0" shapeId="0" xr:uid="{55C18002-A62E-44E7-A436-6D52B82B81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" authorId="0" shapeId="0" xr:uid="{96B63432-4AEF-432D-AA3A-40915217AC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" authorId="0" shapeId="0" xr:uid="{B23EAD88-225D-4BB4-8AE9-C8A93B6B0B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83DEF5E6-5CBE-49DC-8DFF-F100BC36D80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3" authorId="0" shapeId="0" xr:uid="{C32800AD-60DF-4AA9-BB49-B8C19CC46AF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3" authorId="0" shapeId="0" xr:uid="{9A681A07-1AE7-42BB-B207-41DE54C432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" authorId="0" shapeId="0" xr:uid="{D6D4DA4A-DF31-4658-AD40-F7FFDCC888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" authorId="0" shapeId="0" xr:uid="{56DA0F1C-9E24-4EDC-91BD-AF2AFA4E21B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3" authorId="0" shapeId="0" xr:uid="{C711FD14-ED75-4A0C-A75F-063EB5C55B9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3" authorId="0" shapeId="0" xr:uid="{E46A537A-2347-4609-BBFB-9550048B9D4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3" authorId="0" shapeId="0" xr:uid="{965F3FEC-1F9C-4C26-9BA0-22A700E2075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3" authorId="0" shapeId="0" xr:uid="{F76851DA-6CD8-46BC-9FEF-1FAA6475A0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3" authorId="0" shapeId="0" xr:uid="{629F049B-F04A-40C1-BF96-AE5AEAFCCE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" authorId="0" shapeId="0" xr:uid="{DD810F54-CDFB-4EF7-A7E3-002C01535A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CFEC2305-A0B3-494D-94C4-4411FFDB22E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4" authorId="0" shapeId="0" xr:uid="{04F2D2F7-4A15-4FF4-A325-1C1B414999F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4" authorId="0" shapeId="0" xr:uid="{A9CBFDA4-7C2A-4312-B72C-0ED64A34DD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" authorId="0" shapeId="0" xr:uid="{E43BDD32-3315-4D9B-A769-0598A86537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" authorId="0" shapeId="0" xr:uid="{186A46BD-278F-462B-B2CD-4120A629982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4" authorId="0" shapeId="0" xr:uid="{56DD2EE0-14EB-4E07-B8BE-A5F316632FE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4" authorId="0" shapeId="0" xr:uid="{9A8B9FE5-ACF5-4AF8-B12E-D302E510B3F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4" authorId="0" shapeId="0" xr:uid="{41661D44-8434-4221-93AE-1C68A3FE8E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" authorId="0" shapeId="0" xr:uid="{87024317-C5E7-40B3-B664-DCB026BE22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" authorId="0" shapeId="0" xr:uid="{96834B00-0574-4E88-851F-36C11BA735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" authorId="0" shapeId="0" xr:uid="{6B108E41-36FC-4BDD-A6CF-4E8E99A741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9916A22B-C67E-48E0-91DB-EC3D700C4B1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5" authorId="0" shapeId="0" xr:uid="{C1BDF675-BB3C-4DDA-9F00-B9578FDD328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5" authorId="0" shapeId="0" xr:uid="{B87027F0-3D15-4424-8842-FF213185CC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" authorId="0" shapeId="0" xr:uid="{376B17E4-961C-4907-B512-254BD7742D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" authorId="0" shapeId="0" xr:uid="{F8ADAA6C-231A-4593-8385-1254B33B371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5" authorId="0" shapeId="0" xr:uid="{1967845F-1AF9-4B17-BF3F-7CB91ACE4C2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5" authorId="0" shapeId="0" xr:uid="{1F6C1F4B-C36D-4280-BF2E-B1CC19CE87F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5" authorId="0" shapeId="0" xr:uid="{39F07504-A9BE-44BB-9D22-EC518FAED66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5" authorId="0" shapeId="0" xr:uid="{07454049-4EE4-4C6E-BE91-480CE7AE65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" authorId="0" shapeId="0" xr:uid="{FBE4DFA2-377F-48F6-92A8-F3FDECA276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" authorId="0" shapeId="0" xr:uid="{5E1A2541-16E7-431C-BC28-F6B7E5B946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" authorId="0" shapeId="0" xr:uid="{6E10CF96-BC09-4185-8AE3-27C0C9F0F3E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6" authorId="0" shapeId="0" xr:uid="{0245AD1B-A85C-4764-95E7-0D01B397EDF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6" authorId="0" shapeId="0" xr:uid="{9CA5D2D1-5474-40D2-B180-7EC4C2F61E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" authorId="0" shapeId="0" xr:uid="{5201E6A0-9C0B-4905-B79B-20CC267B58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" authorId="0" shapeId="0" xr:uid="{392180D7-42BB-45EF-937A-9DC22397C56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6" authorId="0" shapeId="0" xr:uid="{071B32F5-5746-4962-BBF6-8B8FC032B6E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6" authorId="0" shapeId="0" xr:uid="{842CB802-1DB8-4BE8-B3A8-A2512FB6CE2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6" authorId="0" shapeId="0" xr:uid="{9F5BB1B4-1489-444E-9EA4-B792BD90A56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J16" authorId="0" shapeId="0" xr:uid="{6CF32056-D64B-4D7E-B11D-CFFF6D45BA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" authorId="0" shapeId="0" xr:uid="{6A93BDB9-C6B4-4299-A4F7-31F8C9E9E8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" authorId="0" shapeId="0" xr:uid="{A1010DEE-238D-4707-9B71-F7CA2E5F80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" authorId="0" shapeId="0" xr:uid="{82B28FB6-EB30-4634-A23E-A227EB50CB5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7" authorId="0" shapeId="0" xr:uid="{9E41B503-C57B-4154-B14A-0AAD01E1629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7" authorId="0" shapeId="0" xr:uid="{904C228C-0738-4B3F-9B7B-105F0AD8E1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" authorId="0" shapeId="0" xr:uid="{69F20C0C-610D-4C96-A23F-6D35D02658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" authorId="0" shapeId="0" xr:uid="{FF44D418-1DCC-4361-9792-2A07EB4B7A0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7" authorId="0" shapeId="0" xr:uid="{F1977090-A1F3-4977-9828-820C0786605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7" authorId="0" shapeId="0" xr:uid="{57B49998-96B7-4C90-B3B9-7B2F24AE42C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7" authorId="0" shapeId="0" xr:uid="{99E93B64-9AF4-401B-8EBC-20885AB7F3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" authorId="0" shapeId="0" xr:uid="{8A454DB3-ABFD-4878-82B7-4C5E8F8819F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7" authorId="0" shapeId="0" xr:uid="{FEBB44B5-2563-47C8-B02E-88881ACDF3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" authorId="0" shapeId="0" xr:uid="{E7B933B8-5D4E-4095-BD68-BD064AE043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" authorId="0" shapeId="0" xr:uid="{FD852935-B920-414D-86D3-90B9E3DA509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8" authorId="0" shapeId="0" xr:uid="{B17CF116-2F01-4768-BCF1-E29DE1EE155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8" authorId="0" shapeId="0" xr:uid="{178D1152-6DF9-4074-A623-7D8685D79C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" authorId="0" shapeId="0" xr:uid="{71E75B8A-672D-4A6F-AE3D-82DF37FA07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" authorId="0" shapeId="0" xr:uid="{3CE83D0F-5D7F-4F12-B4CC-85DDD2394D9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8" authorId="0" shapeId="0" xr:uid="{3DDFD2C7-2123-45E0-AEFD-509DE9EA617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8" authorId="0" shapeId="0" xr:uid="{351C7968-938D-4319-9CA3-A71068E1FB8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8" authorId="0" shapeId="0" xr:uid="{3F30345C-EE82-48A4-BCF4-9A58103B9C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" authorId="0" shapeId="0" xr:uid="{91D0F61C-7697-4FF5-9858-1B3BAC27CC9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8" authorId="0" shapeId="0" xr:uid="{F055DE2F-2292-48BD-876E-6769554BFA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" authorId="0" shapeId="0" xr:uid="{254FAB7F-7738-4E7E-8EC7-E580C680D2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38750507-C277-4359-8D16-BD04AE205E2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19" authorId="0" shapeId="0" xr:uid="{D5A7843C-34E3-4FBB-9C77-06BEDF26F8E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19" authorId="0" shapeId="0" xr:uid="{5E63F705-7E3C-4B92-96E0-3F903F2121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" authorId="0" shapeId="0" xr:uid="{8896513D-994F-453B-93D0-554BA69C73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" authorId="0" shapeId="0" xr:uid="{D51C41D0-5E13-42B1-B2EE-B0CF69F5538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19" authorId="0" shapeId="0" xr:uid="{F6776010-78FA-40E3-988B-74EFF1ACD35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19" authorId="0" shapeId="0" xr:uid="{D0CA8722-4217-494B-B805-B8DA03BDD78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19" authorId="0" shapeId="0" xr:uid="{4F1A5012-B16D-4144-9E60-D2E43CC7CB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" authorId="0" shapeId="0" xr:uid="{06674007-430D-42DB-B53C-49CE837B3E4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K19" authorId="0" shapeId="0" xr:uid="{3AFCBDCA-6665-472C-8D24-AFB5A6F96D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" authorId="0" shapeId="0" xr:uid="{BB2EA92A-114E-428D-BA95-3802D71C83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F5007D74-14B0-45FC-9419-AC272F04D6C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C20" authorId="0" shapeId="0" xr:uid="{4A6F41C0-E540-4D09-BBC3-5FA5FC3D29C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D20" authorId="0" shapeId="0" xr:uid="{4F836FDA-E53A-4572-9108-458AE8C3B7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" authorId="0" shapeId="0" xr:uid="{7C7C78C6-D7AE-4E1F-95E9-0BE10D7BB4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" authorId="0" shapeId="0" xr:uid="{AF6921C1-F290-4D77-909A-A4D22ED4DC5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G20" authorId="0" shapeId="0" xr:uid="{4A9C3AFF-AE16-4595-9153-06CADCC7D56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H20" authorId="0" shapeId="0" xr:uid="{21D46EB2-8ABA-4DF6-A949-613DE8D05C2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I20" authorId="0" shapeId="0" xr:uid="{82771C71-358D-4B17-8971-6B2B69443D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" authorId="0" shapeId="0" xr:uid="{036A3026-0463-4CC1-BC62-4074854A42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" authorId="0" shapeId="0" xr:uid="{341052B3-E576-4226-8C27-010B8368C4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0" authorId="0" shapeId="0" xr:uid="{8652697A-2729-4617-9FA1-B1A21BC7B6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<sst xmlns="http://schemas.openxmlformats.org/spreadsheetml/2006/main" count="625" uniqueCount="410">
  <si>
    <t>TEAM A</t>
  </si>
  <si>
    <t>TEAM B</t>
  </si>
  <si>
    <t>TEAM C</t>
  </si>
  <si>
    <t>SP29-GK</t>
  </si>
  <si>
    <t>SP30-GK</t>
  </si>
  <si>
    <t>SP1-STR</t>
  </si>
  <si>
    <t>SP2-STR</t>
  </si>
  <si>
    <t>SP3-STR</t>
  </si>
  <si>
    <t>SP4-STR</t>
  </si>
  <si>
    <t>SP5-STR</t>
  </si>
  <si>
    <t>SP6-STR</t>
  </si>
  <si>
    <t>SP7-STR</t>
  </si>
  <si>
    <t>SP8-STR</t>
  </si>
  <si>
    <t>SP9-STR</t>
  </si>
  <si>
    <t>SP10-MF</t>
  </si>
  <si>
    <t>SP11-MF</t>
  </si>
  <si>
    <t>SP12-MF</t>
  </si>
  <si>
    <t>SP15-MF</t>
  </si>
  <si>
    <t>SP13-MF</t>
  </si>
  <si>
    <t>SP14-MF</t>
  </si>
  <si>
    <t>SP16-MF</t>
  </si>
  <si>
    <t>SP17-MF</t>
  </si>
  <si>
    <t>SP18-MF</t>
  </si>
  <si>
    <t>SP19-DEF</t>
  </si>
  <si>
    <t>SP20-DEF</t>
  </si>
  <si>
    <t>SP21-DEF</t>
  </si>
  <si>
    <t>SP22-DEF</t>
  </si>
  <si>
    <t>SP23-DEF</t>
  </si>
  <si>
    <t>SP24-DEF</t>
  </si>
  <si>
    <t>SP25-DEF</t>
  </si>
  <si>
    <t>SP26-DEF</t>
  </si>
  <si>
    <t>SP27-DEF</t>
  </si>
  <si>
    <t>SP28-GK</t>
  </si>
  <si>
    <t>IP1-STR</t>
  </si>
  <si>
    <t>IP2-STR</t>
  </si>
  <si>
    <t>IP3-STR</t>
  </si>
  <si>
    <t>IP4-STR</t>
  </si>
  <si>
    <t>IP5-STR</t>
  </si>
  <si>
    <t>IP6-STR</t>
  </si>
  <si>
    <t>IP7-STR</t>
  </si>
  <si>
    <t>IP8-STR</t>
  </si>
  <si>
    <t>IP9-STR</t>
  </si>
  <si>
    <t>IP10-MF</t>
  </si>
  <si>
    <t>IP11-MF</t>
  </si>
  <si>
    <t>IP12-MF</t>
  </si>
  <si>
    <t>IP13-MF</t>
  </si>
  <si>
    <t>IP19-DEF</t>
  </si>
  <si>
    <t>IP28-GK</t>
  </si>
  <si>
    <t>IP29-GK</t>
  </si>
  <si>
    <t>IP30-GK</t>
  </si>
  <si>
    <t>IP14-MF</t>
  </si>
  <si>
    <t>IP15-MF</t>
  </si>
  <si>
    <t>IP16-MF</t>
  </si>
  <si>
    <t>IP17-MF</t>
  </si>
  <si>
    <t>IP18-MF</t>
  </si>
  <si>
    <t>IP20-DEF</t>
  </si>
  <si>
    <t>IP21-DEF</t>
  </si>
  <si>
    <t>IP22-DEF</t>
  </si>
  <si>
    <t>IP23-DEF</t>
  </si>
  <si>
    <t>IP24-DEF</t>
  </si>
  <si>
    <t>IP25-DEF</t>
  </si>
  <si>
    <t>IP26-DEF</t>
  </si>
  <si>
    <t>IP27-DEF</t>
  </si>
  <si>
    <t>M1</t>
  </si>
  <si>
    <t>M2</t>
  </si>
  <si>
    <t>M3</t>
  </si>
  <si>
    <t>P1</t>
  </si>
  <si>
    <t>P2</t>
  </si>
  <si>
    <t>P3</t>
  </si>
  <si>
    <t>DECISION VARIABLES</t>
  </si>
  <si>
    <t>ASSIGNMENT OF SP1-STR to TEAM A</t>
  </si>
  <si>
    <t>ASSIGNMENT OF SP1-STR to TEAM B</t>
  </si>
  <si>
    <t>ASSIGNMENT OF SP1-STR to TEAM C</t>
  </si>
  <si>
    <t>ASSIGNMENT OF SP2-STR to TEAM B</t>
  </si>
  <si>
    <t>ASSIGNMENT OF SP3-STR to TEAM C</t>
  </si>
  <si>
    <t>ASSIGNMENT OF SP4-STR to TEAM A</t>
  </si>
  <si>
    <t>ASSIGNMENT OF SP5-STR to TEAM B</t>
  </si>
  <si>
    <t>ASSIGNMENT OF SP6-STR to TEAM C</t>
  </si>
  <si>
    <t>ASSIGNMENT OF SP7-STR to TEAM A</t>
  </si>
  <si>
    <t>ASSIGNMENT OF SP8-STR to TEAM B</t>
  </si>
  <si>
    <t>ASSIGNMENT OF SP2-STR to TEAM A</t>
  </si>
  <si>
    <t>ASSIGNMENT OF SP2-STR to TEAM C</t>
  </si>
  <si>
    <t>ASSIGNMENT OF SP3-STR to TEAM A</t>
  </si>
  <si>
    <t>ASSIGNMENT OF SP3-STR to TEAM B</t>
  </si>
  <si>
    <t>ASSIGNMENT OF SP4-STR to TEAM B</t>
  </si>
  <si>
    <t>ASSIGNMENT OF SP4-STR to TEAM C</t>
  </si>
  <si>
    <t>ASSIGNMENT OF SP5-STR to TEAM A</t>
  </si>
  <si>
    <t>ASSIGNMENT OF SP5-STR to TEAM C</t>
  </si>
  <si>
    <t>ASSIGNMENT OF SP6-STR to TEAM A</t>
  </si>
  <si>
    <t>ASSIGNMENT OF SP6-STR to TEAM B</t>
  </si>
  <si>
    <t>ASSIGNMENT OF SP7-STR to TEAM C</t>
  </si>
  <si>
    <t>ASSIGNMENT OF SP7-STR to TEAM B</t>
  </si>
  <si>
    <t>ASSIGNMENT OF SP8-STR to TEAM A</t>
  </si>
  <si>
    <t>ASSIGNMENT OF SP8-STR to TEAM C</t>
  </si>
  <si>
    <t>ASSIGNMENT OF SP9-STR to TEAM A</t>
  </si>
  <si>
    <t>ASSIGNMENT OF SP9-STR to TEAM B</t>
  </si>
  <si>
    <t>ASSIGNMENT OF SP9-STR to TEAM C</t>
  </si>
  <si>
    <t>ASSIGNMENT OF SP10-MF to TEAM A</t>
  </si>
  <si>
    <t>ASSIGNMENT OF SP10-MF to TEAM B</t>
  </si>
  <si>
    <t>ASSIGNMENT OF SP10-MF to TEAM C</t>
  </si>
  <si>
    <t>ASSIGNMENT OF SP11-MF to TEAM A</t>
  </si>
  <si>
    <t>ASSIGNMENT OF SP12-MF to TEAM B</t>
  </si>
  <si>
    <t>ASSIGNMENT OF SP11-MF to TEAM B</t>
  </si>
  <si>
    <t>ASSIGNMENT OF SP11-MF to TEAM C</t>
  </si>
  <si>
    <t>ASSIGNMENT OF SP12-MF to TEAM A</t>
  </si>
  <si>
    <t>ASSIGNMENT OF SP12-MF to TEAM C</t>
  </si>
  <si>
    <t>ASSIGNMENT OF SP13-MF to TEAM A</t>
  </si>
  <si>
    <t>ASSIGNMENT OF SP13-MF to TEAM B</t>
  </si>
  <si>
    <t>ASSIGNMENT OF SP13-MF to TEAM C</t>
  </si>
  <si>
    <t>ASSIGNMENT OF SP14-MF to TEAM A</t>
  </si>
  <si>
    <t>ASSIGNMENT OF SP14-MF to TEAM B</t>
  </si>
  <si>
    <t>ASSIGNMENT OF SP14-MF to TEAM C</t>
  </si>
  <si>
    <t>ASSIGNMENT OF SP15-MF to TEAM A</t>
  </si>
  <si>
    <t>ASSIGNMENT OF SP15-MF to TEAM B</t>
  </si>
  <si>
    <t>ASSIGNMENT OF SP15-MF to TEAM C</t>
  </si>
  <si>
    <t>ASSIGNMENT OF SP16-MF to TEAM A</t>
  </si>
  <si>
    <t>ASSIGNMENT OF SP16-MF to TEAM B</t>
  </si>
  <si>
    <t>ASSIGNMENT OF SP16-MF to TEAM C</t>
  </si>
  <si>
    <t>ASSIGNMENT OF SP17-MF to TEAM B</t>
  </si>
  <si>
    <t>ASSIGNMENT OF SP17-MF to TEAM A</t>
  </si>
  <si>
    <t>ASSIGNMENT OF SP17-MF to TEAM C</t>
  </si>
  <si>
    <t>ASSIGNMENT OF SP18-MF to TEAM A</t>
  </si>
  <si>
    <t>ASSIGNMENT OF SP18-MF to TEAM B</t>
  </si>
  <si>
    <t>ASSIGNMENT OF SP18-MF to TEAM C</t>
  </si>
  <si>
    <t>ASSIGNMENT OF IP1-STR to TEAM A</t>
  </si>
  <si>
    <t>ASSIGNMENT OF IP1-STR to TEAM B</t>
  </si>
  <si>
    <t>ASSIGNMENT OF IP1-STR to TEAM C</t>
  </si>
  <si>
    <t>ASSIGNMENT OF IP2-STR to TEAM A</t>
  </si>
  <si>
    <t>ASSIGNMENT OF IP2-STR to TEAM B</t>
  </si>
  <si>
    <t>ASSIGNMENT OF IP2-STR to TEAM C</t>
  </si>
  <si>
    <t>ASSIGNMENT OF IP3-STR to TEAM A</t>
  </si>
  <si>
    <t>ASSIGNMENT OF IP3-STR to TEAM B</t>
  </si>
  <si>
    <t>ASSIGNMENT OF IP3-STR to TEAM C</t>
  </si>
  <si>
    <t>ASSIGNMENT OF IP4-STR to TEAM A</t>
  </si>
  <si>
    <t>ASSIGNMENT OF IP4-STR to TEAM B</t>
  </si>
  <si>
    <t>ASSIGNMENT OF IP4-STR to TEAM C</t>
  </si>
  <si>
    <t>ASSIGNMENT OF IP5-STR to TEAM A</t>
  </si>
  <si>
    <t>ASSIGNMENT OF IP5-STR to TEAM B</t>
  </si>
  <si>
    <t>ASSIGNMENT OF IP5-STR to TEAM C</t>
  </si>
  <si>
    <t>ASSIGNMENT OF IP6-STR to TEAM A</t>
  </si>
  <si>
    <t>ASSIGNMENT OF IP6-STR to TEAM B</t>
  </si>
  <si>
    <t>ASSIGNMENT OF IP6-STR to TEAM C</t>
  </si>
  <si>
    <t>ASSIGNMENT OF IP7-STR to TEAM A</t>
  </si>
  <si>
    <t>ASSIGNMENT OF IP7-STR to TEAM B</t>
  </si>
  <si>
    <t>ASSIGNMENT OF IP7-STR to TEAM C</t>
  </si>
  <si>
    <t>ASSIGNMENT OF IP8-STR to TEAM A</t>
  </si>
  <si>
    <t>ASSIGNMENT OF IP8-STR to TEAM B</t>
  </si>
  <si>
    <t>ASSIGNMENT OF IP8-STR to TEAM C</t>
  </si>
  <si>
    <t>ASSIGNMENT OF IP9-STR to TEAM A</t>
  </si>
  <si>
    <t>ASSIGNMENT OF IP9-STR to TEAM B</t>
  </si>
  <si>
    <t>ASSIGNMENT OF IP9-STR to TEAM C</t>
  </si>
  <si>
    <t>ASSIGNMENT OF IP10-MF to TEAM A</t>
  </si>
  <si>
    <t>ASSIGNMENT OF IP10-MF to TEAM B</t>
  </si>
  <si>
    <t>ASSIGNMENT OF IP10-MF to TEAM C</t>
  </si>
  <si>
    <t>ASSIGNMENT OF IP11-MF to TEAM A</t>
  </si>
  <si>
    <t>ASSIGNMENT OF IP11-MF to TEAM B</t>
  </si>
  <si>
    <t>ASSIGNMENT OF IP11-MF to TEAM C</t>
  </si>
  <si>
    <t>ASSIGNMENT OF IP12-MF to TEAM A</t>
  </si>
  <si>
    <t>ASSIGNMENT OF IP12-MF to TEAM B</t>
  </si>
  <si>
    <t>ASSIGNMENT OF IP12-MF to TEAM C</t>
  </si>
  <si>
    <t>ASSIGNMENT OF IP13-MF to TEAM A</t>
  </si>
  <si>
    <t>ASSIGNMENT OF IP13-MF to TEAM B</t>
  </si>
  <si>
    <t>ASSIGNMENT OF IP13-MF to TEAM C</t>
  </si>
  <si>
    <t>ASSIGNMENT OF IP14-MF to TEAM A</t>
  </si>
  <si>
    <t>ASSIGNMENT OF IP14-MF to TEAM B</t>
  </si>
  <si>
    <t>ASSIGNMENT OF IP14-MF to TEAM C</t>
  </si>
  <si>
    <t>ASSIGNMENT OF IP15-MF to TEAM A</t>
  </si>
  <si>
    <t>ASSIGNMENT OF IP15-MF to TEAM B</t>
  </si>
  <si>
    <t>ASSIGNMENT OF IP15-MF to TEAM C</t>
  </si>
  <si>
    <t>ASSIGNMENT OF IP16-MF to TEAM A</t>
  </si>
  <si>
    <t>ASSIGNMENT OF IP16-MF to TEAM B</t>
  </si>
  <si>
    <t>ASSIGNMENT OF IP16-MF to TEAM C</t>
  </si>
  <si>
    <t>ASSIGNMENT OF IP17-MF to TEAM A</t>
  </si>
  <si>
    <t>ASSIGNMENT OF IP17-MF to TEAM B</t>
  </si>
  <si>
    <t>ASSIGNMENT OF IP17-MF to TEAM C</t>
  </si>
  <si>
    <t>ASSIGNMENT OF IP18-MF to TEAM A</t>
  </si>
  <si>
    <t>ASSIGNMENT OF IP18-MF to TEAM B</t>
  </si>
  <si>
    <t>ASSIGNMENT OF IP18-MF to TEAM C</t>
  </si>
  <si>
    <t>ASSIGNMENT OF SP28-GK to TEAM A</t>
  </si>
  <si>
    <t>ASSIGNMENT OF SP28-GK to TEAM B</t>
  </si>
  <si>
    <t>ASSIGNMENT OF SP28-GK to TEAM C</t>
  </si>
  <si>
    <t>ASSIGNMENT OF SP29-GK to TEAM A</t>
  </si>
  <si>
    <t>ASSIGNMENT OF SP29-GK to TEAM B</t>
  </si>
  <si>
    <t>ASSIGNMENT OF SP29-GK to TEAM C</t>
  </si>
  <si>
    <t>ASSIGNMENT OF SP30-GK to TEAM A</t>
  </si>
  <si>
    <t>ASSIGNMENT OF SP30-GK to TEAM B</t>
  </si>
  <si>
    <t>ASSIGNMENT OF SP30-GK to TEAM C</t>
  </si>
  <si>
    <t>ASSIGNMENT OF SP19-DEF to TEAM A</t>
  </si>
  <si>
    <t>ASSIGNMENT OF SP19-DEF to TEAM B</t>
  </si>
  <si>
    <t>ASSIGNMENT OF SP19-DEF to TEAM C</t>
  </si>
  <si>
    <t>ASSIGNMENT OF SP20-DEF to TEAM A</t>
  </si>
  <si>
    <t>ASSIGNMENT OF SP20-DEF to TEAM B</t>
  </si>
  <si>
    <t>ASSIGNMENT OF SP20-DEF to TEAM C</t>
  </si>
  <si>
    <t>ASSIGNMENT OF SP21-DEF to TEAM A</t>
  </si>
  <si>
    <t>ASSIGNMENT OF SP21-DEF to TEAM B</t>
  </si>
  <si>
    <t>ASSIGNMENT OF SP21-DEF to TEAM C</t>
  </si>
  <si>
    <t>ASSIGNMENT OF SP22-DEF to TEAM A</t>
  </si>
  <si>
    <t>ASSIGNMENT OF SP22-DEF to TEAM B</t>
  </si>
  <si>
    <t>ASSIGNMENT OF SP22-DEF to TEAM C</t>
  </si>
  <si>
    <t>ASSIGNMENT OF SP23-DEF to TEAM A</t>
  </si>
  <si>
    <t>ASSIGNMENT OF SP23-DEF to TEAM B</t>
  </si>
  <si>
    <t>ASSIGNMENT OF SP23-DEF to TEAM C</t>
  </si>
  <si>
    <t>ASSIGNMENT OF SP24-DEF to TEAM A</t>
  </si>
  <si>
    <t>ASSIGNMENT OF SP24-DEF to TEAM B</t>
  </si>
  <si>
    <t>ASSIGNMENT OF SP24-DEF to TEAM C</t>
  </si>
  <si>
    <t>ASSIGNMENT OF SP25-DEF to TEAM A</t>
  </si>
  <si>
    <t>ASSIGNMENT OF SP25-DEF to TEAM B</t>
  </si>
  <si>
    <t>ASSIGNMENT OF SP25-DEF to TEAM C</t>
  </si>
  <si>
    <t>ASSIGNMENT OF SP26-DEF to TEAM A</t>
  </si>
  <si>
    <t>ASSIGNMENT OF SP26-DEF to TEAM B</t>
  </si>
  <si>
    <t>ASSIGNMENT OF SP26-DEF to TEAM C</t>
  </si>
  <si>
    <t>ASSIGNMENT OF SP27-DEF to TEAM A</t>
  </si>
  <si>
    <t>ASSIGNMENT OF SP27-DEF to TEAM B</t>
  </si>
  <si>
    <t>ASSIGNMENT OF SP27-DEF to TEAM C</t>
  </si>
  <si>
    <t>ASSIGNMENT OF IP19-DEF to TEAM A</t>
  </si>
  <si>
    <t>ASSIGNMENT OF IP19-DEF to TEAM B</t>
  </si>
  <si>
    <t>ASSIGNMENT OF IP19-DEF to TEAM C</t>
  </si>
  <si>
    <t>ASSIGNMENT OF IP20-DEF to TEAM A</t>
  </si>
  <si>
    <t>ASSIGNMENT OF IP20-DEF to TEAM B</t>
  </si>
  <si>
    <t>ASSIGNMENT OF IP20-DEF to TEAM C</t>
  </si>
  <si>
    <t>ASSIGNMENT OF IP21-DEF to TEAM A</t>
  </si>
  <si>
    <t>ASSIGNMENT OF IP21-DEF to TEAM B</t>
  </si>
  <si>
    <t>ASSIGNMENT OF IP21-DEF to TEAM C</t>
  </si>
  <si>
    <t>ASSIGNMENT OF IP22-DEF to TEAM A</t>
  </si>
  <si>
    <t>ASSIGNMENT OF IP22-DEF to TEAM B</t>
  </si>
  <si>
    <t>ASSIGNMENT OF IP22-DEF to TEAM C</t>
  </si>
  <si>
    <t>ASSIGNMENT OF IP23-DEF to TEAM A</t>
  </si>
  <si>
    <t>ASSIGNMENT OF IP23-DEF to TEAM B</t>
  </si>
  <si>
    <t>ASSIGNMENT OF IP23-DEF to TEAM C</t>
  </si>
  <si>
    <t>ASSIGNMENT OF IP24-DEF to TEAM A</t>
  </si>
  <si>
    <t>ASSIGNMENT OF IP24-DEF to TEAM B</t>
  </si>
  <si>
    <t>ASSIGNMENT OF IP24-DEF to TEAM C</t>
  </si>
  <si>
    <t>ASSIGNMENT OF IP25-DEF to TEAM A</t>
  </si>
  <si>
    <t>ASSIGNMENT OF IP25-DEF to TEAM B</t>
  </si>
  <si>
    <t>ASSIGNMENT OF IP25-DEF to TEAM C</t>
  </si>
  <si>
    <t>ASSIGNMENT OF IP26-DEF to TEAM A</t>
  </si>
  <si>
    <t>ASSIGNMENT OF IP26-DEF to TEAM B</t>
  </si>
  <si>
    <t>ASSIGNMENT OF IP26-DEF to TEAM C</t>
  </si>
  <si>
    <t>ASSIGNMENT OF IP27-DEF to TEAM A</t>
  </si>
  <si>
    <t>ASSIGNMENT OF IP27-DEF to TEAM B</t>
  </si>
  <si>
    <t>ASSIGNMENT OF IP27-DEF to TEAM C</t>
  </si>
  <si>
    <t>ASSIGNMENT OF IP28-GK to TEAM A</t>
  </si>
  <si>
    <t>ASSIGNMENT OF IP28-GK to TEAM B</t>
  </si>
  <si>
    <t>ASSIGNMENT OF IP28-GK to TEAM C</t>
  </si>
  <si>
    <t>ASSIGNMENT OF IP29-GK to TEAM A</t>
  </si>
  <si>
    <t>ASSIGNMENT OF IP29-GK to TEAM B</t>
  </si>
  <si>
    <t>ASSIGNMENT OF IP29-GK to TEAM C</t>
  </si>
  <si>
    <t>ASSIGNMENT OF IP30-GK to TEAM A</t>
  </si>
  <si>
    <t>ASSIGNMENT OF IP30-GK to TEAM B</t>
  </si>
  <si>
    <t>ASSIGNMENT OF IP30-GK to TEAM C</t>
  </si>
  <si>
    <t>ASSIGNMENT OF M1 to TEAM A</t>
  </si>
  <si>
    <t>ASSIGNMENT OF M1 to TEAM B</t>
  </si>
  <si>
    <t>ASSIGNMENT OF M1 to TEAM C</t>
  </si>
  <si>
    <t>ASSIGNMENT OF M2 to TEAM A</t>
  </si>
  <si>
    <t>ASSIGNMENT OF M2 to TEAM B</t>
  </si>
  <si>
    <t>ASSIGNMENT OF M2 to TEAM C</t>
  </si>
  <si>
    <t>ASSIGNMENT OF M3 to TEAM A</t>
  </si>
  <si>
    <t>ASSIGNMENT OF M3 to TEAM B</t>
  </si>
  <si>
    <t>ASSIGNMENT OF M3 to TEAM C</t>
  </si>
  <si>
    <t>ASSIGNMENT OF P1 to TEAM A</t>
  </si>
  <si>
    <t>ASSIGNMENT OF P1 to TEAM B</t>
  </si>
  <si>
    <t>ASSIGNMENT OF P1 to TEAM C</t>
  </si>
  <si>
    <t>ASSIGNMENT OF P2 to TEAM A</t>
  </si>
  <si>
    <t>ASSIGNMENT OF P2 to TEAM B</t>
  </si>
  <si>
    <t>ASSIGNMENT OF P2 to TEAM C</t>
  </si>
  <si>
    <t>ASSIGNMENT OF P3 to TEAM A</t>
  </si>
  <si>
    <t>ASSIGNMENT OF P3 to TEAM B</t>
  </si>
  <si>
    <t>ASSIGNMENT OF P3 to TEAM C</t>
  </si>
  <si>
    <t>VALUE</t>
  </si>
  <si>
    <t>COST, $</t>
  </si>
  <si>
    <t>OBJECTIVE</t>
  </si>
  <si>
    <t>CONSTRAINTS</t>
  </si>
  <si>
    <t>ASSIGNMENT OF SP1</t>
  </si>
  <si>
    <t>ASSIGNMENT OF SP2</t>
  </si>
  <si>
    <t>ASSIGNMENT OF SP3</t>
  </si>
  <si>
    <t>ASSIGNMENT OF SP4</t>
  </si>
  <si>
    <t>ASSIGNMENT OF SP5</t>
  </si>
  <si>
    <t>ASSIGNMENT OF SP6</t>
  </si>
  <si>
    <t>ASSIGNMENT OF SP7</t>
  </si>
  <si>
    <t>ASSIGNMENT OF SP8</t>
  </si>
  <si>
    <t>ASSIGNMENT OF SP9</t>
  </si>
  <si>
    <t>ASSIGNMENT OF SP10</t>
  </si>
  <si>
    <t>ASSIGNMENT OF SP11</t>
  </si>
  <si>
    <t>ASSIGNMENT OF SP12</t>
  </si>
  <si>
    <t>ASSIGNMENT OF SP13</t>
  </si>
  <si>
    <t>ASSIGNMENT OF SP14</t>
  </si>
  <si>
    <t>ASSIGNMENT OF SP15</t>
  </si>
  <si>
    <t>ASSIGNMENT OF SP16</t>
  </si>
  <si>
    <t>ASSIGNMENT OF SP17</t>
  </si>
  <si>
    <t>ASSIGNMENT OF SP18</t>
  </si>
  <si>
    <t>ASSIGNMENT OF SP19</t>
  </si>
  <si>
    <t>ASSIGNMENT OF SP20</t>
  </si>
  <si>
    <t>ASSIGNMENT OF SP21</t>
  </si>
  <si>
    <t>ASSIGNMENT OF SP22</t>
  </si>
  <si>
    <t>ASSIGNMENT OF SP23</t>
  </si>
  <si>
    <t>ASSIGNMENT OF SP24</t>
  </si>
  <si>
    <t>ASSIGNMENT OF SP25</t>
  </si>
  <si>
    <t>ASSIGNMENT OF SP26</t>
  </si>
  <si>
    <t>ASSIGNMENT OF SP27</t>
  </si>
  <si>
    <t>ASSIGNMENT OF SP28</t>
  </si>
  <si>
    <t>ASSIGNMENT OF SP29</t>
  </si>
  <si>
    <t>ASSIGNMENT OF SP30</t>
  </si>
  <si>
    <t>ASSIGNMENT OF IP1</t>
  </si>
  <si>
    <t>ASSIGNMENT OF IP2</t>
  </si>
  <si>
    <t>ASSIGNMENT OF IP3</t>
  </si>
  <si>
    <t>ASSIGNMENT OF IP4</t>
  </si>
  <si>
    <t>ASSIGNMENT OF IP5</t>
  </si>
  <si>
    <t>ASSIGNMENT OF IP6</t>
  </si>
  <si>
    <t>ASSIGNMENT OF IP7</t>
  </si>
  <si>
    <t>ASSIGNMENT OF IP8</t>
  </si>
  <si>
    <t>ASSIGNMENT OF IP9</t>
  </si>
  <si>
    <t>ASSIGNMENT OF IP10</t>
  </si>
  <si>
    <t>ASSIGNMENT OF IP11</t>
  </si>
  <si>
    <t>ASSIGNMENT OF IP12</t>
  </si>
  <si>
    <t>ASSIGNMENT OF IP13</t>
  </si>
  <si>
    <t>ASSIGNMENT OF IP14</t>
  </si>
  <si>
    <t>ASSIGNMENT OF IP15</t>
  </si>
  <si>
    <t>ASSIGNMENT OF IP16</t>
  </si>
  <si>
    <t>ASSIGNMENT OF IP17</t>
  </si>
  <si>
    <t>ASSIGNMENT OF IP18</t>
  </si>
  <si>
    <t>ASSIGNMENT OF IP19</t>
  </si>
  <si>
    <t>ASSIGNMENT OF IP20</t>
  </si>
  <si>
    <t>ASSIGNMENT OF IP21</t>
  </si>
  <si>
    <t>ASSIGNMENT OF IP22</t>
  </si>
  <si>
    <t>ASSIGNMENT OF IP23</t>
  </si>
  <si>
    <t>ASSIGNMENT OF IP24</t>
  </si>
  <si>
    <t>ASSIGNMENT OF IP25</t>
  </si>
  <si>
    <t>ASSIGNMENT OF IP26</t>
  </si>
  <si>
    <t>ASSIGNMENT OF IP27</t>
  </si>
  <si>
    <t>ASSIGNMENT OF IP28</t>
  </si>
  <si>
    <t>ASSIGNMENT OF IP29</t>
  </si>
  <si>
    <t>ASSIGNMENT OF IP30</t>
  </si>
  <si>
    <t>ASSIGNMENT OF M1</t>
  </si>
  <si>
    <t>ASSIGNMENT OF M2</t>
  </si>
  <si>
    <t>ASSIGNMENT OF M3</t>
  </si>
  <si>
    <t>ASSIGNMENT OF P1</t>
  </si>
  <si>
    <t>ASSIGNMENT OF P2</t>
  </si>
  <si>
    <t>ASSIGNMENT OF P3</t>
  </si>
  <si>
    <t>LHS</t>
  </si>
  <si>
    <t>RHS</t>
  </si>
  <si>
    <t>M ASSIGNMENT TO TEAM A</t>
  </si>
  <si>
    <t>M ASSIGNMENT TO TEAM C</t>
  </si>
  <si>
    <t>P ASSIGNMENT TO TEAM B</t>
  </si>
  <si>
    <t>P ASSIGNMENT TO TEAM C</t>
  </si>
  <si>
    <t>&lt;=</t>
  </si>
  <si>
    <t>DREAM TEAM SPORTS CONSULTANCY</t>
  </si>
  <si>
    <t xml:space="preserve">            </t>
  </si>
  <si>
    <t>MAX IP ASSIGNMENT TO TEAM A</t>
  </si>
  <si>
    <t>MAX IP ASSIGNMENT TO TEAM B</t>
  </si>
  <si>
    <t>MAX IP ASSIGNMENT TO TEAM C</t>
  </si>
  <si>
    <t>MAX  STR ASSIGNMENT TO TEAM B</t>
  </si>
  <si>
    <t>MAX  MF ASSIGNMENT TO TEAM A</t>
  </si>
  <si>
    <t>MAX DEF ASSIGNMENT TO TEAM C</t>
  </si>
  <si>
    <t>MIN SP ASSIGNMENT TO TEAM A</t>
  </si>
  <si>
    <t>MIN SP ASSIGNMENT TO TEAM B</t>
  </si>
  <si>
    <t>MIN SP ASSIGNMENT TO TEAM C</t>
  </si>
  <si>
    <t>MIN IP ASSIGNMENT TO TEAM C</t>
  </si>
  <si>
    <t>MIN STR ASSIGNMENT TO TEAM A</t>
  </si>
  <si>
    <t>MIN  STR ASSIGNMENT TO TEAM B</t>
  </si>
  <si>
    <t>MIN STR ASSIGNMENT TO TEAM C</t>
  </si>
  <si>
    <t>MIN MF ASSIGNMENT TO TEAM A</t>
  </si>
  <si>
    <t>MIN MF ASSIGNMENT TO TEAM B</t>
  </si>
  <si>
    <t>MIN MF ASSIGNMENT TO TEAM C</t>
  </si>
  <si>
    <t>MIN DEF ASSIGNMENT TO TEAM A</t>
  </si>
  <si>
    <t>MIN DEF ASSIGNMENT TO TEAM B</t>
  </si>
  <si>
    <t>MIN DEF ASSIGNMENT TO TEAM C</t>
  </si>
  <si>
    <t>&gt;=</t>
  </si>
  <si>
    <t>MAXIMUM BUDGET LIMIT-TEAM A</t>
  </si>
  <si>
    <t>MAXIMUM BUDGET LIMIT-TEAM B</t>
  </si>
  <si>
    <t>MAXIMUM BUDGET LIMIT-TEAM C</t>
  </si>
  <si>
    <t>=</t>
  </si>
  <si>
    <t xml:space="preserve"> M ASSIGNMENT TO TEAM B</t>
  </si>
  <si>
    <t xml:space="preserve"> P ASSIGNMENT TO TEAM A</t>
  </si>
  <si>
    <t>PLAYERS ASSIGNED</t>
  </si>
  <si>
    <t>MIN NUMBER OF PLAYERS-TEAM A</t>
  </si>
  <si>
    <t>MIN NUMBER OF PLAYERS-TEAM B</t>
  </si>
  <si>
    <t>MIN NUMBER OF PLAYERS-TEAM C</t>
  </si>
  <si>
    <t>MIN GK FOR TEAM A</t>
  </si>
  <si>
    <t>MIN GK FOR TEAM B</t>
  </si>
  <si>
    <t>MIN GK FOR TEAM C</t>
  </si>
  <si>
    <t>$P$95</t>
  </si>
  <si>
    <t>$I$21</t>
  </si>
  <si>
    <t>Input</t>
  </si>
  <si>
    <t>Data for chart</t>
  </si>
  <si>
    <t>Not feasible</t>
  </si>
  <si>
    <t>Twoway analysis for Solver model in spreadsheet model worksheet</t>
  </si>
  <si>
    <t/>
  </si>
  <si>
    <t>Budget -TEAM A (cell $P$118) values along side, Min Number of players-TEAM A (cell $P$106) values along top, output cell in corner</t>
  </si>
  <si>
    <t>Output and Budget -TEAM A value for chart</t>
  </si>
  <si>
    <t>Output</t>
  </si>
  <si>
    <t>Budget -TEAM A value</t>
  </si>
  <si>
    <t>Output and Min Number of players-TEAM A value for chart</t>
  </si>
  <si>
    <t>Min Number of players-TEAM A value</t>
  </si>
  <si>
    <t>Budget -TEAM B (cell $P$119) values along side, Min Number of players-TEAM B (cell $P$107) values along top, output cell in corner</t>
  </si>
  <si>
    <t>Output and Budget -TEAM B value for chart</t>
  </si>
  <si>
    <t>Budget -TEAM B value</t>
  </si>
  <si>
    <t>Output and Min Number of players-TEAM B value for chart</t>
  </si>
  <si>
    <t>Min Number of players-TEAM B value</t>
  </si>
  <si>
    <t>$P$120</t>
  </si>
  <si>
    <t>$P$108</t>
  </si>
  <si>
    <t>Budget -TEAM C</t>
  </si>
  <si>
    <t>Min Number of players-TEAM C</t>
  </si>
  <si>
    <t>MINIMIZE TOTAL ASSIGNMENT COST, mln $</t>
  </si>
  <si>
    <t>Non Negativity Constraint</t>
  </si>
  <si>
    <t>Binary Constraint</t>
  </si>
  <si>
    <t>D21:D209 and D213:D221 = 0 OR 1</t>
  </si>
  <si>
    <t xml:space="preserve">D21:D209 and D213:D221 &gt;=0 </t>
  </si>
  <si>
    <t>$P$96</t>
  </si>
  <si>
    <t>Oneway analysis for Solver model in Spreadsheet model worksheet</t>
  </si>
  <si>
    <t>Input (cell $P$96) values along side, output cell(s) along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</si>
</sst>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 tint="4.9989318521683403E-2"/>
      <name val="Century Gothic"/>
      <family val="2"/>
    </font>
    <font>
      <b/>
      <sz val="12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right" textRotation="90"/>
    </xf>
    <xf numFmtId="0" fontId="0" fillId="13" borderId="0" xfId="0" applyFill="1" applyAlignment="1">
      <alignment horizontal="right" textRotation="90"/>
    </xf>
    <xf numFmtId="0" fontId="8" fillId="0" borderId="0" xfId="0" applyFont="1"/>
    <xf numFmtId="0" fontId="0" fillId="0" borderId="5" xfId="0" applyNumberFormat="1" applyBorder="1"/>
    <xf numFmtId="0" fontId="0" fillId="0" borderId="6" xfId="0" applyNumberFormat="1" applyBorder="1"/>
    <xf numFmtId="0" fontId="0" fillId="14" borderId="6" xfId="0" applyFill="1" applyBorder="1"/>
    <xf numFmtId="0" fontId="0" fillId="14" borderId="7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15" borderId="0" xfId="0" applyFill="1"/>
    <xf numFmtId="0" fontId="0" fillId="0" borderId="14" xfId="0" applyNumberFormat="1" applyBorder="1"/>
    <xf numFmtId="0" fontId="0" fillId="0" borderId="0" xfId="0" applyNumberFormat="1" applyBorder="1"/>
    <xf numFmtId="0" fontId="0" fillId="0" borderId="15" xfId="0" applyNumberFormat="1" applyBorder="1"/>
    <xf numFmtId="0" fontId="0" fillId="14" borderId="14" xfId="0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1" xfId="0" applyFill="1" applyBorder="1"/>
    <xf numFmtId="0" fontId="0" fillId="14" borderId="13" xfId="0" applyFill="1" applyBorder="1"/>
    <xf numFmtId="0" fontId="0" fillId="14" borderId="15" xfId="0" applyFill="1" applyBorder="1"/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2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'One way-Min IP'!$K$1</c:f>
          <c:strCache>
            <c:ptCount val="1"/>
            <c:pt idx="0">
              <c:v>Sensitivity of $I$21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'One way-Min IP'!$A$5:$A$24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'One way-Min IP'!$K$5:$K$24</c:f>
              <c:numCache>
                <c:formatCode>General</c:formatCode>
                <c:ptCount val="20"/>
                <c:pt idx="0">
                  <c:v>218.4</c:v>
                </c:pt>
                <c:pt idx="1">
                  <c:v>218.4</c:v>
                </c:pt>
                <c:pt idx="2">
                  <c:v>218.4</c:v>
                </c:pt>
                <c:pt idx="3">
                  <c:v>218.4</c:v>
                </c:pt>
                <c:pt idx="4">
                  <c:v>218.4</c:v>
                </c:pt>
                <c:pt idx="5">
                  <c:v>218.4</c:v>
                </c:pt>
                <c:pt idx="6">
                  <c:v>218.4</c:v>
                </c:pt>
                <c:pt idx="7">
                  <c:v>218.4</c:v>
                </c:pt>
                <c:pt idx="8">
                  <c:v>218.4</c:v>
                </c:pt>
                <c:pt idx="9">
                  <c:v>218.4</c:v>
                </c:pt>
                <c:pt idx="10">
                  <c:v>218.70000000000002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9-4B1D-A079-CDF7B2538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502847"/>
        <c:axId val="911895983"/>
      </c:lineChart>
      <c:catAx>
        <c:axId val="974502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($P$96)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1895983"/>
        <c:crosses val="autoZero"/>
        <c:auto val="1"/>
        <c:lblAlgn val="ctr"/>
        <c:lblOffset val="100"/>
        <c:noMultiLvlLbl val="0"/>
      </c:catAx>
      <c:valAx>
        <c:axId val="91189598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50284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A'!$N$1</c:f>
          <c:strCache>
            <c:ptCount val="1"/>
            <c:pt idx="0">
              <c:v>Sensitivity of $I$21 to Min Number of players-TEAM A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A'!$B$4:$L$4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'Two Way- TEAM A'!$N$5:$N$15</c:f>
              <c:numCache>
                <c:formatCode>General</c:formatCode>
                <c:ptCount val="11"/>
                <c:pt idx="0">
                  <c:v>190.2</c:v>
                </c:pt>
                <c:pt idx="1">
                  <c:v>190.2</c:v>
                </c:pt>
                <c:pt idx="2">
                  <c:v>195.6</c:v>
                </c:pt>
                <c:pt idx="3">
                  <c:v>200.99999999999997</c:v>
                </c:pt>
                <c:pt idx="4">
                  <c:v>206.7</c:v>
                </c:pt>
                <c:pt idx="5">
                  <c:v>212.7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4-4705-8156-C067FB9E1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009119"/>
        <c:axId val="355179039"/>
      </c:lineChart>
      <c:catAx>
        <c:axId val="99400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 Number of players-TEAM A ($P$106)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5179039"/>
        <c:crosses val="autoZero"/>
        <c:auto val="1"/>
        <c:lblAlgn val="ctr"/>
        <c:lblOffset val="100"/>
        <c:noMultiLvlLbl val="0"/>
      </c:catAx>
      <c:valAx>
        <c:axId val="35517903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400911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A'!$R$1</c:f>
          <c:strCache>
            <c:ptCount val="1"/>
            <c:pt idx="0">
              <c:v>Sensitivity of $I$21 to Budget -TEAM A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A'!$A$5:$A$15</c:f>
              <c:numCache>
                <c:formatCode>General</c:formatCode>
                <c:ptCount val="1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</c:numCache>
            </c:numRef>
          </c:cat>
          <c:val>
            <c:numRef>
              <c:f>'Two Way- TEAM A'!$R$5:$R$15</c:f>
              <c:numCache>
                <c:formatCode>General</c:formatCode>
                <c:ptCount val="11"/>
                <c:pt idx="0">
                  <c:v>190.2</c:v>
                </c:pt>
                <c:pt idx="1">
                  <c:v>190.2</c:v>
                </c:pt>
                <c:pt idx="2">
                  <c:v>190.20000000000002</c:v>
                </c:pt>
                <c:pt idx="3">
                  <c:v>190.2</c:v>
                </c:pt>
                <c:pt idx="4">
                  <c:v>190.2</c:v>
                </c:pt>
                <c:pt idx="5">
                  <c:v>190.2</c:v>
                </c:pt>
                <c:pt idx="6">
                  <c:v>190.2</c:v>
                </c:pt>
                <c:pt idx="7">
                  <c:v>190.2</c:v>
                </c:pt>
                <c:pt idx="8">
                  <c:v>190.2</c:v>
                </c:pt>
                <c:pt idx="9">
                  <c:v>190.2</c:v>
                </c:pt>
                <c:pt idx="10">
                  <c:v>190.2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8-4327-804B-DE4426B85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010719"/>
        <c:axId val="355178207"/>
      </c:lineChart>
      <c:catAx>
        <c:axId val="994010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 -TEAM A ($P$118)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5178207"/>
        <c:crosses val="autoZero"/>
        <c:auto val="1"/>
        <c:lblAlgn val="ctr"/>
        <c:lblOffset val="100"/>
        <c:noMultiLvlLbl val="0"/>
      </c:catAx>
      <c:valAx>
        <c:axId val="35517820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401071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B'!$N$1</c:f>
          <c:strCache>
            <c:ptCount val="1"/>
            <c:pt idx="0">
              <c:v>Sensitivity of $I$21 to Min Number of players-TEAM B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B'!$B$4:$L$4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'Two way- TEAM B'!$N$5:$N$15</c:f>
              <c:numCache>
                <c:formatCode>General</c:formatCode>
                <c:ptCount val="11"/>
                <c:pt idx="0">
                  <c:v>187.50000000000003</c:v>
                </c:pt>
                <c:pt idx="1">
                  <c:v>190.20000000000002</c:v>
                </c:pt>
                <c:pt idx="2">
                  <c:v>192.9</c:v>
                </c:pt>
                <c:pt idx="3">
                  <c:v>195.6</c:v>
                </c:pt>
                <c:pt idx="4">
                  <c:v>201.3</c:v>
                </c:pt>
                <c:pt idx="5">
                  <c:v>207</c:v>
                </c:pt>
                <c:pt idx="6">
                  <c:v>212.7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4-4B67-BC6C-27665B653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144095"/>
        <c:axId val="779453967"/>
      </c:lineChart>
      <c:catAx>
        <c:axId val="105014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 Number of players-TEAM B ($P$107)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453967"/>
        <c:crosses val="autoZero"/>
        <c:auto val="1"/>
        <c:lblAlgn val="ctr"/>
        <c:lblOffset val="100"/>
        <c:noMultiLvlLbl val="0"/>
      </c:catAx>
      <c:valAx>
        <c:axId val="77945396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14409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 way- TEAM B'!$R$1</c:f>
          <c:strCache>
            <c:ptCount val="1"/>
            <c:pt idx="0">
              <c:v>Sensitivity of $I$21 to Budget -TEAM B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 way- TEAM B'!$A$5:$A$20</c:f>
              <c:numCache>
                <c:formatCode>General</c:formatCode>
                <c:ptCount val="16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</c:numCache>
            </c:numRef>
          </c:cat>
          <c:val>
            <c:numRef>
              <c:f>'Two way- TEAM B'!$R$5:$R$20</c:f>
              <c:numCache>
                <c:formatCode>General</c:formatCode>
                <c:ptCount val="16"/>
                <c:pt idx="0">
                  <c:v>187.50000000000003</c:v>
                </c:pt>
                <c:pt idx="1">
                  <c:v>187.50000000000003</c:v>
                </c:pt>
                <c:pt idx="2">
                  <c:v>187.50000000000003</c:v>
                </c:pt>
                <c:pt idx="3">
                  <c:v>187.50000000000003</c:v>
                </c:pt>
                <c:pt idx="4">
                  <c:v>187.50000000000003</c:v>
                </c:pt>
                <c:pt idx="5">
                  <c:v>187.50000000000003</c:v>
                </c:pt>
                <c:pt idx="6">
                  <c:v>187.50000000000003</c:v>
                </c:pt>
                <c:pt idx="7">
                  <c:v>187.50000000000003</c:v>
                </c:pt>
                <c:pt idx="8">
                  <c:v>187.50000000000003</c:v>
                </c:pt>
                <c:pt idx="9">
                  <c:v>187.50000000000003</c:v>
                </c:pt>
                <c:pt idx="10">
                  <c:v>187.50000000000003</c:v>
                </c:pt>
                <c:pt idx="11">
                  <c:v>187.50000000000003</c:v>
                </c:pt>
                <c:pt idx="12">
                  <c:v>187.50000000000003</c:v>
                </c:pt>
                <c:pt idx="13">
                  <c:v>187.50000000000003</c:v>
                </c:pt>
                <c:pt idx="14">
                  <c:v>187.50000000000003</c:v>
                </c:pt>
                <c:pt idx="15">
                  <c:v>187.50000000000003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D-4FEC-9189-D577362E9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220879"/>
        <c:axId val="779452303"/>
      </c:lineChart>
      <c:catAx>
        <c:axId val="663220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 -TEAM B ($P$119)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452303"/>
        <c:crosses val="autoZero"/>
        <c:auto val="1"/>
        <c:lblAlgn val="ctr"/>
        <c:lblOffset val="100"/>
        <c:noMultiLvlLbl val="0"/>
      </c:catAx>
      <c:valAx>
        <c:axId val="77945230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22087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26</xdr:row>
      <xdr:rowOff>0</xdr:rowOff>
    </xdr:from>
    <xdr:to>
      <xdr:col>18</xdr:col>
      <xdr:colOff>0</xdr:colOff>
      <xdr:row>41</xdr:row>
      <xdr:rowOff>114300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0D8D4445-5530-4206-97D1-DE84BB7F5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22860</xdr:rowOff>
    </xdr:from>
    <xdr:to>
      <xdr:col>16</xdr:col>
      <xdr:colOff>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E5C7C4-1AC5-4836-8743-B890513A9CCD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0</xdr:colOff>
      <xdr:row>16</xdr:row>
      <xdr:rowOff>114300</xdr:rowOff>
    </xdr:from>
    <xdr:to>
      <xdr:col>22</xdr:col>
      <xdr:colOff>0</xdr:colOff>
      <xdr:row>32</xdr:row>
      <xdr:rowOff>45720</xdr:rowOff>
    </xdr:to>
    <xdr:graphicFrame macro="">
      <xdr:nvGraphicFramePr>
        <xdr:cNvPr id="2" name="STS_1_Chart1">
          <a:extLst>
            <a:ext uri="{FF2B5EF4-FFF2-40B4-BE49-F238E27FC236}">
              <a16:creationId xmlns:a16="http://schemas.microsoft.com/office/drawing/2014/main" id="{43379E23-0855-44C3-AB54-86460A789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23</xdr:col>
      <xdr:colOff>0</xdr:colOff>
      <xdr:row>16</xdr:row>
      <xdr:rowOff>114300</xdr:rowOff>
    </xdr:from>
    <xdr:to>
      <xdr:col>31</xdr:col>
      <xdr:colOff>0</xdr:colOff>
      <xdr:row>32</xdr:row>
      <xdr:rowOff>45720</xdr:rowOff>
    </xdr:to>
    <xdr:graphicFrame macro="">
      <xdr:nvGraphicFramePr>
        <xdr:cNvPr id="3" name="STS_1_Chart2">
          <a:extLst>
            <a:ext uri="{FF2B5EF4-FFF2-40B4-BE49-F238E27FC236}">
              <a16:creationId xmlns:a16="http://schemas.microsoft.com/office/drawing/2014/main" id="{D8C23ACB-A81F-4024-AE2B-415C83716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0</xdr:colOff>
      <xdr:row>3</xdr:row>
      <xdr:rowOff>22860</xdr:rowOff>
    </xdr:from>
    <xdr:to>
      <xdr:col>27</xdr:col>
      <xdr:colOff>0</xdr:colOff>
      <xdr:row>9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EEDBC9-5AF9-4AC5-AD5E-D7DCF562B79F}"/>
            </a:ext>
          </a:extLst>
        </xdr:cNvPr>
        <xdr:cNvSpPr txBox="1"/>
      </xdr:nvSpPr>
      <xdr:spPr>
        <a:xfrm>
          <a:off x="1257300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$N$4, $O$4, $R$4, and $S$4, you can chart any row (in left chart) or column (in right chart) of any table to the left.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0</xdr:colOff>
      <xdr:row>21</xdr:row>
      <xdr:rowOff>152400</xdr:rowOff>
    </xdr:from>
    <xdr:to>
      <xdr:col>22</xdr:col>
      <xdr:colOff>0</xdr:colOff>
      <xdr:row>37</xdr:row>
      <xdr:rowOff>83820</xdr:rowOff>
    </xdr:to>
    <xdr:graphicFrame macro="">
      <xdr:nvGraphicFramePr>
        <xdr:cNvPr id="2" name="STS_1_Chart1">
          <a:extLst>
            <a:ext uri="{FF2B5EF4-FFF2-40B4-BE49-F238E27FC236}">
              <a16:creationId xmlns:a16="http://schemas.microsoft.com/office/drawing/2014/main" id="{9827890A-6DFE-4EEA-90DD-22D981603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23</xdr:col>
      <xdr:colOff>0</xdr:colOff>
      <xdr:row>21</xdr:row>
      <xdr:rowOff>152400</xdr:rowOff>
    </xdr:from>
    <xdr:to>
      <xdr:col>31</xdr:col>
      <xdr:colOff>0</xdr:colOff>
      <xdr:row>37</xdr:row>
      <xdr:rowOff>83820</xdr:rowOff>
    </xdr:to>
    <xdr:graphicFrame macro="">
      <xdr:nvGraphicFramePr>
        <xdr:cNvPr id="3" name="STS_1_Chart2">
          <a:extLst>
            <a:ext uri="{FF2B5EF4-FFF2-40B4-BE49-F238E27FC236}">
              <a16:creationId xmlns:a16="http://schemas.microsoft.com/office/drawing/2014/main" id="{6A159BD3-6704-49A8-B96A-BFE35E1E0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0</xdr:colOff>
      <xdr:row>3</xdr:row>
      <xdr:rowOff>22860</xdr:rowOff>
    </xdr:from>
    <xdr:to>
      <xdr:col>27</xdr:col>
      <xdr:colOff>0</xdr:colOff>
      <xdr:row>9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AC6391-EAC4-40FF-B361-4BB97F63E94A}"/>
            </a:ext>
          </a:extLst>
        </xdr:cNvPr>
        <xdr:cNvSpPr txBox="1"/>
      </xdr:nvSpPr>
      <xdr:spPr>
        <a:xfrm>
          <a:off x="1257300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$N$4, $O$4, $R$4, and $S$4,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"/>
  <sheetViews>
    <sheetView tabSelected="1" topLeftCell="A82" zoomScale="98" zoomScaleNormal="68" workbookViewId="0">
      <selection activeCell="H33" sqref="H33"/>
    </sheetView>
  </sheetViews>
  <sheetFormatPr defaultRowHeight="14.4" x14ac:dyDescent="0.3"/>
  <cols>
    <col min="1" max="1" width="12.44140625" style="2" customWidth="1"/>
    <col min="2" max="2" width="11.77734375" style="2" customWidth="1"/>
    <col min="3" max="3" width="8.88671875" style="2" customWidth="1"/>
    <col min="4" max="5" width="8.88671875" style="2"/>
    <col min="6" max="6" width="12.21875" style="2" customWidth="1"/>
    <col min="7" max="7" width="11.5546875" style="2" customWidth="1"/>
    <col min="8" max="8" width="13.109375" style="2" customWidth="1"/>
    <col min="9" max="9" width="10.5546875" style="2" customWidth="1"/>
    <col min="10" max="10" width="8.88671875" style="2"/>
    <col min="11" max="11" width="10.6640625" style="2" customWidth="1"/>
    <col min="12" max="12" width="8.88671875" style="2"/>
    <col min="13" max="13" width="13.5546875" style="2" customWidth="1"/>
    <col min="14" max="15" width="8.88671875" style="2"/>
    <col min="16" max="16" width="13.6640625" style="2" customWidth="1"/>
    <col min="17" max="16384" width="8.88671875" style="2"/>
  </cols>
  <sheetData>
    <row r="1" spans="1:31" x14ac:dyDescent="0.3">
      <c r="A1" s="57" t="s">
        <v>345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31" x14ac:dyDescent="0.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4" spans="1:31" x14ac:dyDescent="0.3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18</v>
      </c>
      <c r="O4" s="1" t="s">
        <v>19</v>
      </c>
      <c r="P4" s="1" t="s">
        <v>17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</v>
      </c>
      <c r="AE4" s="1" t="s">
        <v>4</v>
      </c>
    </row>
    <row r="5" spans="1:31" x14ac:dyDescent="0.3">
      <c r="A5" s="1" t="s">
        <v>0</v>
      </c>
      <c r="B5" s="21">
        <v>6</v>
      </c>
      <c r="C5" s="21">
        <v>6</v>
      </c>
      <c r="D5" s="21">
        <v>6</v>
      </c>
      <c r="E5" s="21">
        <v>6</v>
      </c>
      <c r="F5" s="21">
        <v>6</v>
      </c>
      <c r="G5" s="21">
        <v>6</v>
      </c>
      <c r="H5" s="21">
        <v>6</v>
      </c>
      <c r="I5" s="21">
        <v>6</v>
      </c>
      <c r="J5" s="21">
        <v>6</v>
      </c>
      <c r="K5" s="21">
        <v>5.7</v>
      </c>
      <c r="L5" s="47">
        <v>5.7</v>
      </c>
      <c r="M5" s="21">
        <v>5.7</v>
      </c>
      <c r="N5" s="21">
        <v>5.7</v>
      </c>
      <c r="O5" s="21">
        <v>5.7</v>
      </c>
      <c r="P5" s="21">
        <v>5.7</v>
      </c>
      <c r="Q5" s="21">
        <v>5.7</v>
      </c>
      <c r="R5" s="21">
        <v>5.7</v>
      </c>
      <c r="S5" s="21">
        <v>5.7</v>
      </c>
      <c r="T5" s="47">
        <v>5.4</v>
      </c>
      <c r="U5" s="47">
        <v>5.4</v>
      </c>
      <c r="V5" s="21">
        <v>5.4</v>
      </c>
      <c r="W5" s="21">
        <v>5.4</v>
      </c>
      <c r="X5" s="47">
        <v>5.4</v>
      </c>
      <c r="Y5" s="21">
        <v>5.4</v>
      </c>
      <c r="Z5" s="47">
        <v>5.4</v>
      </c>
      <c r="AA5" s="21">
        <v>5.4</v>
      </c>
      <c r="AB5" s="21">
        <v>5.4</v>
      </c>
      <c r="AC5" s="47">
        <v>5</v>
      </c>
      <c r="AD5" s="21">
        <v>5</v>
      </c>
      <c r="AE5" s="21">
        <v>5</v>
      </c>
    </row>
    <row r="6" spans="1:31" x14ac:dyDescent="0.3">
      <c r="A6" s="1" t="s">
        <v>1</v>
      </c>
      <c r="B6" s="21">
        <v>6</v>
      </c>
      <c r="C6" s="21">
        <v>6</v>
      </c>
      <c r="D6" s="21">
        <v>6</v>
      </c>
      <c r="E6" s="21">
        <v>6</v>
      </c>
      <c r="F6" s="21">
        <v>6</v>
      </c>
      <c r="G6" s="47">
        <v>6</v>
      </c>
      <c r="H6" s="21">
        <v>6</v>
      </c>
      <c r="I6" s="21">
        <v>6</v>
      </c>
      <c r="J6" s="21">
        <v>6</v>
      </c>
      <c r="K6" s="21">
        <v>5.7</v>
      </c>
      <c r="L6" s="21">
        <v>5.7</v>
      </c>
      <c r="M6" s="47">
        <v>5.7</v>
      </c>
      <c r="N6" s="47">
        <v>5.7</v>
      </c>
      <c r="O6" s="47">
        <v>5.7</v>
      </c>
      <c r="P6" s="47">
        <v>5.7</v>
      </c>
      <c r="Q6" s="21">
        <v>5.7</v>
      </c>
      <c r="R6" s="21">
        <v>5.7</v>
      </c>
      <c r="S6" s="21">
        <v>5.7</v>
      </c>
      <c r="T6" s="21">
        <v>5.4</v>
      </c>
      <c r="U6" s="21">
        <v>5.4</v>
      </c>
      <c r="V6" s="47">
        <v>5.4</v>
      </c>
      <c r="W6" s="47">
        <v>5.4</v>
      </c>
      <c r="X6" s="21">
        <v>5.4</v>
      </c>
      <c r="Y6" s="47">
        <v>5.4</v>
      </c>
      <c r="Z6" s="21">
        <v>5.4</v>
      </c>
      <c r="AA6" s="21">
        <v>5.4</v>
      </c>
      <c r="AB6" s="21">
        <v>5.4</v>
      </c>
      <c r="AC6" s="21">
        <v>5</v>
      </c>
      <c r="AD6" s="21">
        <v>5</v>
      </c>
      <c r="AE6" s="47">
        <v>5</v>
      </c>
    </row>
    <row r="7" spans="1:31" x14ac:dyDescent="0.3">
      <c r="A7" s="1" t="s">
        <v>2</v>
      </c>
      <c r="B7" s="21">
        <v>6</v>
      </c>
      <c r="C7" s="21">
        <v>6</v>
      </c>
      <c r="D7" s="21">
        <v>6</v>
      </c>
      <c r="E7" s="47">
        <v>6</v>
      </c>
      <c r="F7" s="21">
        <v>6</v>
      </c>
      <c r="G7" s="21">
        <v>6</v>
      </c>
      <c r="H7" s="21">
        <v>6</v>
      </c>
      <c r="I7" s="21">
        <v>6</v>
      </c>
      <c r="J7" s="21">
        <v>6</v>
      </c>
      <c r="K7" s="47">
        <v>5.7</v>
      </c>
      <c r="L7" s="21">
        <v>5.7</v>
      </c>
      <c r="M7" s="21">
        <v>5.7</v>
      </c>
      <c r="N7" s="21">
        <v>5.7</v>
      </c>
      <c r="O7" s="21">
        <v>5.7</v>
      </c>
      <c r="P7" s="21">
        <v>5.7</v>
      </c>
      <c r="Q7" s="47">
        <v>5.7</v>
      </c>
      <c r="R7" s="47">
        <v>5.7</v>
      </c>
      <c r="S7" s="47">
        <v>5.7</v>
      </c>
      <c r="T7" s="21">
        <v>5.4</v>
      </c>
      <c r="U7" s="21">
        <v>5.4</v>
      </c>
      <c r="V7" s="21">
        <v>5.4</v>
      </c>
      <c r="W7" s="21">
        <v>5.4</v>
      </c>
      <c r="X7" s="21">
        <v>5.4</v>
      </c>
      <c r="Y7" s="21">
        <v>5.4</v>
      </c>
      <c r="Z7" s="21">
        <v>5.4</v>
      </c>
      <c r="AA7" s="47">
        <v>5.4</v>
      </c>
      <c r="AB7" s="47">
        <v>5.4</v>
      </c>
      <c r="AC7" s="21">
        <v>5</v>
      </c>
      <c r="AD7" s="47">
        <v>5</v>
      </c>
      <c r="AE7" s="21">
        <v>5</v>
      </c>
    </row>
    <row r="9" spans="1:31" x14ac:dyDescent="0.3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50</v>
      </c>
      <c r="P9" s="1" t="s">
        <v>51</v>
      </c>
      <c r="Q9" s="1" t="s">
        <v>52</v>
      </c>
      <c r="R9" s="1" t="s">
        <v>53</v>
      </c>
      <c r="S9" s="1" t="s">
        <v>54</v>
      </c>
      <c r="T9" s="1" t="s">
        <v>46</v>
      </c>
      <c r="U9" s="1" t="s">
        <v>55</v>
      </c>
      <c r="V9" s="1" t="s">
        <v>56</v>
      </c>
      <c r="W9" s="1" t="s">
        <v>57</v>
      </c>
      <c r="X9" s="1" t="s">
        <v>58</v>
      </c>
      <c r="Y9" s="1" t="s">
        <v>59</v>
      </c>
      <c r="Z9" s="1" t="s">
        <v>60</v>
      </c>
      <c r="AA9" s="1" t="s">
        <v>61</v>
      </c>
      <c r="AB9" s="1" t="s">
        <v>62</v>
      </c>
      <c r="AC9" s="1" t="s">
        <v>47</v>
      </c>
      <c r="AD9" s="1" t="s">
        <v>48</v>
      </c>
      <c r="AE9" s="1" t="s">
        <v>49</v>
      </c>
    </row>
    <row r="10" spans="1:31" x14ac:dyDescent="0.3">
      <c r="A10" s="1" t="s">
        <v>0</v>
      </c>
      <c r="B10" s="21">
        <v>3</v>
      </c>
      <c r="C10" s="47">
        <v>3</v>
      </c>
      <c r="D10" s="47">
        <v>3</v>
      </c>
      <c r="E10" s="21">
        <v>3</v>
      </c>
      <c r="F10" s="47">
        <v>3</v>
      </c>
      <c r="G10" s="47">
        <v>3</v>
      </c>
      <c r="H10" s="21">
        <v>3</v>
      </c>
      <c r="I10" s="21">
        <v>3</v>
      </c>
      <c r="J10" s="21">
        <v>3</v>
      </c>
      <c r="K10" s="47">
        <v>2.7</v>
      </c>
      <c r="L10" s="21">
        <v>2.7</v>
      </c>
      <c r="M10" s="47">
        <v>2.7</v>
      </c>
      <c r="N10" s="21">
        <v>2.7</v>
      </c>
      <c r="O10" s="21">
        <v>2.7</v>
      </c>
      <c r="P10" s="47">
        <v>2.7</v>
      </c>
      <c r="Q10" s="47">
        <v>2.7</v>
      </c>
      <c r="R10" s="21">
        <v>2.7</v>
      </c>
      <c r="S10" s="21">
        <v>2.7</v>
      </c>
      <c r="T10" s="21">
        <v>2.4</v>
      </c>
      <c r="U10" s="21">
        <v>2.4</v>
      </c>
      <c r="V10" s="21">
        <v>2.4</v>
      </c>
      <c r="W10" s="21">
        <v>2.4</v>
      </c>
      <c r="X10" s="21">
        <v>2.4</v>
      </c>
      <c r="Y10" s="21">
        <v>2.4</v>
      </c>
      <c r="Z10" s="21">
        <v>2.4</v>
      </c>
      <c r="AA10" s="21">
        <v>2.4</v>
      </c>
      <c r="AB10" s="21">
        <v>2.4</v>
      </c>
      <c r="AC10" s="47">
        <v>2</v>
      </c>
      <c r="AD10" s="47">
        <v>2</v>
      </c>
      <c r="AE10" s="21">
        <v>2</v>
      </c>
    </row>
    <row r="11" spans="1:31" x14ac:dyDescent="0.3">
      <c r="A11" s="1" t="s">
        <v>1</v>
      </c>
      <c r="B11" s="21">
        <v>3</v>
      </c>
      <c r="C11" s="21">
        <v>3</v>
      </c>
      <c r="D11" s="21">
        <v>3</v>
      </c>
      <c r="E11" s="47">
        <v>3</v>
      </c>
      <c r="F11" s="21">
        <v>3</v>
      </c>
      <c r="G11" s="21">
        <v>3</v>
      </c>
      <c r="H11" s="21">
        <v>3</v>
      </c>
      <c r="I11" s="21">
        <v>3</v>
      </c>
      <c r="J11" s="21">
        <v>3</v>
      </c>
      <c r="K11" s="21">
        <v>2.7</v>
      </c>
      <c r="L11" s="21">
        <v>2.7</v>
      </c>
      <c r="M11" s="21">
        <v>2.7</v>
      </c>
      <c r="N11" s="47">
        <v>2.7</v>
      </c>
      <c r="O11" s="32">
        <v>2.7</v>
      </c>
      <c r="P11" s="32">
        <v>2.7</v>
      </c>
      <c r="Q11" s="21">
        <v>2.7</v>
      </c>
      <c r="R11" s="21">
        <v>2.7</v>
      </c>
      <c r="S11" s="47">
        <v>2.7</v>
      </c>
      <c r="T11" s="21">
        <v>2.4</v>
      </c>
      <c r="U11" s="21">
        <v>2.4</v>
      </c>
      <c r="V11" s="21">
        <v>2.4</v>
      </c>
      <c r="W11" s="47">
        <v>2.4</v>
      </c>
      <c r="X11" s="47">
        <v>2.4</v>
      </c>
      <c r="Y11" s="21">
        <v>2.4</v>
      </c>
      <c r="Z11" s="47">
        <v>2.4</v>
      </c>
      <c r="AA11" s="47">
        <v>2.4</v>
      </c>
      <c r="AB11" s="47">
        <v>2.4</v>
      </c>
      <c r="AC11" s="21">
        <v>2</v>
      </c>
      <c r="AD11" s="21">
        <v>2</v>
      </c>
      <c r="AE11" s="21">
        <v>2</v>
      </c>
    </row>
    <row r="12" spans="1:31" x14ac:dyDescent="0.3">
      <c r="A12" s="1" t="s">
        <v>2</v>
      </c>
      <c r="B12" s="47">
        <v>3</v>
      </c>
      <c r="C12" s="21">
        <v>3</v>
      </c>
      <c r="D12" s="21">
        <v>3</v>
      </c>
      <c r="E12" s="21">
        <v>3</v>
      </c>
      <c r="F12" s="21">
        <v>3</v>
      </c>
      <c r="G12" s="21">
        <v>3</v>
      </c>
      <c r="H12" s="47">
        <v>3</v>
      </c>
      <c r="I12" s="21">
        <v>3</v>
      </c>
      <c r="J12" s="21">
        <v>3</v>
      </c>
      <c r="K12" s="21">
        <v>2.7</v>
      </c>
      <c r="L12" s="47">
        <v>2.7</v>
      </c>
      <c r="M12" s="21">
        <v>2.7</v>
      </c>
      <c r="N12" s="21">
        <v>2.7</v>
      </c>
      <c r="O12" s="47">
        <v>2.7</v>
      </c>
      <c r="P12" s="21">
        <v>2.7</v>
      </c>
      <c r="Q12" s="32">
        <v>2.7</v>
      </c>
      <c r="R12" s="47">
        <v>2.7</v>
      </c>
      <c r="S12" s="32">
        <v>2.7</v>
      </c>
      <c r="T12" s="47">
        <v>2.4</v>
      </c>
      <c r="U12" s="47">
        <v>2.4</v>
      </c>
      <c r="V12" s="47">
        <v>2.4</v>
      </c>
      <c r="W12" s="21">
        <v>2.4</v>
      </c>
      <c r="X12" s="21">
        <v>2.4</v>
      </c>
      <c r="Y12" s="47">
        <v>2.4</v>
      </c>
      <c r="Z12" s="21">
        <v>2.4</v>
      </c>
      <c r="AA12" s="21">
        <v>2.4</v>
      </c>
      <c r="AB12" s="21">
        <v>2.4</v>
      </c>
      <c r="AC12" s="21">
        <v>2</v>
      </c>
      <c r="AD12" s="21">
        <v>2</v>
      </c>
      <c r="AE12" s="47">
        <v>2</v>
      </c>
    </row>
    <row r="14" spans="1:31" x14ac:dyDescent="0.3">
      <c r="A14" s="4"/>
      <c r="B14" s="4" t="s">
        <v>63</v>
      </c>
      <c r="C14" s="4" t="s">
        <v>64</v>
      </c>
      <c r="D14" s="4" t="s">
        <v>65</v>
      </c>
      <c r="E14" s="8"/>
      <c r="F14" s="4" t="s">
        <v>66</v>
      </c>
      <c r="G14" s="4" t="s">
        <v>67</v>
      </c>
      <c r="H14" s="4" t="s">
        <v>68</v>
      </c>
      <c r="I14" s="8"/>
      <c r="J14" s="48"/>
      <c r="K14" s="64" t="s">
        <v>373</v>
      </c>
      <c r="L14" s="64"/>
    </row>
    <row r="15" spans="1:31" x14ac:dyDescent="0.3">
      <c r="A15" s="4" t="s">
        <v>0</v>
      </c>
      <c r="B15" s="21">
        <v>4</v>
      </c>
      <c r="C15" s="47">
        <v>3.8</v>
      </c>
      <c r="D15" s="21">
        <v>4.2</v>
      </c>
      <c r="E15" s="8"/>
      <c r="F15" s="47">
        <v>2.1</v>
      </c>
      <c r="G15" s="21">
        <v>2.2000000000000002</v>
      </c>
      <c r="H15" s="21">
        <v>2.2999999999999998</v>
      </c>
      <c r="I15" s="8"/>
      <c r="J15" s="48" t="s">
        <v>0</v>
      </c>
      <c r="K15" s="51">
        <f>SUM(D21,D24,D27,D30,D33,D36,D39,D42,D45,D48,D51,D54,D57,D60,D63,D66,D69,D72,D75,D78,D81,D84,D87,D90,D93,D96,D99,D102,D105,D108,D111,D114,D117,D120,D123,D126,D129,D132,D135,D138,D141,D144,D147,D150,D153,D156,D159,D162,D165,D168,D171,D174,D177,D180,D183,D186,D189,D192,D195,D198)</f>
        <v>16</v>
      </c>
      <c r="L15" s="53"/>
    </row>
    <row r="16" spans="1:31" x14ac:dyDescent="0.3">
      <c r="A16" s="4" t="s">
        <v>1</v>
      </c>
      <c r="B16" s="21">
        <v>4</v>
      </c>
      <c r="C16" s="21">
        <v>3.8</v>
      </c>
      <c r="D16" s="47">
        <v>4.2</v>
      </c>
      <c r="E16" s="8"/>
      <c r="F16" s="21">
        <v>2.1</v>
      </c>
      <c r="G16" s="47">
        <v>2.2000000000000002</v>
      </c>
      <c r="H16" s="21">
        <v>2.2999999999999998</v>
      </c>
      <c r="I16" s="8"/>
      <c r="J16" s="48" t="s">
        <v>1</v>
      </c>
      <c r="K16" s="51">
        <f>SUM(D22,D25,D28,D31,D34,D37,D40,D43,D46,D49,D52,D55,D58,D61,D64,D67,D70,D73,D76,D79,D82,D85,D88,D91,D94,D97,D100,D103,D106,D109,D112,D115,D118,D121,D124,D127,D130,D133,D136,D139,D142,D145,D148,D151,D154,D157,D160,D163,D166,D169,D172,D175,D178,D181,D184,D187,D190,D193,D196,D199)</f>
        <v>17</v>
      </c>
      <c r="L16" s="53"/>
    </row>
    <row r="17" spans="1:24" x14ac:dyDescent="0.3">
      <c r="A17" s="4" t="s">
        <v>2</v>
      </c>
      <c r="B17" s="47">
        <v>4</v>
      </c>
      <c r="C17" s="21">
        <v>3.8</v>
      </c>
      <c r="D17" s="49">
        <v>4.2</v>
      </c>
      <c r="E17" s="8"/>
      <c r="F17" s="21">
        <v>2.1</v>
      </c>
      <c r="G17" s="21">
        <v>2.2000000000000002</v>
      </c>
      <c r="H17" s="47">
        <v>2.2999999999999998</v>
      </c>
      <c r="I17" s="8"/>
      <c r="J17" s="48" t="s">
        <v>2</v>
      </c>
      <c r="K17" s="51">
        <f>SUM(D23,D26,D29,D32,D35,D38,D41,D44,D47,D50,D53,D56,D59,D62,D65,D68,D71,D74,D77,D80,D83,D86,D89,D92,D95,D98,D101,D104,D107,D110,D113,D116,D119,D122,D125,D128,D131,D134,D137,D140,D143,D146,D149,D152,D155,D158,D161,D164,D167,D170,D173,D176,D179,D182,D185,D188,D191,D194,D197,D200)</f>
        <v>18</v>
      </c>
      <c r="L17" s="53"/>
    </row>
    <row r="20" spans="1:24" x14ac:dyDescent="0.3">
      <c r="A20" s="58" t="s">
        <v>69</v>
      </c>
      <c r="B20" s="58"/>
      <c r="C20" s="58"/>
      <c r="D20" s="10" t="s">
        <v>268</v>
      </c>
      <c r="E20" s="10" t="s">
        <v>269</v>
      </c>
      <c r="F20" s="60" t="s">
        <v>270</v>
      </c>
      <c r="G20" s="61"/>
      <c r="H20" s="62"/>
      <c r="K20" s="63" t="s">
        <v>271</v>
      </c>
      <c r="L20" s="63"/>
      <c r="M20" s="63"/>
      <c r="N20" s="9" t="s">
        <v>338</v>
      </c>
      <c r="O20" s="9"/>
      <c r="P20" s="9" t="s">
        <v>339</v>
      </c>
    </row>
    <row r="21" spans="1:24" ht="17.399999999999999" customHeight="1" x14ac:dyDescent="0.3">
      <c r="A21" s="55" t="s">
        <v>70</v>
      </c>
      <c r="B21" s="55"/>
      <c r="C21" s="55"/>
      <c r="D21" s="13">
        <v>0</v>
      </c>
      <c r="E21" s="3">
        <v>6</v>
      </c>
      <c r="F21" s="59" t="s">
        <v>402</v>
      </c>
      <c r="G21" s="59"/>
      <c r="H21" s="59"/>
      <c r="I21" s="12" cm="1">
        <f t="array" ref="I21">SUMPRODUCT(D21:D209*E21:E209)+SUMPRODUCT(D213:D221*E213:E221)</f>
        <v>218.4</v>
      </c>
      <c r="K21" s="50" t="s">
        <v>272</v>
      </c>
      <c r="L21" s="50"/>
      <c r="M21" s="50"/>
      <c r="N21" s="3">
        <f>SUM(D21:D23)</f>
        <v>0</v>
      </c>
      <c r="O21" s="11" t="s">
        <v>344</v>
      </c>
      <c r="P21" s="3">
        <v>1</v>
      </c>
      <c r="Q21" s="2" t="s">
        <v>346</v>
      </c>
      <c r="X21" s="20"/>
    </row>
    <row r="22" spans="1:24" x14ac:dyDescent="0.3">
      <c r="A22" s="55" t="s">
        <v>71</v>
      </c>
      <c r="B22" s="55"/>
      <c r="C22" s="55"/>
      <c r="D22" s="13">
        <v>0</v>
      </c>
      <c r="E22" s="3">
        <v>6</v>
      </c>
      <c r="K22" s="50" t="s">
        <v>273</v>
      </c>
      <c r="L22" s="50"/>
      <c r="M22" s="50"/>
      <c r="N22" s="3">
        <f>SUM(D24:D26)</f>
        <v>0</v>
      </c>
      <c r="O22" s="11" t="s">
        <v>344</v>
      </c>
      <c r="P22" s="3">
        <v>1</v>
      </c>
    </row>
    <row r="23" spans="1:24" x14ac:dyDescent="0.3">
      <c r="A23" s="55" t="s">
        <v>72</v>
      </c>
      <c r="B23" s="55"/>
      <c r="C23" s="55"/>
      <c r="D23" s="13">
        <v>0</v>
      </c>
      <c r="E23" s="3">
        <v>6</v>
      </c>
      <c r="K23" s="50" t="s">
        <v>274</v>
      </c>
      <c r="L23" s="50"/>
      <c r="M23" s="50"/>
      <c r="N23" s="3">
        <f>SUM(D27:D29)</f>
        <v>0</v>
      </c>
      <c r="O23" s="11" t="s">
        <v>344</v>
      </c>
      <c r="P23" s="3">
        <v>1</v>
      </c>
    </row>
    <row r="24" spans="1:24" x14ac:dyDescent="0.3">
      <c r="A24" s="55" t="s">
        <v>80</v>
      </c>
      <c r="B24" s="55"/>
      <c r="C24" s="55"/>
      <c r="D24" s="13">
        <v>0</v>
      </c>
      <c r="E24" s="3">
        <v>6</v>
      </c>
      <c r="K24" s="50" t="s">
        <v>275</v>
      </c>
      <c r="L24" s="50"/>
      <c r="M24" s="50"/>
      <c r="N24" s="3">
        <f>SUM(D30:D32)</f>
        <v>1</v>
      </c>
      <c r="O24" s="11" t="s">
        <v>344</v>
      </c>
      <c r="P24" s="3">
        <v>1</v>
      </c>
    </row>
    <row r="25" spans="1:24" x14ac:dyDescent="0.3">
      <c r="A25" s="55" t="s">
        <v>73</v>
      </c>
      <c r="B25" s="55"/>
      <c r="C25" s="55"/>
      <c r="D25" s="13">
        <v>0</v>
      </c>
      <c r="E25" s="3">
        <v>6</v>
      </c>
      <c r="K25" s="50" t="s">
        <v>276</v>
      </c>
      <c r="L25" s="50"/>
      <c r="M25" s="50"/>
      <c r="N25" s="3">
        <f>SUM(D33:D35)</f>
        <v>0</v>
      </c>
      <c r="O25" s="11" t="s">
        <v>344</v>
      </c>
      <c r="P25" s="3">
        <v>1</v>
      </c>
    </row>
    <row r="26" spans="1:24" x14ac:dyDescent="0.3">
      <c r="A26" s="55" t="s">
        <v>81</v>
      </c>
      <c r="B26" s="55"/>
      <c r="C26" s="55"/>
      <c r="D26" s="13">
        <v>0</v>
      </c>
      <c r="E26" s="3">
        <v>6</v>
      </c>
      <c r="K26" s="50" t="s">
        <v>277</v>
      </c>
      <c r="L26" s="50"/>
      <c r="M26" s="50"/>
      <c r="N26" s="3">
        <f>SUM(D36:D38)</f>
        <v>1</v>
      </c>
      <c r="O26" s="11" t="s">
        <v>344</v>
      </c>
      <c r="P26" s="3">
        <v>1</v>
      </c>
    </row>
    <row r="27" spans="1:24" x14ac:dyDescent="0.3">
      <c r="A27" s="55" t="s">
        <v>82</v>
      </c>
      <c r="B27" s="55"/>
      <c r="C27" s="55"/>
      <c r="D27" s="13">
        <v>0</v>
      </c>
      <c r="E27" s="3">
        <v>6</v>
      </c>
      <c r="I27" s="20"/>
      <c r="K27" s="50" t="s">
        <v>278</v>
      </c>
      <c r="L27" s="50"/>
      <c r="M27" s="50"/>
      <c r="N27" s="3">
        <f>SUM(D39:D41)</f>
        <v>0</v>
      </c>
      <c r="O27" s="11" t="s">
        <v>344</v>
      </c>
      <c r="P27" s="3">
        <v>1</v>
      </c>
    </row>
    <row r="28" spans="1:24" x14ac:dyDescent="0.3">
      <c r="A28" s="55" t="s">
        <v>83</v>
      </c>
      <c r="B28" s="55"/>
      <c r="C28" s="55"/>
      <c r="D28" s="13">
        <v>0</v>
      </c>
      <c r="E28" s="3">
        <v>6</v>
      </c>
      <c r="K28" s="50" t="s">
        <v>279</v>
      </c>
      <c r="L28" s="50"/>
      <c r="M28" s="50"/>
      <c r="N28" s="3">
        <f>SUM(D42:D44)</f>
        <v>0</v>
      </c>
      <c r="O28" s="11" t="s">
        <v>344</v>
      </c>
      <c r="P28" s="3">
        <v>1</v>
      </c>
    </row>
    <row r="29" spans="1:24" x14ac:dyDescent="0.3">
      <c r="A29" s="55" t="s">
        <v>74</v>
      </c>
      <c r="B29" s="55"/>
      <c r="C29" s="55"/>
      <c r="D29" s="13">
        <v>0</v>
      </c>
      <c r="E29" s="3">
        <v>6</v>
      </c>
      <c r="K29" s="50" t="s">
        <v>280</v>
      </c>
      <c r="L29" s="50"/>
      <c r="M29" s="50"/>
      <c r="N29" s="3">
        <f>SUM(D45:D47)</f>
        <v>0</v>
      </c>
      <c r="O29" s="11" t="s">
        <v>344</v>
      </c>
      <c r="P29" s="3">
        <v>1</v>
      </c>
    </row>
    <row r="30" spans="1:24" x14ac:dyDescent="0.3">
      <c r="A30" s="55" t="s">
        <v>75</v>
      </c>
      <c r="B30" s="55"/>
      <c r="C30" s="55"/>
      <c r="D30" s="13">
        <v>0</v>
      </c>
      <c r="E30" s="3">
        <v>6</v>
      </c>
      <c r="K30" s="50" t="s">
        <v>281</v>
      </c>
      <c r="L30" s="50"/>
      <c r="M30" s="50"/>
      <c r="N30" s="3">
        <f>SUM(D48:D50)</f>
        <v>1</v>
      </c>
      <c r="O30" s="11" t="s">
        <v>344</v>
      </c>
      <c r="P30" s="3">
        <v>1</v>
      </c>
    </row>
    <row r="31" spans="1:24" x14ac:dyDescent="0.3">
      <c r="A31" s="55" t="s">
        <v>84</v>
      </c>
      <c r="B31" s="55"/>
      <c r="C31" s="55"/>
      <c r="D31" s="13">
        <v>0</v>
      </c>
      <c r="E31" s="3">
        <v>6</v>
      </c>
      <c r="K31" s="50" t="s">
        <v>282</v>
      </c>
      <c r="L31" s="50"/>
      <c r="M31" s="50"/>
      <c r="N31" s="3">
        <f>SUM(D51:D53)</f>
        <v>1</v>
      </c>
      <c r="O31" s="11" t="s">
        <v>344</v>
      </c>
      <c r="P31" s="3">
        <v>1</v>
      </c>
    </row>
    <row r="32" spans="1:24" x14ac:dyDescent="0.3">
      <c r="A32" s="55" t="s">
        <v>85</v>
      </c>
      <c r="B32" s="55"/>
      <c r="C32" s="55"/>
      <c r="D32" s="13">
        <v>1</v>
      </c>
      <c r="E32" s="3">
        <v>6</v>
      </c>
      <c r="K32" s="50" t="s">
        <v>283</v>
      </c>
      <c r="L32" s="50"/>
      <c r="M32" s="50"/>
      <c r="N32" s="3">
        <f>SUM(D54:D56)</f>
        <v>1</v>
      </c>
      <c r="O32" s="11" t="s">
        <v>344</v>
      </c>
      <c r="P32" s="3">
        <v>1</v>
      </c>
    </row>
    <row r="33" spans="1:16" x14ac:dyDescent="0.3">
      <c r="A33" s="55" t="s">
        <v>86</v>
      </c>
      <c r="B33" s="55"/>
      <c r="C33" s="55"/>
      <c r="D33" s="13">
        <v>0</v>
      </c>
      <c r="E33" s="3">
        <v>6</v>
      </c>
      <c r="K33" s="50" t="s">
        <v>284</v>
      </c>
      <c r="L33" s="50"/>
      <c r="M33" s="50"/>
      <c r="N33" s="3">
        <f>SUM(D57:D59)</f>
        <v>1</v>
      </c>
      <c r="O33" s="11" t="s">
        <v>344</v>
      </c>
      <c r="P33" s="3">
        <v>1</v>
      </c>
    </row>
    <row r="34" spans="1:16" x14ac:dyDescent="0.3">
      <c r="A34" s="55" t="s">
        <v>76</v>
      </c>
      <c r="B34" s="55"/>
      <c r="C34" s="55"/>
      <c r="D34" s="13">
        <v>0</v>
      </c>
      <c r="E34" s="3">
        <v>6</v>
      </c>
      <c r="K34" s="50" t="s">
        <v>285</v>
      </c>
      <c r="L34" s="50"/>
      <c r="M34" s="50"/>
      <c r="N34" s="3">
        <f>SUM(D60:D62)</f>
        <v>1</v>
      </c>
      <c r="O34" s="11" t="s">
        <v>344</v>
      </c>
      <c r="P34" s="3">
        <v>1</v>
      </c>
    </row>
    <row r="35" spans="1:16" x14ac:dyDescent="0.3">
      <c r="A35" s="55" t="s">
        <v>87</v>
      </c>
      <c r="B35" s="55"/>
      <c r="C35" s="55"/>
      <c r="D35" s="13">
        <v>0</v>
      </c>
      <c r="E35" s="3">
        <v>6</v>
      </c>
      <c r="K35" s="50" t="s">
        <v>286</v>
      </c>
      <c r="L35" s="50"/>
      <c r="M35" s="50"/>
      <c r="N35" s="3">
        <f>SUM(D63:D65)</f>
        <v>1</v>
      </c>
      <c r="O35" s="11" t="s">
        <v>344</v>
      </c>
      <c r="P35" s="3">
        <v>1</v>
      </c>
    </row>
    <row r="36" spans="1:16" x14ac:dyDescent="0.3">
      <c r="A36" s="55" t="s">
        <v>88</v>
      </c>
      <c r="B36" s="55"/>
      <c r="C36" s="55"/>
      <c r="D36" s="13">
        <v>0</v>
      </c>
      <c r="E36" s="3">
        <v>6</v>
      </c>
      <c r="K36" s="50" t="s">
        <v>287</v>
      </c>
      <c r="L36" s="50"/>
      <c r="M36" s="50"/>
      <c r="N36" s="3">
        <f>SUM(D66:D68)</f>
        <v>1</v>
      </c>
      <c r="O36" s="11" t="s">
        <v>344</v>
      </c>
      <c r="P36" s="3">
        <v>1</v>
      </c>
    </row>
    <row r="37" spans="1:16" x14ac:dyDescent="0.3">
      <c r="A37" s="55" t="s">
        <v>89</v>
      </c>
      <c r="B37" s="55"/>
      <c r="C37" s="55"/>
      <c r="D37" s="13">
        <v>1</v>
      </c>
      <c r="E37" s="3">
        <v>6</v>
      </c>
      <c r="K37" s="50" t="s">
        <v>288</v>
      </c>
      <c r="L37" s="50"/>
      <c r="M37" s="50"/>
      <c r="N37" s="3">
        <f>SUM(D69:D71)</f>
        <v>1</v>
      </c>
      <c r="O37" s="11" t="s">
        <v>344</v>
      </c>
      <c r="P37" s="3">
        <v>1</v>
      </c>
    </row>
    <row r="38" spans="1:16" x14ac:dyDescent="0.3">
      <c r="A38" s="55" t="s">
        <v>77</v>
      </c>
      <c r="B38" s="55"/>
      <c r="C38" s="55"/>
      <c r="D38" s="13">
        <v>0</v>
      </c>
      <c r="E38" s="3">
        <v>6</v>
      </c>
      <c r="K38" s="50" t="s">
        <v>289</v>
      </c>
      <c r="L38" s="50"/>
      <c r="M38" s="50"/>
      <c r="N38" s="3">
        <f>SUM(D72:D74)</f>
        <v>1</v>
      </c>
      <c r="O38" s="11" t="s">
        <v>344</v>
      </c>
      <c r="P38" s="3">
        <v>1</v>
      </c>
    </row>
    <row r="39" spans="1:16" x14ac:dyDescent="0.3">
      <c r="A39" s="55" t="s">
        <v>78</v>
      </c>
      <c r="B39" s="55"/>
      <c r="C39" s="55"/>
      <c r="D39" s="13">
        <v>0</v>
      </c>
      <c r="E39" s="3">
        <v>6</v>
      </c>
      <c r="K39" s="50" t="s">
        <v>290</v>
      </c>
      <c r="L39" s="50"/>
      <c r="M39" s="50"/>
      <c r="N39" s="3">
        <f>SUM(D75:D77)</f>
        <v>1</v>
      </c>
      <c r="O39" s="11" t="s">
        <v>344</v>
      </c>
      <c r="P39" s="3">
        <v>1</v>
      </c>
    </row>
    <row r="40" spans="1:16" x14ac:dyDescent="0.3">
      <c r="A40" s="55" t="s">
        <v>91</v>
      </c>
      <c r="B40" s="55"/>
      <c r="C40" s="55"/>
      <c r="D40" s="13">
        <v>0</v>
      </c>
      <c r="E40" s="3">
        <v>6</v>
      </c>
      <c r="K40" s="50" t="s">
        <v>291</v>
      </c>
      <c r="L40" s="50"/>
      <c r="M40" s="50"/>
      <c r="N40" s="3">
        <f>SUM(D78:D80)</f>
        <v>1</v>
      </c>
      <c r="O40" s="11" t="s">
        <v>344</v>
      </c>
      <c r="P40" s="3">
        <v>1</v>
      </c>
    </row>
    <row r="41" spans="1:16" x14ac:dyDescent="0.3">
      <c r="A41" s="55" t="s">
        <v>90</v>
      </c>
      <c r="B41" s="55"/>
      <c r="C41" s="55"/>
      <c r="D41" s="13">
        <v>0</v>
      </c>
      <c r="E41" s="3">
        <v>6</v>
      </c>
      <c r="K41" s="50" t="s">
        <v>292</v>
      </c>
      <c r="L41" s="50"/>
      <c r="M41" s="50"/>
      <c r="N41" s="3">
        <f>SUM(D81:D83)</f>
        <v>1</v>
      </c>
      <c r="O41" s="11" t="s">
        <v>344</v>
      </c>
      <c r="P41" s="3">
        <v>1</v>
      </c>
    </row>
    <row r="42" spans="1:16" x14ac:dyDescent="0.3">
      <c r="A42" s="55" t="s">
        <v>92</v>
      </c>
      <c r="B42" s="55"/>
      <c r="C42" s="55"/>
      <c r="D42" s="13">
        <v>0</v>
      </c>
      <c r="E42" s="3">
        <v>6</v>
      </c>
      <c r="K42" s="50" t="s">
        <v>293</v>
      </c>
      <c r="L42" s="50"/>
      <c r="M42" s="50"/>
      <c r="N42" s="3">
        <f>SUM(D84:D86)</f>
        <v>1</v>
      </c>
      <c r="O42" s="11" t="s">
        <v>344</v>
      </c>
      <c r="P42" s="3">
        <v>1</v>
      </c>
    </row>
    <row r="43" spans="1:16" x14ac:dyDescent="0.3">
      <c r="A43" s="55" t="s">
        <v>79</v>
      </c>
      <c r="B43" s="55"/>
      <c r="C43" s="55"/>
      <c r="D43" s="13">
        <v>0</v>
      </c>
      <c r="E43" s="3">
        <v>6</v>
      </c>
      <c r="K43" s="50" t="s">
        <v>294</v>
      </c>
      <c r="L43" s="50"/>
      <c r="M43" s="50"/>
      <c r="N43" s="3">
        <f>SUM(D87:D89)</f>
        <v>1</v>
      </c>
      <c r="O43" s="11" t="s">
        <v>344</v>
      </c>
      <c r="P43" s="3">
        <v>1</v>
      </c>
    </row>
    <row r="44" spans="1:16" x14ac:dyDescent="0.3">
      <c r="A44" s="55" t="s">
        <v>93</v>
      </c>
      <c r="B44" s="55"/>
      <c r="C44" s="55"/>
      <c r="D44" s="13">
        <v>0</v>
      </c>
      <c r="E44" s="3">
        <v>6</v>
      </c>
      <c r="K44" s="50" t="s">
        <v>295</v>
      </c>
      <c r="L44" s="50"/>
      <c r="M44" s="50"/>
      <c r="N44" s="3">
        <f>SUM(D90:D92)</f>
        <v>1</v>
      </c>
      <c r="O44" s="11" t="s">
        <v>344</v>
      </c>
      <c r="P44" s="3">
        <v>1</v>
      </c>
    </row>
    <row r="45" spans="1:16" x14ac:dyDescent="0.3">
      <c r="A45" s="55" t="s">
        <v>94</v>
      </c>
      <c r="B45" s="55"/>
      <c r="C45" s="55"/>
      <c r="D45" s="13">
        <v>0</v>
      </c>
      <c r="E45" s="3">
        <v>6</v>
      </c>
      <c r="K45" s="50" t="s">
        <v>296</v>
      </c>
      <c r="L45" s="50"/>
      <c r="M45" s="50"/>
      <c r="N45" s="3">
        <f>SUM(D93:D95)</f>
        <v>1</v>
      </c>
      <c r="O45" s="11" t="s">
        <v>344</v>
      </c>
      <c r="P45" s="3">
        <v>1</v>
      </c>
    </row>
    <row r="46" spans="1:16" x14ac:dyDescent="0.3">
      <c r="A46" s="55" t="s">
        <v>95</v>
      </c>
      <c r="B46" s="55"/>
      <c r="C46" s="55"/>
      <c r="D46" s="13">
        <v>0</v>
      </c>
      <c r="E46" s="3">
        <v>6</v>
      </c>
      <c r="K46" s="50" t="s">
        <v>297</v>
      </c>
      <c r="L46" s="50"/>
      <c r="M46" s="50"/>
      <c r="N46" s="3">
        <f>SUM(D96:D98)</f>
        <v>1</v>
      </c>
      <c r="O46" s="11" t="s">
        <v>344</v>
      </c>
      <c r="P46" s="3">
        <v>1</v>
      </c>
    </row>
    <row r="47" spans="1:16" x14ac:dyDescent="0.3">
      <c r="A47" s="55" t="s">
        <v>96</v>
      </c>
      <c r="B47" s="55"/>
      <c r="C47" s="55"/>
      <c r="D47" s="13">
        <v>0</v>
      </c>
      <c r="E47" s="3">
        <v>6</v>
      </c>
      <c r="K47" s="50" t="s">
        <v>298</v>
      </c>
      <c r="L47" s="50"/>
      <c r="M47" s="50"/>
      <c r="N47" s="3">
        <f>SUM(D99:D101)</f>
        <v>1</v>
      </c>
      <c r="O47" s="11" t="s">
        <v>344</v>
      </c>
      <c r="P47" s="3">
        <v>1</v>
      </c>
    </row>
    <row r="48" spans="1:16" x14ac:dyDescent="0.3">
      <c r="A48" s="55" t="s">
        <v>97</v>
      </c>
      <c r="B48" s="55"/>
      <c r="C48" s="55"/>
      <c r="D48" s="13">
        <v>0</v>
      </c>
      <c r="E48" s="3">
        <v>5.7</v>
      </c>
      <c r="K48" s="50" t="s">
        <v>299</v>
      </c>
      <c r="L48" s="50"/>
      <c r="M48" s="50"/>
      <c r="N48" s="3">
        <f>SUM(D102:D104)</f>
        <v>1</v>
      </c>
      <c r="O48" s="11" t="s">
        <v>344</v>
      </c>
      <c r="P48" s="3">
        <v>1</v>
      </c>
    </row>
    <row r="49" spans="1:16" x14ac:dyDescent="0.3">
      <c r="A49" s="55" t="s">
        <v>98</v>
      </c>
      <c r="B49" s="55"/>
      <c r="C49" s="55"/>
      <c r="D49" s="13">
        <v>0</v>
      </c>
      <c r="E49" s="3">
        <v>5.7</v>
      </c>
      <c r="K49" s="50" t="s">
        <v>300</v>
      </c>
      <c r="L49" s="50"/>
      <c r="M49" s="50"/>
      <c r="N49" s="3">
        <f>SUM(D105:D107)</f>
        <v>1</v>
      </c>
      <c r="O49" s="11" t="s">
        <v>344</v>
      </c>
      <c r="P49" s="3">
        <v>1</v>
      </c>
    </row>
    <row r="50" spans="1:16" x14ac:dyDescent="0.3">
      <c r="A50" s="55" t="s">
        <v>99</v>
      </c>
      <c r="B50" s="55"/>
      <c r="C50" s="55"/>
      <c r="D50" s="13">
        <v>1</v>
      </c>
      <c r="E50" s="3">
        <v>5.7</v>
      </c>
      <c r="K50" s="50" t="s">
        <v>301</v>
      </c>
      <c r="L50" s="50"/>
      <c r="M50" s="50"/>
      <c r="N50" s="3">
        <f>SUM(D108:D110)</f>
        <v>1</v>
      </c>
      <c r="O50" s="11" t="s">
        <v>344</v>
      </c>
      <c r="P50" s="3">
        <v>1</v>
      </c>
    </row>
    <row r="51" spans="1:16" x14ac:dyDescent="0.3">
      <c r="A51" s="55" t="s">
        <v>100</v>
      </c>
      <c r="B51" s="55"/>
      <c r="C51" s="55"/>
      <c r="D51" s="13">
        <v>1</v>
      </c>
      <c r="E51" s="3">
        <v>5.7</v>
      </c>
      <c r="K51" s="50" t="s">
        <v>302</v>
      </c>
      <c r="L51" s="50"/>
      <c r="M51" s="50"/>
      <c r="N51" s="3">
        <f>SUM(D111:D113)</f>
        <v>1</v>
      </c>
      <c r="O51" s="11" t="s">
        <v>344</v>
      </c>
      <c r="P51" s="3">
        <v>1</v>
      </c>
    </row>
    <row r="52" spans="1:16" x14ac:dyDescent="0.3">
      <c r="A52" s="55" t="s">
        <v>102</v>
      </c>
      <c r="B52" s="55"/>
      <c r="C52" s="55"/>
      <c r="D52" s="13">
        <v>0</v>
      </c>
      <c r="E52" s="3">
        <v>5.7</v>
      </c>
      <c r="K52" s="50" t="s">
        <v>303</v>
      </c>
      <c r="L52" s="50"/>
      <c r="M52" s="50"/>
      <c r="N52" s="3">
        <f>SUM(D114:D116)</f>
        <v>1</v>
      </c>
      <c r="O52" s="11" t="s">
        <v>344</v>
      </c>
      <c r="P52" s="3">
        <v>1</v>
      </c>
    </row>
    <row r="53" spans="1:16" x14ac:dyDescent="0.3">
      <c r="A53" s="55" t="s">
        <v>103</v>
      </c>
      <c r="B53" s="55"/>
      <c r="C53" s="55"/>
      <c r="D53" s="13">
        <v>0</v>
      </c>
      <c r="E53" s="3">
        <v>5.7</v>
      </c>
      <c r="K53" s="50" t="s">
        <v>304</v>
      </c>
      <c r="L53" s="50"/>
      <c r="M53" s="50"/>
      <c r="N53" s="3">
        <f>SUM(D117:D119)</f>
        <v>1</v>
      </c>
      <c r="O53" s="11" t="s">
        <v>344</v>
      </c>
      <c r="P53" s="3">
        <v>1</v>
      </c>
    </row>
    <row r="54" spans="1:16" x14ac:dyDescent="0.3">
      <c r="A54" s="55" t="s">
        <v>104</v>
      </c>
      <c r="B54" s="55"/>
      <c r="C54" s="55"/>
      <c r="D54" s="13">
        <v>0</v>
      </c>
      <c r="E54" s="3">
        <v>5.7</v>
      </c>
      <c r="K54" s="50" t="s">
        <v>305</v>
      </c>
      <c r="L54" s="50"/>
      <c r="M54" s="50"/>
      <c r="N54" s="3">
        <f>SUM(D120:D122)</f>
        <v>1</v>
      </c>
      <c r="O54" s="11" t="s">
        <v>344</v>
      </c>
      <c r="P54" s="3">
        <v>1</v>
      </c>
    </row>
    <row r="55" spans="1:16" x14ac:dyDescent="0.3">
      <c r="A55" s="55" t="s">
        <v>101</v>
      </c>
      <c r="B55" s="55"/>
      <c r="C55" s="55"/>
      <c r="D55" s="13">
        <v>1</v>
      </c>
      <c r="E55" s="3">
        <v>5.7</v>
      </c>
      <c r="K55" s="50" t="s">
        <v>306</v>
      </c>
      <c r="L55" s="50"/>
      <c r="M55" s="50"/>
      <c r="N55" s="3">
        <f>SUM(D123:D125)</f>
        <v>1</v>
      </c>
      <c r="O55" s="11" t="s">
        <v>344</v>
      </c>
      <c r="P55" s="3">
        <v>1</v>
      </c>
    </row>
    <row r="56" spans="1:16" x14ac:dyDescent="0.3">
      <c r="A56" s="55" t="s">
        <v>105</v>
      </c>
      <c r="B56" s="55"/>
      <c r="C56" s="55"/>
      <c r="D56" s="13">
        <v>0</v>
      </c>
      <c r="E56" s="3">
        <v>5.7</v>
      </c>
      <c r="K56" s="50" t="s">
        <v>307</v>
      </c>
      <c r="L56" s="50"/>
      <c r="M56" s="50"/>
      <c r="N56" s="3">
        <f>SUM(D126:D128)</f>
        <v>1</v>
      </c>
      <c r="O56" s="11" t="s">
        <v>344</v>
      </c>
      <c r="P56" s="3">
        <v>1</v>
      </c>
    </row>
    <row r="57" spans="1:16" x14ac:dyDescent="0.3">
      <c r="A57" s="55" t="s">
        <v>106</v>
      </c>
      <c r="B57" s="55"/>
      <c r="C57" s="55"/>
      <c r="D57" s="13">
        <v>0</v>
      </c>
      <c r="E57" s="3">
        <v>5.7</v>
      </c>
      <c r="K57" s="50" t="s">
        <v>308</v>
      </c>
      <c r="L57" s="50"/>
      <c r="M57" s="50"/>
      <c r="N57" s="3">
        <f>SUM(D129:D131)</f>
        <v>1</v>
      </c>
      <c r="O57" s="11" t="s">
        <v>344</v>
      </c>
      <c r="P57" s="3">
        <v>1</v>
      </c>
    </row>
    <row r="58" spans="1:16" x14ac:dyDescent="0.3">
      <c r="A58" s="55" t="s">
        <v>107</v>
      </c>
      <c r="B58" s="55"/>
      <c r="C58" s="55"/>
      <c r="D58" s="13">
        <v>1</v>
      </c>
      <c r="E58" s="3">
        <v>5.7</v>
      </c>
      <c r="K58" s="50" t="s">
        <v>309</v>
      </c>
      <c r="L58" s="50"/>
      <c r="M58" s="50"/>
      <c r="N58" s="3">
        <f>SUM(D132:D134)</f>
        <v>0</v>
      </c>
      <c r="O58" s="11" t="s">
        <v>344</v>
      </c>
      <c r="P58" s="3">
        <v>1</v>
      </c>
    </row>
    <row r="59" spans="1:16" x14ac:dyDescent="0.3">
      <c r="A59" s="55" t="s">
        <v>108</v>
      </c>
      <c r="B59" s="55"/>
      <c r="C59" s="55"/>
      <c r="D59" s="13">
        <v>0</v>
      </c>
      <c r="E59" s="3">
        <v>5.7</v>
      </c>
      <c r="K59" s="50" t="s">
        <v>310</v>
      </c>
      <c r="L59" s="50"/>
      <c r="M59" s="50"/>
      <c r="N59" s="3">
        <f>SUM(D135:D137)</f>
        <v>0</v>
      </c>
      <c r="O59" s="11" t="s">
        <v>344</v>
      </c>
      <c r="P59" s="3">
        <v>1</v>
      </c>
    </row>
    <row r="60" spans="1:16" x14ac:dyDescent="0.3">
      <c r="A60" s="55" t="s">
        <v>109</v>
      </c>
      <c r="B60" s="55"/>
      <c r="C60" s="55"/>
      <c r="D60" s="13">
        <v>0</v>
      </c>
      <c r="E60" s="3">
        <v>5.7</v>
      </c>
      <c r="K60" s="50" t="s">
        <v>311</v>
      </c>
      <c r="L60" s="50"/>
      <c r="M60" s="50"/>
      <c r="N60" s="3">
        <f>SUM(D138:D140)</f>
        <v>1</v>
      </c>
      <c r="O60" s="11" t="s">
        <v>344</v>
      </c>
      <c r="P60" s="3">
        <v>1</v>
      </c>
    </row>
    <row r="61" spans="1:16" x14ac:dyDescent="0.3">
      <c r="A61" s="55" t="s">
        <v>110</v>
      </c>
      <c r="B61" s="55"/>
      <c r="C61" s="55"/>
      <c r="D61" s="13">
        <v>1</v>
      </c>
      <c r="E61" s="3">
        <v>5.7</v>
      </c>
      <c r="K61" s="50" t="s">
        <v>312</v>
      </c>
      <c r="L61" s="50"/>
      <c r="M61" s="50"/>
      <c r="N61" s="3">
        <f>SUM(D141:D143)</f>
        <v>1</v>
      </c>
      <c r="O61" s="11" t="s">
        <v>344</v>
      </c>
      <c r="P61" s="3">
        <v>1</v>
      </c>
    </row>
    <row r="62" spans="1:16" x14ac:dyDescent="0.3">
      <c r="A62" s="55" t="s">
        <v>111</v>
      </c>
      <c r="B62" s="55"/>
      <c r="C62" s="55"/>
      <c r="D62" s="13">
        <v>0</v>
      </c>
      <c r="E62" s="3">
        <v>5.7</v>
      </c>
      <c r="K62" s="50" t="s">
        <v>313</v>
      </c>
      <c r="L62" s="50"/>
      <c r="M62" s="50"/>
      <c r="N62" s="3">
        <f>SUM(D144:D146)</f>
        <v>1</v>
      </c>
      <c r="O62" s="11" t="s">
        <v>344</v>
      </c>
      <c r="P62" s="3">
        <v>1</v>
      </c>
    </row>
    <row r="63" spans="1:16" x14ac:dyDescent="0.3">
      <c r="A63" s="55" t="s">
        <v>112</v>
      </c>
      <c r="B63" s="55"/>
      <c r="C63" s="55"/>
      <c r="D63" s="13">
        <v>0</v>
      </c>
      <c r="E63" s="3">
        <v>5.7</v>
      </c>
      <c r="K63" s="50" t="s">
        <v>314</v>
      </c>
      <c r="L63" s="50"/>
      <c r="M63" s="50"/>
      <c r="N63" s="3">
        <f>SUM(D147:D149)</f>
        <v>1</v>
      </c>
      <c r="O63" s="11" t="s">
        <v>344</v>
      </c>
      <c r="P63" s="3">
        <v>1</v>
      </c>
    </row>
    <row r="64" spans="1:16" x14ac:dyDescent="0.3">
      <c r="A64" s="55" t="s">
        <v>113</v>
      </c>
      <c r="B64" s="55"/>
      <c r="C64" s="55"/>
      <c r="D64" s="13">
        <v>1</v>
      </c>
      <c r="E64" s="3">
        <v>5.7</v>
      </c>
      <c r="K64" s="50" t="s">
        <v>315</v>
      </c>
      <c r="L64" s="50"/>
      <c r="M64" s="50"/>
      <c r="N64" s="3">
        <f>SUM(D150:D152)</f>
        <v>1</v>
      </c>
      <c r="O64" s="11" t="s">
        <v>344</v>
      </c>
      <c r="P64" s="3">
        <v>1</v>
      </c>
    </row>
    <row r="65" spans="1:16" x14ac:dyDescent="0.3">
      <c r="A65" s="55" t="s">
        <v>114</v>
      </c>
      <c r="B65" s="55"/>
      <c r="C65" s="55"/>
      <c r="D65" s="13">
        <v>0</v>
      </c>
      <c r="E65" s="3">
        <v>5.7</v>
      </c>
      <c r="K65" s="50" t="s">
        <v>316</v>
      </c>
      <c r="L65" s="50"/>
      <c r="M65" s="50"/>
      <c r="N65" s="3">
        <f>SUM(D153:D155)</f>
        <v>1</v>
      </c>
      <c r="O65" s="11" t="s">
        <v>344</v>
      </c>
      <c r="P65" s="3">
        <v>1</v>
      </c>
    </row>
    <row r="66" spans="1:16" x14ac:dyDescent="0.3">
      <c r="A66" s="55" t="s">
        <v>115</v>
      </c>
      <c r="B66" s="55"/>
      <c r="C66" s="55"/>
      <c r="D66" s="13">
        <v>0</v>
      </c>
      <c r="E66" s="3">
        <v>5.7</v>
      </c>
      <c r="K66" s="50" t="s">
        <v>317</v>
      </c>
      <c r="L66" s="50"/>
      <c r="M66" s="50"/>
      <c r="N66" s="3">
        <f>SUM(D156:D158)</f>
        <v>1</v>
      </c>
      <c r="O66" s="11" t="s">
        <v>344</v>
      </c>
      <c r="P66" s="3">
        <v>1</v>
      </c>
    </row>
    <row r="67" spans="1:16" x14ac:dyDescent="0.3">
      <c r="A67" s="55" t="s">
        <v>116</v>
      </c>
      <c r="B67" s="55"/>
      <c r="C67" s="55"/>
      <c r="D67" s="13">
        <v>0</v>
      </c>
      <c r="E67" s="3">
        <v>5.7</v>
      </c>
      <c r="K67" s="50" t="s">
        <v>318</v>
      </c>
      <c r="L67" s="50"/>
      <c r="M67" s="50"/>
      <c r="N67" s="3">
        <f>SUM(D159:D161)</f>
        <v>1</v>
      </c>
      <c r="O67" s="11" t="s">
        <v>344</v>
      </c>
      <c r="P67" s="3">
        <v>1</v>
      </c>
    </row>
    <row r="68" spans="1:16" x14ac:dyDescent="0.3">
      <c r="A68" s="55" t="s">
        <v>117</v>
      </c>
      <c r="B68" s="55"/>
      <c r="C68" s="55"/>
      <c r="D68" s="13">
        <v>1</v>
      </c>
      <c r="E68" s="3">
        <v>5.7</v>
      </c>
      <c r="K68" s="50" t="s">
        <v>319</v>
      </c>
      <c r="L68" s="50"/>
      <c r="M68" s="50"/>
      <c r="N68" s="3">
        <f>SUM(D162:D164)</f>
        <v>1</v>
      </c>
      <c r="O68" s="11" t="s">
        <v>344</v>
      </c>
      <c r="P68" s="3">
        <v>1</v>
      </c>
    </row>
    <row r="69" spans="1:16" x14ac:dyDescent="0.3">
      <c r="A69" s="55" t="s">
        <v>119</v>
      </c>
      <c r="B69" s="55"/>
      <c r="C69" s="55"/>
      <c r="D69" s="13">
        <v>0</v>
      </c>
      <c r="E69" s="3">
        <v>5.7</v>
      </c>
      <c r="K69" s="50" t="s">
        <v>320</v>
      </c>
      <c r="L69" s="50"/>
      <c r="M69" s="50"/>
      <c r="N69" s="3">
        <f>SUM(D165:D167)</f>
        <v>1</v>
      </c>
      <c r="O69" s="11" t="s">
        <v>344</v>
      </c>
      <c r="P69" s="3">
        <v>1</v>
      </c>
    </row>
    <row r="70" spans="1:16" x14ac:dyDescent="0.3">
      <c r="A70" s="55" t="s">
        <v>118</v>
      </c>
      <c r="B70" s="55"/>
      <c r="C70" s="55"/>
      <c r="D70" s="13">
        <v>0</v>
      </c>
      <c r="E70" s="3">
        <v>5.7</v>
      </c>
      <c r="K70" s="50" t="s">
        <v>321</v>
      </c>
      <c r="L70" s="50"/>
      <c r="M70" s="50"/>
      <c r="N70" s="3">
        <f>SUM(D168:D170)</f>
        <v>1</v>
      </c>
      <c r="O70" s="11" t="s">
        <v>344</v>
      </c>
      <c r="P70" s="3">
        <v>1</v>
      </c>
    </row>
    <row r="71" spans="1:16" x14ac:dyDescent="0.3">
      <c r="A71" s="55" t="s">
        <v>120</v>
      </c>
      <c r="B71" s="55"/>
      <c r="C71" s="55"/>
      <c r="D71" s="13">
        <v>1</v>
      </c>
      <c r="E71" s="3">
        <v>5.7</v>
      </c>
      <c r="K71" s="50" t="s">
        <v>322</v>
      </c>
      <c r="L71" s="50"/>
      <c r="M71" s="50"/>
      <c r="N71" s="3">
        <f>SUM(D171:D173)</f>
        <v>1</v>
      </c>
      <c r="O71" s="11" t="s">
        <v>344</v>
      </c>
      <c r="P71" s="3">
        <v>1</v>
      </c>
    </row>
    <row r="72" spans="1:16" x14ac:dyDescent="0.3">
      <c r="A72" s="55" t="s">
        <v>121</v>
      </c>
      <c r="B72" s="55"/>
      <c r="C72" s="55"/>
      <c r="D72" s="13">
        <v>0</v>
      </c>
      <c r="E72" s="3">
        <v>5.7</v>
      </c>
      <c r="K72" s="50" t="s">
        <v>323</v>
      </c>
      <c r="L72" s="50"/>
      <c r="M72" s="50"/>
      <c r="N72" s="3">
        <f>SUM(D174:D176)</f>
        <v>1</v>
      </c>
      <c r="O72" s="11" t="s">
        <v>344</v>
      </c>
      <c r="P72" s="3">
        <v>1</v>
      </c>
    </row>
    <row r="73" spans="1:16" x14ac:dyDescent="0.3">
      <c r="A73" s="55" t="s">
        <v>122</v>
      </c>
      <c r="B73" s="55"/>
      <c r="C73" s="55"/>
      <c r="D73" s="13">
        <v>0</v>
      </c>
      <c r="E73" s="3">
        <v>5.7</v>
      </c>
      <c r="K73" s="50" t="s">
        <v>324</v>
      </c>
      <c r="L73" s="50"/>
      <c r="M73" s="50"/>
      <c r="N73" s="3">
        <f>SUM(D177:D179)</f>
        <v>1</v>
      </c>
      <c r="O73" s="11" t="s">
        <v>344</v>
      </c>
      <c r="P73" s="3">
        <v>1</v>
      </c>
    </row>
    <row r="74" spans="1:16" x14ac:dyDescent="0.3">
      <c r="A74" s="55" t="s">
        <v>123</v>
      </c>
      <c r="B74" s="55"/>
      <c r="C74" s="55"/>
      <c r="D74" s="13">
        <v>1</v>
      </c>
      <c r="E74" s="3">
        <v>5.7</v>
      </c>
      <c r="K74" s="50" t="s">
        <v>325</v>
      </c>
      <c r="L74" s="50"/>
      <c r="M74" s="50"/>
      <c r="N74" s="3">
        <f>SUM(D180:D182)</f>
        <v>1</v>
      </c>
      <c r="O74" s="11" t="s">
        <v>344</v>
      </c>
      <c r="P74" s="3">
        <v>1</v>
      </c>
    </row>
    <row r="75" spans="1:16" x14ac:dyDescent="0.3">
      <c r="A75" s="55" t="s">
        <v>187</v>
      </c>
      <c r="B75" s="55"/>
      <c r="C75" s="55"/>
      <c r="D75" s="13">
        <v>1</v>
      </c>
      <c r="E75" s="3">
        <v>5.4</v>
      </c>
      <c r="K75" s="50" t="s">
        <v>326</v>
      </c>
      <c r="L75" s="50"/>
      <c r="M75" s="50"/>
      <c r="N75" s="3">
        <f>SUM(D183:D185)</f>
        <v>1</v>
      </c>
      <c r="O75" s="11" t="s">
        <v>344</v>
      </c>
      <c r="P75" s="3">
        <v>1</v>
      </c>
    </row>
    <row r="76" spans="1:16" x14ac:dyDescent="0.3">
      <c r="A76" s="55" t="s">
        <v>188</v>
      </c>
      <c r="B76" s="55"/>
      <c r="C76" s="55"/>
      <c r="D76" s="13">
        <v>0</v>
      </c>
      <c r="E76" s="3">
        <v>5.4</v>
      </c>
      <c r="K76" s="50" t="s">
        <v>327</v>
      </c>
      <c r="L76" s="50"/>
      <c r="M76" s="50"/>
      <c r="N76" s="3">
        <f>SUM(D186:D188)</f>
        <v>1</v>
      </c>
      <c r="O76" s="11" t="s">
        <v>344</v>
      </c>
      <c r="P76" s="3">
        <v>1</v>
      </c>
    </row>
    <row r="77" spans="1:16" x14ac:dyDescent="0.3">
      <c r="A77" s="55" t="s">
        <v>189</v>
      </c>
      <c r="B77" s="55"/>
      <c r="C77" s="55"/>
      <c r="D77" s="13">
        <v>0</v>
      </c>
      <c r="E77" s="3">
        <v>5.4</v>
      </c>
      <c r="K77" s="50" t="s">
        <v>328</v>
      </c>
      <c r="L77" s="50"/>
      <c r="M77" s="50"/>
      <c r="N77" s="3">
        <f>SUM(D189:D191)</f>
        <v>1</v>
      </c>
      <c r="O77" s="11" t="s">
        <v>344</v>
      </c>
      <c r="P77" s="3">
        <v>1</v>
      </c>
    </row>
    <row r="78" spans="1:16" x14ac:dyDescent="0.3">
      <c r="A78" s="55" t="s">
        <v>190</v>
      </c>
      <c r="B78" s="55"/>
      <c r="C78" s="55"/>
      <c r="D78" s="13">
        <v>1</v>
      </c>
      <c r="E78" s="3">
        <v>5.4</v>
      </c>
      <c r="K78" s="50" t="s">
        <v>329</v>
      </c>
      <c r="L78" s="50"/>
      <c r="M78" s="50"/>
      <c r="N78" s="3">
        <f>SUM(D192:D194)</f>
        <v>1</v>
      </c>
      <c r="O78" s="11" t="s">
        <v>344</v>
      </c>
      <c r="P78" s="3">
        <v>1</v>
      </c>
    </row>
    <row r="79" spans="1:16" x14ac:dyDescent="0.3">
      <c r="A79" s="55" t="s">
        <v>191</v>
      </c>
      <c r="B79" s="55"/>
      <c r="C79" s="55"/>
      <c r="D79" s="13">
        <v>0</v>
      </c>
      <c r="E79" s="3">
        <v>5.4</v>
      </c>
      <c r="K79" s="50" t="s">
        <v>330</v>
      </c>
      <c r="L79" s="50"/>
      <c r="M79" s="50"/>
      <c r="N79" s="3">
        <f>SUM(D195:D197)</f>
        <v>1</v>
      </c>
      <c r="O79" s="11" t="s">
        <v>344</v>
      </c>
      <c r="P79" s="3">
        <v>1</v>
      </c>
    </row>
    <row r="80" spans="1:16" x14ac:dyDescent="0.3">
      <c r="A80" s="55" t="s">
        <v>192</v>
      </c>
      <c r="B80" s="55"/>
      <c r="C80" s="55"/>
      <c r="D80" s="13">
        <v>0</v>
      </c>
      <c r="E80" s="3">
        <v>5.4</v>
      </c>
      <c r="K80" s="50" t="s">
        <v>331</v>
      </c>
      <c r="L80" s="50"/>
      <c r="M80" s="50"/>
      <c r="N80" s="3">
        <f>SUM(D198:D200)</f>
        <v>1</v>
      </c>
      <c r="O80" s="11" t="s">
        <v>344</v>
      </c>
      <c r="P80" s="3">
        <v>1</v>
      </c>
    </row>
    <row r="81" spans="1:16" x14ac:dyDescent="0.3">
      <c r="A81" s="55" t="s">
        <v>193</v>
      </c>
      <c r="B81" s="55"/>
      <c r="C81" s="55"/>
      <c r="D81" s="13">
        <v>0</v>
      </c>
      <c r="E81" s="3">
        <v>5.4</v>
      </c>
      <c r="K81" s="54" t="s">
        <v>332</v>
      </c>
      <c r="L81" s="54"/>
      <c r="M81" s="54"/>
      <c r="N81" s="14">
        <f>SUM(D201:D203)</f>
        <v>1</v>
      </c>
      <c r="O81" s="17" t="s">
        <v>370</v>
      </c>
      <c r="P81" s="14">
        <v>1</v>
      </c>
    </row>
    <row r="82" spans="1:16" x14ac:dyDescent="0.3">
      <c r="A82" s="55" t="s">
        <v>194</v>
      </c>
      <c r="B82" s="55"/>
      <c r="C82" s="55"/>
      <c r="D82" s="13">
        <v>1</v>
      </c>
      <c r="E82" s="3">
        <v>5.4</v>
      </c>
      <c r="K82" s="54" t="s">
        <v>333</v>
      </c>
      <c r="L82" s="54"/>
      <c r="M82" s="54"/>
      <c r="N82" s="14">
        <f>SUM(D204:D206)</f>
        <v>1</v>
      </c>
      <c r="O82" s="17" t="s">
        <v>370</v>
      </c>
      <c r="P82" s="14">
        <v>1</v>
      </c>
    </row>
    <row r="83" spans="1:16" x14ac:dyDescent="0.3">
      <c r="A83" s="55" t="s">
        <v>195</v>
      </c>
      <c r="B83" s="55"/>
      <c r="C83" s="55"/>
      <c r="D83" s="13">
        <v>0</v>
      </c>
      <c r="E83" s="3">
        <v>5.4</v>
      </c>
      <c r="K83" s="54" t="s">
        <v>334</v>
      </c>
      <c r="L83" s="54"/>
      <c r="M83" s="54"/>
      <c r="N83" s="14">
        <f>SUM(D207:D209)</f>
        <v>1</v>
      </c>
      <c r="O83" s="17" t="s">
        <v>370</v>
      </c>
      <c r="P83" s="14">
        <v>1</v>
      </c>
    </row>
    <row r="84" spans="1:16" x14ac:dyDescent="0.3">
      <c r="A84" s="55" t="s">
        <v>196</v>
      </c>
      <c r="B84" s="55"/>
      <c r="C84" s="55"/>
      <c r="D84" s="13">
        <v>0</v>
      </c>
      <c r="E84" s="3">
        <v>5.4</v>
      </c>
      <c r="J84" s="7"/>
      <c r="K84" s="54" t="s">
        <v>335</v>
      </c>
      <c r="L84" s="54"/>
      <c r="M84" s="54"/>
      <c r="N84" s="14">
        <f>SUM(D213:D215)</f>
        <v>1</v>
      </c>
      <c r="O84" s="17" t="s">
        <v>370</v>
      </c>
      <c r="P84" s="14">
        <v>1</v>
      </c>
    </row>
    <row r="85" spans="1:16" x14ac:dyDescent="0.3">
      <c r="A85" s="55" t="s">
        <v>197</v>
      </c>
      <c r="B85" s="55"/>
      <c r="C85" s="55"/>
      <c r="D85" s="13">
        <v>1</v>
      </c>
      <c r="E85" s="3">
        <v>5.4</v>
      </c>
      <c r="K85" s="54" t="s">
        <v>336</v>
      </c>
      <c r="L85" s="54"/>
      <c r="M85" s="54"/>
      <c r="N85" s="14">
        <f>SUM(D216:D218)</f>
        <v>1</v>
      </c>
      <c r="O85" s="17" t="s">
        <v>370</v>
      </c>
      <c r="P85" s="14">
        <v>1</v>
      </c>
    </row>
    <row r="86" spans="1:16" x14ac:dyDescent="0.3">
      <c r="A86" s="55" t="s">
        <v>198</v>
      </c>
      <c r="B86" s="55"/>
      <c r="C86" s="55"/>
      <c r="D86" s="13">
        <v>0</v>
      </c>
      <c r="E86" s="3">
        <v>5.4</v>
      </c>
      <c r="K86" s="54" t="s">
        <v>337</v>
      </c>
      <c r="L86" s="54"/>
      <c r="M86" s="54"/>
      <c r="N86" s="14">
        <f>SUM(D219:D221)</f>
        <v>1</v>
      </c>
      <c r="O86" s="17" t="s">
        <v>370</v>
      </c>
      <c r="P86" s="14">
        <v>1</v>
      </c>
    </row>
    <row r="87" spans="1:16" x14ac:dyDescent="0.3">
      <c r="A87" s="55" t="s">
        <v>199</v>
      </c>
      <c r="B87" s="55"/>
      <c r="C87" s="55"/>
      <c r="D87" s="13">
        <v>1</v>
      </c>
      <c r="E87" s="3">
        <v>5.4</v>
      </c>
      <c r="K87" s="54" t="s">
        <v>340</v>
      </c>
      <c r="L87" s="54"/>
      <c r="M87" s="54"/>
      <c r="N87" s="14">
        <f>SUM(D201,D204,D207)</f>
        <v>1</v>
      </c>
      <c r="O87" s="17" t="s">
        <v>370</v>
      </c>
      <c r="P87" s="14">
        <v>1</v>
      </c>
    </row>
    <row r="88" spans="1:16" x14ac:dyDescent="0.3">
      <c r="A88" s="55" t="s">
        <v>200</v>
      </c>
      <c r="B88" s="55"/>
      <c r="C88" s="55"/>
      <c r="D88" s="13">
        <v>0</v>
      </c>
      <c r="E88" s="3">
        <v>5.4</v>
      </c>
      <c r="K88" s="54" t="s">
        <v>371</v>
      </c>
      <c r="L88" s="54"/>
      <c r="M88" s="54"/>
      <c r="N88" s="14">
        <f>SUM(D202,D205,D208)</f>
        <v>1</v>
      </c>
      <c r="O88" s="17" t="s">
        <v>370</v>
      </c>
      <c r="P88" s="14">
        <v>1</v>
      </c>
    </row>
    <row r="89" spans="1:16" x14ac:dyDescent="0.3">
      <c r="A89" s="55" t="s">
        <v>201</v>
      </c>
      <c r="B89" s="55"/>
      <c r="C89" s="55"/>
      <c r="D89" s="13">
        <v>0</v>
      </c>
      <c r="E89" s="3">
        <v>5.4</v>
      </c>
      <c r="K89" s="54" t="s">
        <v>341</v>
      </c>
      <c r="L89" s="54"/>
      <c r="M89" s="54"/>
      <c r="N89" s="14">
        <f>SUM(D203,D206,D209)</f>
        <v>1</v>
      </c>
      <c r="O89" s="17" t="s">
        <v>370</v>
      </c>
      <c r="P89" s="14">
        <v>1</v>
      </c>
    </row>
    <row r="90" spans="1:16" x14ac:dyDescent="0.3">
      <c r="A90" s="55" t="s">
        <v>202</v>
      </c>
      <c r="B90" s="55"/>
      <c r="C90" s="55"/>
      <c r="D90" s="13">
        <v>0</v>
      </c>
      <c r="E90" s="3">
        <v>5.4</v>
      </c>
      <c r="K90" s="54" t="s">
        <v>372</v>
      </c>
      <c r="L90" s="54"/>
      <c r="M90" s="54"/>
      <c r="N90" s="14">
        <f>SUM(D213,D216,D219)</f>
        <v>1</v>
      </c>
      <c r="O90" s="17" t="s">
        <v>370</v>
      </c>
      <c r="P90" s="14">
        <v>1</v>
      </c>
    </row>
    <row r="91" spans="1:16" x14ac:dyDescent="0.3">
      <c r="A91" s="55" t="s">
        <v>203</v>
      </c>
      <c r="B91" s="55"/>
      <c r="C91" s="55"/>
      <c r="D91" s="13">
        <v>1</v>
      </c>
      <c r="E91" s="3">
        <v>5.4</v>
      </c>
      <c r="K91" s="54" t="s">
        <v>342</v>
      </c>
      <c r="L91" s="54"/>
      <c r="M91" s="54"/>
      <c r="N91" s="14">
        <f>SUM(D214,D217,D220)</f>
        <v>1</v>
      </c>
      <c r="O91" s="17" t="s">
        <v>370</v>
      </c>
      <c r="P91" s="14">
        <v>1</v>
      </c>
    </row>
    <row r="92" spans="1:16" x14ac:dyDescent="0.3">
      <c r="A92" s="55" t="s">
        <v>204</v>
      </c>
      <c r="B92" s="55"/>
      <c r="C92" s="55"/>
      <c r="D92" s="13">
        <v>0</v>
      </c>
      <c r="E92" s="3">
        <v>5.4</v>
      </c>
      <c r="K92" s="54" t="s">
        <v>343</v>
      </c>
      <c r="L92" s="54"/>
      <c r="M92" s="54"/>
      <c r="N92" s="14">
        <f>SUM(D215,D218,D221)</f>
        <v>1</v>
      </c>
      <c r="O92" s="17" t="s">
        <v>370</v>
      </c>
      <c r="P92" s="14">
        <v>1</v>
      </c>
    </row>
    <row r="93" spans="1:16" x14ac:dyDescent="0.3">
      <c r="A93" s="55" t="s">
        <v>205</v>
      </c>
      <c r="B93" s="55"/>
      <c r="C93" s="55"/>
      <c r="D93" s="13">
        <v>1</v>
      </c>
      <c r="E93" s="3">
        <v>5.4</v>
      </c>
      <c r="K93" s="54" t="s">
        <v>353</v>
      </c>
      <c r="L93" s="54"/>
      <c r="M93" s="54"/>
      <c r="N93" s="14">
        <f>SUM(D21,D24,D27,D30,D33,D36,D39,D42,D45,D48,D51,D54,D57,D60,D63,D66,D69,D72,D75,D78,D81,D84,D87,D90,D93,D96,D99,D102,D105,D108)</f>
        <v>6</v>
      </c>
      <c r="O93" s="18" t="s">
        <v>366</v>
      </c>
      <c r="P93" s="14">
        <v>5</v>
      </c>
    </row>
    <row r="94" spans="1:16" x14ac:dyDescent="0.3">
      <c r="A94" s="55" t="s">
        <v>206</v>
      </c>
      <c r="B94" s="55"/>
      <c r="C94" s="55"/>
      <c r="D94" s="13">
        <v>0</v>
      </c>
      <c r="E94" s="3">
        <v>5.4</v>
      </c>
      <c r="K94" s="54" t="s">
        <v>354</v>
      </c>
      <c r="L94" s="54"/>
      <c r="M94" s="54"/>
      <c r="N94" s="14">
        <f>SUM(D22,D25,D28,D31,D34,D37,D40,D43,D46,D49,D52,D55,D58,D61,D64,D67,D70,D73,D76,D79,D82,D85,D88,D91,D94,D97,D100,D103,D106,D109)</f>
        <v>9</v>
      </c>
      <c r="O94" s="18" t="s">
        <v>366</v>
      </c>
      <c r="P94" s="14">
        <v>6</v>
      </c>
    </row>
    <row r="95" spans="1:16" x14ac:dyDescent="0.3">
      <c r="A95" s="55" t="s">
        <v>207</v>
      </c>
      <c r="B95" s="55"/>
      <c r="C95" s="55"/>
      <c r="D95" s="13">
        <v>0</v>
      </c>
      <c r="E95" s="3">
        <v>5.4</v>
      </c>
      <c r="K95" s="54" t="s">
        <v>355</v>
      </c>
      <c r="L95" s="54"/>
      <c r="M95" s="54"/>
      <c r="N95" s="14">
        <f>SUM(D23,D26,D29,D32,D35,D38,D41,D44,D47,D50,D53,D56,D59,D62,D65,D68,D71,D74,D77,D80,D83,D86,D89,D92,D95,D98,D101,D104,D107,D110)</f>
        <v>8</v>
      </c>
      <c r="O95" s="18" t="s">
        <v>366</v>
      </c>
      <c r="P95" s="14">
        <v>6</v>
      </c>
    </row>
    <row r="96" spans="1:16" x14ac:dyDescent="0.3">
      <c r="A96" s="55" t="s">
        <v>208</v>
      </c>
      <c r="B96" s="55"/>
      <c r="C96" s="55"/>
      <c r="D96" s="13">
        <v>0</v>
      </c>
      <c r="E96" s="3">
        <v>5.4</v>
      </c>
      <c r="K96" s="54" t="s">
        <v>356</v>
      </c>
      <c r="L96" s="54"/>
      <c r="M96" s="54"/>
      <c r="N96" s="14">
        <f>SUM(D113,D116,D119,D122,D125,D128,D131,D134,D137,D140,D143,D146,D149,D152,D155,D158,D161,D164,D167,D170,D173,D176,D179,D182,D185,D188,D191,D194,D197,D200)</f>
        <v>10</v>
      </c>
      <c r="O96" s="18" t="s">
        <v>366</v>
      </c>
      <c r="P96" s="14">
        <v>8</v>
      </c>
    </row>
    <row r="97" spans="1:16" x14ac:dyDescent="0.3">
      <c r="A97" s="55" t="s">
        <v>209</v>
      </c>
      <c r="B97" s="55"/>
      <c r="C97" s="55"/>
      <c r="D97" s="13">
        <v>0</v>
      </c>
      <c r="E97" s="3">
        <v>5.4</v>
      </c>
      <c r="K97" s="54" t="s">
        <v>357</v>
      </c>
      <c r="L97" s="54"/>
      <c r="M97" s="54"/>
      <c r="N97" s="14">
        <f>SUM(D21,D24,D27,D30,D33,D36,D39,D42,D45,D111,D114,D117,D120,D123,D126,D129,D132,D135)</f>
        <v>4</v>
      </c>
      <c r="O97" s="18" t="s">
        <v>366</v>
      </c>
      <c r="P97" s="14">
        <v>3</v>
      </c>
    </row>
    <row r="98" spans="1:16" x14ac:dyDescent="0.3">
      <c r="A98" s="55" t="s">
        <v>210</v>
      </c>
      <c r="B98" s="55"/>
      <c r="C98" s="55"/>
      <c r="D98" s="13">
        <v>1</v>
      </c>
      <c r="E98" s="3">
        <v>5.4</v>
      </c>
      <c r="K98" s="54" t="s">
        <v>358</v>
      </c>
      <c r="L98" s="54"/>
      <c r="M98" s="54"/>
      <c r="N98" s="14">
        <f>SUM(D22,D25,D28,D31,D34,D37,D40,D43,D46,D112,D115,D118,D121,D124,D127,D130,D133,D136)</f>
        <v>2</v>
      </c>
      <c r="O98" s="18" t="s">
        <v>366</v>
      </c>
      <c r="P98" s="14">
        <v>2</v>
      </c>
    </row>
    <row r="99" spans="1:16" x14ac:dyDescent="0.3">
      <c r="A99" s="55" t="s">
        <v>211</v>
      </c>
      <c r="B99" s="55"/>
      <c r="C99" s="55"/>
      <c r="D99" s="13">
        <v>0</v>
      </c>
      <c r="E99" s="3">
        <v>5.4</v>
      </c>
      <c r="K99" s="54" t="s">
        <v>359</v>
      </c>
      <c r="L99" s="54"/>
      <c r="M99" s="54"/>
      <c r="N99" s="14">
        <f>SUM(D23,D26,D29,D32,D35,D38,D41,D44,D47,D113,D116,D119,D122,D125,D128,D131,D134,D137)</f>
        <v>3</v>
      </c>
      <c r="O99" s="18" t="s">
        <v>366</v>
      </c>
      <c r="P99" s="14">
        <v>3</v>
      </c>
    </row>
    <row r="100" spans="1:16" x14ac:dyDescent="0.3">
      <c r="A100" s="55" t="s">
        <v>212</v>
      </c>
      <c r="B100" s="55"/>
      <c r="C100" s="55"/>
      <c r="D100" s="13">
        <v>0</v>
      </c>
      <c r="E100" s="3">
        <v>5.4</v>
      </c>
      <c r="K100" s="54" t="s">
        <v>360</v>
      </c>
      <c r="L100" s="54"/>
      <c r="M100" s="54"/>
      <c r="N100" s="14">
        <f>SUM(D48,D51,D54,D57,D60,D63,D66,D69,D72,D138,D141,D144,D147,D150,D153,D156,D159,D162)</f>
        <v>5</v>
      </c>
      <c r="O100" s="18" t="s">
        <v>366</v>
      </c>
      <c r="P100" s="14">
        <v>3</v>
      </c>
    </row>
    <row r="101" spans="1:16" x14ac:dyDescent="0.3">
      <c r="A101" s="55" t="s">
        <v>213</v>
      </c>
      <c r="B101" s="55"/>
      <c r="C101" s="55"/>
      <c r="D101" s="13">
        <v>1</v>
      </c>
      <c r="E101" s="3">
        <v>5.4</v>
      </c>
      <c r="K101" s="54" t="s">
        <v>361</v>
      </c>
      <c r="L101" s="54"/>
      <c r="M101" s="54"/>
      <c r="N101" s="14">
        <f>SUM(D49,D52,D55,D58,D61,D64,D67,D70,D73,D139,D142,D145,D148,D151,D154,D157,D160,D163)</f>
        <v>6</v>
      </c>
      <c r="O101" s="18" t="s">
        <v>366</v>
      </c>
      <c r="P101" s="14">
        <v>4</v>
      </c>
    </row>
    <row r="102" spans="1:16" x14ac:dyDescent="0.3">
      <c r="A102" s="55" t="s">
        <v>178</v>
      </c>
      <c r="B102" s="55"/>
      <c r="C102" s="55"/>
      <c r="D102" s="13">
        <v>1</v>
      </c>
      <c r="E102" s="3">
        <v>5</v>
      </c>
      <c r="K102" s="54" t="s">
        <v>362</v>
      </c>
      <c r="L102" s="54"/>
      <c r="M102" s="54"/>
      <c r="N102" s="14">
        <f>SUM(D50,D53,D56,D59,D62,D65,D68,D71,D74,D140,D143,D146,D149,D152,D155,D158,D161,D164)</f>
        <v>7</v>
      </c>
      <c r="O102" s="18" t="s">
        <v>366</v>
      </c>
      <c r="P102" s="14">
        <v>4</v>
      </c>
    </row>
    <row r="103" spans="1:16" x14ac:dyDescent="0.3">
      <c r="A103" s="55" t="s">
        <v>179</v>
      </c>
      <c r="B103" s="55"/>
      <c r="C103" s="55"/>
      <c r="D103" s="13">
        <v>0</v>
      </c>
      <c r="E103" s="3">
        <v>5</v>
      </c>
      <c r="K103" s="54" t="s">
        <v>363</v>
      </c>
      <c r="L103" s="54"/>
      <c r="M103" s="54"/>
      <c r="N103" s="14">
        <f>SUM(D75,D78,D81,D84,D87,D90,D93,D96,D99,D165,D168,D171,D174,D177,D180,D183,D186,D189)</f>
        <v>4</v>
      </c>
      <c r="O103" s="18" t="s">
        <v>366</v>
      </c>
      <c r="P103" s="14">
        <v>4</v>
      </c>
    </row>
    <row r="104" spans="1:16" x14ac:dyDescent="0.3">
      <c r="A104" s="55" t="s">
        <v>180</v>
      </c>
      <c r="B104" s="55"/>
      <c r="C104" s="55"/>
      <c r="D104" s="13">
        <v>0</v>
      </c>
      <c r="E104" s="3">
        <v>5</v>
      </c>
      <c r="K104" s="54" t="s">
        <v>364</v>
      </c>
      <c r="L104" s="54"/>
      <c r="M104" s="54"/>
      <c r="N104" s="14">
        <f>SUM(D76,D79,D82,D85,D88,D91,D94,D97,D100,D166,D169,D172,D175,D178,D181,D184,D187,D190)</f>
        <v>8</v>
      </c>
      <c r="O104" s="18" t="s">
        <v>366</v>
      </c>
      <c r="P104" s="14">
        <v>3</v>
      </c>
    </row>
    <row r="105" spans="1:16" x14ac:dyDescent="0.3">
      <c r="A105" s="55" t="s">
        <v>181</v>
      </c>
      <c r="B105" s="55"/>
      <c r="C105" s="55"/>
      <c r="D105" s="13">
        <v>0</v>
      </c>
      <c r="E105" s="3">
        <v>5</v>
      </c>
      <c r="K105" s="54" t="s">
        <v>365</v>
      </c>
      <c r="L105" s="54"/>
      <c r="M105" s="54"/>
      <c r="N105" s="14">
        <f>SUM(D77,D80,D83,D86,D89,D92,D95,D98,D101,D167,D170,D173,D176,D179,D182,D185,D188,D191)</f>
        <v>6</v>
      </c>
      <c r="O105" s="18" t="s">
        <v>366</v>
      </c>
      <c r="P105" s="14">
        <v>2</v>
      </c>
    </row>
    <row r="106" spans="1:16" x14ac:dyDescent="0.3">
      <c r="A106" s="55" t="s">
        <v>182</v>
      </c>
      <c r="B106" s="55"/>
      <c r="C106" s="55"/>
      <c r="D106" s="13">
        <v>0</v>
      </c>
      <c r="E106" s="3">
        <v>5</v>
      </c>
      <c r="K106" s="54" t="s">
        <v>374</v>
      </c>
      <c r="L106" s="54"/>
      <c r="M106" s="54"/>
      <c r="N106" s="14">
        <f>SUM(D21,D24,D27,D30,D33,D36,D39,D42,D45,D48,D51,D54,D57,D60,D63,D66,D69,D72,D75,D78,D81,D84,D87,D90,D93,D96,D99,D102,D105,D108,D111,D114,D117,D120,D123,D126,D129,D132,D135,D138,D141,D144,D147,D150,D153,D156,D159,D162,D165,D168,D171,D174,D177,D180,D183,D186,D189,D192,D195,D198)</f>
        <v>16</v>
      </c>
      <c r="O106" s="18" t="s">
        <v>366</v>
      </c>
      <c r="P106" s="14">
        <v>16</v>
      </c>
    </row>
    <row r="107" spans="1:16" x14ac:dyDescent="0.3">
      <c r="A107" s="55" t="s">
        <v>183</v>
      </c>
      <c r="B107" s="55"/>
      <c r="C107" s="55"/>
      <c r="D107" s="13">
        <v>1</v>
      </c>
      <c r="E107" s="3">
        <v>5</v>
      </c>
      <c r="K107" s="54" t="s">
        <v>375</v>
      </c>
      <c r="L107" s="54"/>
      <c r="M107" s="54"/>
      <c r="N107" s="14">
        <f>SUM(D22,D25,D28,D31,D34,D37,D40,D43,D46,D49,D52,D55,D58,D61,D64,D67,D70,D73,D76,D79,D82,D85,D88,D91,D94,D97,D100,D103,D106,D109,D112,D115,D118,D121,D124,D127,D130,D133,D136,D139,D142,D145,D148,D151,D154,D157,D160,D163,D166,D169,D172,D175,D178,D181,D184,D187,D190,D193,D196,D199)</f>
        <v>17</v>
      </c>
      <c r="O107" s="18" t="s">
        <v>366</v>
      </c>
      <c r="P107" s="14">
        <v>17</v>
      </c>
    </row>
    <row r="108" spans="1:16" x14ac:dyDescent="0.3">
      <c r="A108" s="55" t="s">
        <v>184</v>
      </c>
      <c r="B108" s="55"/>
      <c r="C108" s="55"/>
      <c r="D108" s="13">
        <v>0</v>
      </c>
      <c r="E108" s="3">
        <v>5</v>
      </c>
      <c r="K108" s="54" t="s">
        <v>376</v>
      </c>
      <c r="L108" s="54"/>
      <c r="M108" s="54"/>
      <c r="N108" s="14">
        <f>SUM(D23,D26,D29,D32,D35,D38,D41,D44,D47,D50,D53,D56,D59,D62,D65,D68,D71,D74,D77,D80,D83,D86,D89,D92,D95,D98,D101,D104,D107,D110,D113,D116,D119,D122,D125,D128,D131,D134,D137,D140,D143,D146,D149,D152,D155,D158,D161,D164,D167,D170,D173,D176,D179,D182,D185,D188,D191,D194,D197,D200)</f>
        <v>18</v>
      </c>
      <c r="O108" s="18" t="s">
        <v>366</v>
      </c>
      <c r="P108" s="14">
        <v>18</v>
      </c>
    </row>
    <row r="109" spans="1:16" x14ac:dyDescent="0.3">
      <c r="A109" s="55" t="s">
        <v>185</v>
      </c>
      <c r="B109" s="55"/>
      <c r="C109" s="55"/>
      <c r="D109" s="13">
        <v>1</v>
      </c>
      <c r="E109" s="3">
        <v>5</v>
      </c>
      <c r="K109" s="54" t="s">
        <v>377</v>
      </c>
      <c r="L109" s="54"/>
      <c r="M109" s="54"/>
      <c r="N109" s="14">
        <f>SUM(D102,D105,D108,D192,D195,D198)</f>
        <v>3</v>
      </c>
      <c r="O109" s="18" t="s">
        <v>366</v>
      </c>
      <c r="P109" s="14">
        <v>1</v>
      </c>
    </row>
    <row r="110" spans="1:16" x14ac:dyDescent="0.3">
      <c r="A110" s="55" t="s">
        <v>186</v>
      </c>
      <c r="B110" s="55"/>
      <c r="C110" s="55"/>
      <c r="D110" s="13">
        <v>0</v>
      </c>
      <c r="E110" s="3">
        <v>5</v>
      </c>
      <c r="K110" s="54" t="s">
        <v>378</v>
      </c>
      <c r="L110" s="54"/>
      <c r="M110" s="54"/>
      <c r="N110" s="14">
        <f>SUM(D103,D106,D109,D193,D196,D199)</f>
        <v>1</v>
      </c>
      <c r="O110" s="18" t="s">
        <v>366</v>
      </c>
      <c r="P110" s="14">
        <v>1</v>
      </c>
    </row>
    <row r="111" spans="1:16" x14ac:dyDescent="0.3">
      <c r="A111" s="55" t="s">
        <v>124</v>
      </c>
      <c r="B111" s="55"/>
      <c r="C111" s="55"/>
      <c r="D111" s="13">
        <v>0</v>
      </c>
      <c r="E111" s="3">
        <v>3</v>
      </c>
      <c r="K111" s="54" t="s">
        <v>379</v>
      </c>
      <c r="L111" s="54"/>
      <c r="M111" s="54"/>
      <c r="N111" s="14">
        <f>SUM(D104,D107,D110,D194,D197,D200)</f>
        <v>2</v>
      </c>
      <c r="O111" s="18" t="s">
        <v>366</v>
      </c>
      <c r="P111" s="14">
        <v>2</v>
      </c>
    </row>
    <row r="112" spans="1:16" x14ac:dyDescent="0.3">
      <c r="A112" s="55" t="s">
        <v>125</v>
      </c>
      <c r="B112" s="55"/>
      <c r="C112" s="55"/>
      <c r="D112" s="13">
        <v>0</v>
      </c>
      <c r="E112" s="3">
        <v>3</v>
      </c>
      <c r="K112" s="54" t="s">
        <v>347</v>
      </c>
      <c r="L112" s="54"/>
      <c r="M112" s="54"/>
      <c r="N112" s="14">
        <f>SUM(D132,D135,D138,D141,D144,D147,D150,D153,D156,D159,D162,D165,D168,D171,D174,D177,D180,D183,D186,D189,D192,D195,D198,D201,D204,D207,D210,D213,D216,D219)</f>
        <v>8</v>
      </c>
      <c r="O112" s="19" t="s">
        <v>344</v>
      </c>
      <c r="P112" s="14">
        <v>8</v>
      </c>
    </row>
    <row r="113" spans="1:18" x14ac:dyDescent="0.3">
      <c r="A113" s="55" t="s">
        <v>126</v>
      </c>
      <c r="B113" s="55"/>
      <c r="C113" s="55"/>
      <c r="D113" s="13">
        <v>1</v>
      </c>
      <c r="E113" s="3">
        <v>3</v>
      </c>
      <c r="K113" s="54" t="s">
        <v>348</v>
      </c>
      <c r="L113" s="54"/>
      <c r="M113" s="54"/>
      <c r="N113" s="14">
        <f>SUM(D133,D136,D139,D142,D145,D148,D151,D154,D157,D160,D163,D166,D169,D172,D175,D178,D181,D184,D187,D190,D193,D196,D199,D202,D205,D208,D211,D214,D217,D220)</f>
        <v>9</v>
      </c>
      <c r="O113" s="19" t="s">
        <v>344</v>
      </c>
      <c r="P113" s="14">
        <v>9</v>
      </c>
    </row>
    <row r="114" spans="1:18" x14ac:dyDescent="0.3">
      <c r="A114" s="55" t="s">
        <v>127</v>
      </c>
      <c r="B114" s="55"/>
      <c r="C114" s="55"/>
      <c r="D114" s="13">
        <v>1</v>
      </c>
      <c r="E114" s="3">
        <v>3</v>
      </c>
      <c r="K114" s="54" t="s">
        <v>349</v>
      </c>
      <c r="L114" s="54"/>
      <c r="M114" s="54"/>
      <c r="N114" s="14">
        <f>SUM(D134,D137,D140,D143,D146,D149,D152,D155,D158,D161,D164,D167,D170,D173,D176,D179,D182,D185,D188,D191,D194,D197,D200,D203,D206,D209,D212,D215,D218,D221)</f>
        <v>10</v>
      </c>
      <c r="O114" s="19" t="s">
        <v>344</v>
      </c>
      <c r="P114" s="14">
        <v>10</v>
      </c>
    </row>
    <row r="115" spans="1:18" x14ac:dyDescent="0.3">
      <c r="A115" s="55" t="s">
        <v>128</v>
      </c>
      <c r="B115" s="55"/>
      <c r="C115" s="55"/>
      <c r="D115" s="13">
        <v>0</v>
      </c>
      <c r="E115" s="3">
        <v>3</v>
      </c>
      <c r="K115" s="54" t="s">
        <v>350</v>
      </c>
      <c r="L115" s="54"/>
      <c r="M115" s="54"/>
      <c r="N115" s="14">
        <f>SUM(D43,D46,D49,D52,D55,D58,D61,D64,D67,D133,D136,D139,D142,D145,D148,D151,D154,D157)</f>
        <v>5</v>
      </c>
      <c r="O115" s="19" t="s">
        <v>344</v>
      </c>
      <c r="P115" s="14">
        <v>5</v>
      </c>
    </row>
    <row r="116" spans="1:18" x14ac:dyDescent="0.3">
      <c r="A116" s="55" t="s">
        <v>129</v>
      </c>
      <c r="B116" s="55"/>
      <c r="C116" s="55"/>
      <c r="D116" s="13">
        <v>0</v>
      </c>
      <c r="E116" s="3">
        <v>3</v>
      </c>
      <c r="K116" s="54" t="s">
        <v>351</v>
      </c>
      <c r="L116" s="54"/>
      <c r="M116" s="54"/>
      <c r="N116" s="14">
        <f>SUM(D69,D72,D75,D78,D81,D84,D87,D90,D93,D159,D162,D165,D168,D171,D174,D177,D180,D183)</f>
        <v>4</v>
      </c>
      <c r="O116" s="19" t="s">
        <v>344</v>
      </c>
      <c r="P116" s="14">
        <v>6</v>
      </c>
      <c r="Q116" s="8"/>
      <c r="R116" s="8"/>
    </row>
    <row r="117" spans="1:18" x14ac:dyDescent="0.3">
      <c r="A117" s="55" t="s">
        <v>130</v>
      </c>
      <c r="B117" s="55"/>
      <c r="C117" s="55"/>
      <c r="D117" s="13">
        <v>1</v>
      </c>
      <c r="E117" s="3">
        <v>3</v>
      </c>
      <c r="K117" s="54" t="s">
        <v>352</v>
      </c>
      <c r="L117" s="54"/>
      <c r="M117" s="54"/>
      <c r="N117" s="14">
        <f>SUM(D98,D101,D104,D107,D110,D113,D116,D119,D122,D188,D191,D194,D197,D200,D203,D206,D209,D212)</f>
        <v>6</v>
      </c>
      <c r="O117" s="19" t="s">
        <v>344</v>
      </c>
      <c r="P117" s="14">
        <v>6</v>
      </c>
    </row>
    <row r="118" spans="1:18" x14ac:dyDescent="0.3">
      <c r="A118" s="55" t="s">
        <v>131</v>
      </c>
      <c r="B118" s="55"/>
      <c r="C118" s="55"/>
      <c r="D118" s="13">
        <v>0</v>
      </c>
      <c r="E118" s="3">
        <v>3</v>
      </c>
      <c r="K118" s="54" t="s">
        <v>367</v>
      </c>
      <c r="L118" s="54"/>
      <c r="M118" s="54"/>
      <c r="N118" s="14">
        <f>D21*E21+D24*E24+D27*E27+D30*E30+D33*E33+D36*E36+D39*E39+D42*E42+D45*E45+D48*E48+D51*E51+D54*E54+D57*E57+D60*E60+D63*E63+D66*E66+D69*E69+D72*E72+D75*E75+D78*E78+D81*E81+D84*E84+D87*E87+D90*E90+D93*E93+D96*E96+D99*E99+D102*E102+D105*E105+D108*E108+D111*E111+D114*E114+D117*E117+D120*E120+D123*E123+D126*E126+D129*E129+D132*E132+D135*E135+D138*E138+D141*E141+D144*E144+D147*E147+D150*E150+D153*E153+D156*E156+D159*E159+D162*E162+D165*E165+D168*E168+D171*E171+D174*E174+D177*E177+D180*E180+D183*E183+D186*E186+D189*E189+D192*E192+D195*E195+D198*E198+D201*E201+D204*E204+D207*E207+D213*E213+D216*E216+D219*E219</f>
        <v>65</v>
      </c>
      <c r="O118" s="19" t="s">
        <v>344</v>
      </c>
      <c r="P118" s="14">
        <v>65</v>
      </c>
    </row>
    <row r="119" spans="1:18" x14ac:dyDescent="0.3">
      <c r="A119" s="55" t="s">
        <v>132</v>
      </c>
      <c r="B119" s="55"/>
      <c r="C119" s="55"/>
      <c r="D119" s="13">
        <v>0</v>
      </c>
      <c r="E119" s="3">
        <v>3</v>
      </c>
      <c r="K119" s="54" t="s">
        <v>368</v>
      </c>
      <c r="L119" s="54"/>
      <c r="M119" s="54"/>
      <c r="N119" s="14">
        <f>D22*E22+D25*E25+D28*E28+D31*E31+D34*E34+D37*E37+D40*E40+D43*E43+D46*E46+D49*E49+D52*E52+D55*E55+D58*E58+D61*E61+D64*E64+D67*E67+D70*E70+D73*E73+D76*E76+D79*E79+D82*E82+D85*E85+D88*E88+D91*E91+D94*E94+D97*E97+D100*E100+D103*E103+D106*E106+D109*E109+D112*E112+D115*E115+D118*E118+D121*E121+D124*E124+D127*E127+D130*E130+D133*E133+D136*E136+D139*E139+D142*E142+D145*E145+D148*E148+D151*E151+D154*E154+D157*E157+D160*E160+D163*E163+D166*E166+D169*E169+D172*E172+D175*E175+D178*E178+D181*E181+D184*E184+D187*E187+D190*E190+D193*E193+D196*E196+D199*E199+D202*E202+D205*E205+D208*E208+D214*E214+D217*E217+D220*E220</f>
        <v>76.800000000000011</v>
      </c>
      <c r="O119" s="19" t="s">
        <v>344</v>
      </c>
      <c r="P119" s="14">
        <v>80</v>
      </c>
    </row>
    <row r="120" spans="1:18" x14ac:dyDescent="0.3">
      <c r="A120" s="55" t="s">
        <v>133</v>
      </c>
      <c r="B120" s="55"/>
      <c r="C120" s="55"/>
      <c r="D120" s="13">
        <v>0</v>
      </c>
      <c r="E120" s="3">
        <v>3</v>
      </c>
      <c r="K120" s="54" t="s">
        <v>369</v>
      </c>
      <c r="L120" s="54"/>
      <c r="M120" s="54"/>
      <c r="N120" s="14">
        <f>D23*E23+D26*E26+D29*E29+D32*E32+D35*E35+D38*E38+D41*E41+D44*E44+D47*E47+D50*E50+D53*E53+D56*E56+D59*E59+D62*E62+D65*E65+D68*E68+D71*E71+D74*E74+D77*E77+D80*E80+D83*E83+D86*E86+D89*E89+D92*E92+D95*E95+D98*E98+D101*E101+D104*E104+D107*E107+D110*E110+D113*E113+D116*E116+D119*E119+D122*E122+D125*E125+D128*E128+D131*E131+D134*E134+D137*E137+D140*E140+D143*E143+D146*E146+D149*E149+D152*E152+D155*E155+D158*E158+D161*E161+D164*E164+D167*E167+D170*E170+D173*E173+D176*E176+D179*E179+D182*E182+D185*E185+D188*E188+D191*E191+D194*E194+D197*E197+D120*E120+D203*E203+D206*E206+D209*E209+D215*E215+D218*E218+D221*E221</f>
        <v>74.600000000000009</v>
      </c>
      <c r="O120" s="19" t="s">
        <v>344</v>
      </c>
      <c r="P120" s="14">
        <v>85</v>
      </c>
    </row>
    <row r="121" spans="1:18" x14ac:dyDescent="0.3">
      <c r="A121" s="55" t="s">
        <v>134</v>
      </c>
      <c r="B121" s="55"/>
      <c r="C121" s="55"/>
      <c r="D121" s="13">
        <v>1</v>
      </c>
      <c r="E121" s="3">
        <v>3</v>
      </c>
      <c r="K121" s="50" t="s">
        <v>403</v>
      </c>
      <c r="L121" s="50"/>
      <c r="M121" s="50"/>
      <c r="N121" s="51" t="s">
        <v>406</v>
      </c>
      <c r="O121" s="52"/>
      <c r="P121" s="53"/>
    </row>
    <row r="122" spans="1:18" x14ac:dyDescent="0.3">
      <c r="A122" s="55" t="s">
        <v>135</v>
      </c>
      <c r="B122" s="55"/>
      <c r="C122" s="55"/>
      <c r="D122" s="13">
        <v>0</v>
      </c>
      <c r="E122" s="3">
        <v>3</v>
      </c>
      <c r="K122" s="50" t="s">
        <v>404</v>
      </c>
      <c r="L122" s="50"/>
      <c r="M122" s="50"/>
      <c r="N122" s="50" t="s">
        <v>405</v>
      </c>
      <c r="O122" s="50"/>
      <c r="P122" s="50"/>
    </row>
    <row r="123" spans="1:18" x14ac:dyDescent="0.3">
      <c r="A123" s="55" t="s">
        <v>136</v>
      </c>
      <c r="B123" s="55"/>
      <c r="C123" s="55"/>
      <c r="D123" s="13">
        <v>1</v>
      </c>
      <c r="E123" s="3">
        <v>3</v>
      </c>
    </row>
    <row r="124" spans="1:18" x14ac:dyDescent="0.3">
      <c r="A124" s="55" t="s">
        <v>137</v>
      </c>
      <c r="B124" s="55"/>
      <c r="C124" s="55"/>
      <c r="D124" s="13">
        <v>0</v>
      </c>
      <c r="E124" s="3">
        <v>3</v>
      </c>
    </row>
    <row r="125" spans="1:18" x14ac:dyDescent="0.3">
      <c r="A125" s="55" t="s">
        <v>138</v>
      </c>
      <c r="B125" s="55"/>
      <c r="C125" s="55"/>
      <c r="D125" s="13">
        <v>0</v>
      </c>
      <c r="E125" s="3">
        <v>3</v>
      </c>
    </row>
    <row r="126" spans="1:18" x14ac:dyDescent="0.3">
      <c r="A126" s="55" t="s">
        <v>139</v>
      </c>
      <c r="B126" s="55"/>
      <c r="C126" s="55"/>
      <c r="D126" s="13">
        <v>1</v>
      </c>
      <c r="E126" s="3">
        <v>3</v>
      </c>
    </row>
    <row r="127" spans="1:18" x14ac:dyDescent="0.3">
      <c r="A127" s="55" t="s">
        <v>140</v>
      </c>
      <c r="B127" s="55"/>
      <c r="C127" s="55"/>
      <c r="D127" s="13">
        <v>0</v>
      </c>
      <c r="E127" s="3">
        <v>3</v>
      </c>
    </row>
    <row r="128" spans="1:18" x14ac:dyDescent="0.3">
      <c r="A128" s="55" t="s">
        <v>141</v>
      </c>
      <c r="B128" s="55"/>
      <c r="C128" s="55"/>
      <c r="D128" s="13">
        <v>0</v>
      </c>
      <c r="E128" s="3">
        <v>3</v>
      </c>
    </row>
    <row r="129" spans="1:5" x14ac:dyDescent="0.3">
      <c r="A129" s="55" t="s">
        <v>142</v>
      </c>
      <c r="B129" s="55"/>
      <c r="C129" s="55"/>
      <c r="D129" s="13">
        <v>0</v>
      </c>
      <c r="E129" s="3">
        <v>3</v>
      </c>
    </row>
    <row r="130" spans="1:5" x14ac:dyDescent="0.3">
      <c r="A130" s="55" t="s">
        <v>143</v>
      </c>
      <c r="B130" s="55"/>
      <c r="C130" s="55"/>
      <c r="D130" s="13">
        <v>0</v>
      </c>
      <c r="E130" s="3">
        <v>3</v>
      </c>
    </row>
    <row r="131" spans="1:5" x14ac:dyDescent="0.3">
      <c r="A131" s="55" t="s">
        <v>144</v>
      </c>
      <c r="B131" s="55"/>
      <c r="C131" s="55"/>
      <c r="D131" s="13">
        <v>1</v>
      </c>
      <c r="E131" s="3">
        <v>3</v>
      </c>
    </row>
    <row r="132" spans="1:5" x14ac:dyDescent="0.3">
      <c r="A132" s="55" t="s">
        <v>145</v>
      </c>
      <c r="B132" s="55"/>
      <c r="C132" s="55"/>
      <c r="D132" s="13">
        <v>0</v>
      </c>
      <c r="E132" s="3">
        <v>3</v>
      </c>
    </row>
    <row r="133" spans="1:5" x14ac:dyDescent="0.3">
      <c r="A133" s="55" t="s">
        <v>146</v>
      </c>
      <c r="B133" s="55"/>
      <c r="C133" s="55"/>
      <c r="D133" s="13">
        <v>0</v>
      </c>
      <c r="E133" s="3">
        <v>3</v>
      </c>
    </row>
    <row r="134" spans="1:5" x14ac:dyDescent="0.3">
      <c r="A134" s="55" t="s">
        <v>147</v>
      </c>
      <c r="B134" s="55"/>
      <c r="C134" s="55"/>
      <c r="D134" s="13">
        <v>0</v>
      </c>
      <c r="E134" s="3">
        <v>3</v>
      </c>
    </row>
    <row r="135" spans="1:5" x14ac:dyDescent="0.3">
      <c r="A135" s="55" t="s">
        <v>148</v>
      </c>
      <c r="B135" s="55"/>
      <c r="C135" s="55"/>
      <c r="D135" s="13">
        <v>0</v>
      </c>
      <c r="E135" s="3">
        <v>3</v>
      </c>
    </row>
    <row r="136" spans="1:5" x14ac:dyDescent="0.3">
      <c r="A136" s="55" t="s">
        <v>149</v>
      </c>
      <c r="B136" s="55"/>
      <c r="C136" s="55"/>
      <c r="D136" s="13">
        <v>0</v>
      </c>
      <c r="E136" s="3">
        <v>3</v>
      </c>
    </row>
    <row r="137" spans="1:5" x14ac:dyDescent="0.3">
      <c r="A137" s="55" t="s">
        <v>150</v>
      </c>
      <c r="B137" s="55"/>
      <c r="C137" s="55"/>
      <c r="D137" s="13">
        <v>0</v>
      </c>
      <c r="E137" s="3">
        <v>3</v>
      </c>
    </row>
    <row r="138" spans="1:5" x14ac:dyDescent="0.3">
      <c r="A138" s="55" t="s">
        <v>151</v>
      </c>
      <c r="B138" s="55"/>
      <c r="C138" s="55"/>
      <c r="D138" s="13">
        <v>1</v>
      </c>
      <c r="E138" s="3">
        <v>2.7</v>
      </c>
    </row>
    <row r="139" spans="1:5" x14ac:dyDescent="0.3">
      <c r="A139" s="55" t="s">
        <v>152</v>
      </c>
      <c r="B139" s="55"/>
      <c r="C139" s="55"/>
      <c r="D139" s="13">
        <v>0</v>
      </c>
      <c r="E139" s="3">
        <v>2.7</v>
      </c>
    </row>
    <row r="140" spans="1:5" x14ac:dyDescent="0.3">
      <c r="A140" s="55" t="s">
        <v>153</v>
      </c>
      <c r="B140" s="55"/>
      <c r="C140" s="55"/>
      <c r="D140" s="13">
        <v>0</v>
      </c>
      <c r="E140" s="3">
        <v>2.7</v>
      </c>
    </row>
    <row r="141" spans="1:5" x14ac:dyDescent="0.3">
      <c r="A141" s="55" t="s">
        <v>154</v>
      </c>
      <c r="B141" s="55"/>
      <c r="C141" s="55"/>
      <c r="D141" s="13">
        <v>0</v>
      </c>
      <c r="E141" s="3">
        <v>2.7</v>
      </c>
    </row>
    <row r="142" spans="1:5" x14ac:dyDescent="0.3">
      <c r="A142" s="55" t="s">
        <v>155</v>
      </c>
      <c r="B142" s="55"/>
      <c r="C142" s="55"/>
      <c r="D142" s="13">
        <v>0</v>
      </c>
      <c r="E142" s="3">
        <v>2.7</v>
      </c>
    </row>
    <row r="143" spans="1:5" x14ac:dyDescent="0.3">
      <c r="A143" s="55" t="s">
        <v>156</v>
      </c>
      <c r="B143" s="55"/>
      <c r="C143" s="55"/>
      <c r="D143" s="13">
        <v>1</v>
      </c>
      <c r="E143" s="3">
        <v>2.7</v>
      </c>
    </row>
    <row r="144" spans="1:5" x14ac:dyDescent="0.3">
      <c r="A144" s="55" t="s">
        <v>157</v>
      </c>
      <c r="B144" s="55"/>
      <c r="C144" s="55"/>
      <c r="D144" s="13">
        <v>1</v>
      </c>
      <c r="E144" s="3">
        <v>2.7</v>
      </c>
    </row>
    <row r="145" spans="1:5" x14ac:dyDescent="0.3">
      <c r="A145" s="55" t="s">
        <v>158</v>
      </c>
      <c r="B145" s="55"/>
      <c r="C145" s="55"/>
      <c r="D145" s="13">
        <v>0</v>
      </c>
      <c r="E145" s="3">
        <v>2.7</v>
      </c>
    </row>
    <row r="146" spans="1:5" x14ac:dyDescent="0.3">
      <c r="A146" s="55" t="s">
        <v>159</v>
      </c>
      <c r="B146" s="55"/>
      <c r="C146" s="55"/>
      <c r="D146" s="13">
        <v>0</v>
      </c>
      <c r="E146" s="3">
        <v>2.7</v>
      </c>
    </row>
    <row r="147" spans="1:5" x14ac:dyDescent="0.3">
      <c r="A147" s="55" t="s">
        <v>160</v>
      </c>
      <c r="B147" s="55"/>
      <c r="C147" s="55"/>
      <c r="D147" s="13">
        <v>0</v>
      </c>
      <c r="E147" s="3">
        <v>2.7</v>
      </c>
    </row>
    <row r="148" spans="1:5" x14ac:dyDescent="0.3">
      <c r="A148" s="55" t="s">
        <v>161</v>
      </c>
      <c r="B148" s="55"/>
      <c r="C148" s="55"/>
      <c r="D148" s="13">
        <v>1</v>
      </c>
      <c r="E148" s="3">
        <v>2.7</v>
      </c>
    </row>
    <row r="149" spans="1:5" x14ac:dyDescent="0.3">
      <c r="A149" s="55" t="s">
        <v>162</v>
      </c>
      <c r="B149" s="55"/>
      <c r="C149" s="55"/>
      <c r="D149" s="13">
        <v>0</v>
      </c>
      <c r="E149" s="3">
        <v>2.7</v>
      </c>
    </row>
    <row r="150" spans="1:5" x14ac:dyDescent="0.3">
      <c r="A150" s="55" t="s">
        <v>163</v>
      </c>
      <c r="B150" s="55"/>
      <c r="C150" s="55"/>
      <c r="D150" s="13">
        <v>0</v>
      </c>
      <c r="E150" s="3">
        <v>2.7</v>
      </c>
    </row>
    <row r="151" spans="1:5" x14ac:dyDescent="0.3">
      <c r="A151" s="55" t="s">
        <v>164</v>
      </c>
      <c r="B151" s="55"/>
      <c r="C151" s="55"/>
      <c r="D151" s="13">
        <v>0</v>
      </c>
      <c r="E151" s="3">
        <v>2.7</v>
      </c>
    </row>
    <row r="152" spans="1:5" x14ac:dyDescent="0.3">
      <c r="A152" s="55" t="s">
        <v>165</v>
      </c>
      <c r="B152" s="55"/>
      <c r="C152" s="55"/>
      <c r="D152" s="13">
        <v>1</v>
      </c>
      <c r="E152" s="3">
        <v>2.7</v>
      </c>
    </row>
    <row r="153" spans="1:5" x14ac:dyDescent="0.3">
      <c r="A153" s="55" t="s">
        <v>166</v>
      </c>
      <c r="B153" s="55"/>
      <c r="C153" s="55"/>
      <c r="D153" s="13">
        <v>1</v>
      </c>
      <c r="E153" s="3">
        <v>2.7</v>
      </c>
    </row>
    <row r="154" spans="1:5" x14ac:dyDescent="0.3">
      <c r="A154" s="55" t="s">
        <v>167</v>
      </c>
      <c r="B154" s="55"/>
      <c r="C154" s="55"/>
      <c r="D154" s="13">
        <v>0</v>
      </c>
      <c r="E154" s="3">
        <v>2.7</v>
      </c>
    </row>
    <row r="155" spans="1:5" x14ac:dyDescent="0.3">
      <c r="A155" s="55" t="s">
        <v>168</v>
      </c>
      <c r="B155" s="55"/>
      <c r="C155" s="55"/>
      <c r="D155" s="13">
        <v>0</v>
      </c>
      <c r="E155" s="3">
        <v>2.7</v>
      </c>
    </row>
    <row r="156" spans="1:5" x14ac:dyDescent="0.3">
      <c r="A156" s="55" t="s">
        <v>169</v>
      </c>
      <c r="B156" s="55"/>
      <c r="C156" s="55"/>
      <c r="D156" s="13">
        <v>1</v>
      </c>
      <c r="E156" s="3">
        <v>2.7</v>
      </c>
    </row>
    <row r="157" spans="1:5" x14ac:dyDescent="0.3">
      <c r="A157" s="55" t="s">
        <v>170</v>
      </c>
      <c r="B157" s="55"/>
      <c r="C157" s="55"/>
      <c r="D157" s="13">
        <v>0</v>
      </c>
      <c r="E157" s="3">
        <v>2.7</v>
      </c>
    </row>
    <row r="158" spans="1:5" x14ac:dyDescent="0.3">
      <c r="A158" s="55" t="s">
        <v>171</v>
      </c>
      <c r="B158" s="55"/>
      <c r="C158" s="55"/>
      <c r="D158" s="13">
        <v>0</v>
      </c>
      <c r="E158" s="3">
        <v>2.7</v>
      </c>
    </row>
    <row r="159" spans="1:5" x14ac:dyDescent="0.3">
      <c r="A159" s="55" t="s">
        <v>172</v>
      </c>
      <c r="B159" s="55"/>
      <c r="C159" s="55"/>
      <c r="D159" s="13">
        <v>0</v>
      </c>
      <c r="E159" s="3">
        <v>2.7</v>
      </c>
    </row>
    <row r="160" spans="1:5" x14ac:dyDescent="0.3">
      <c r="A160" s="55" t="s">
        <v>173</v>
      </c>
      <c r="B160" s="55"/>
      <c r="C160" s="55"/>
      <c r="D160" s="13">
        <v>0</v>
      </c>
      <c r="E160" s="3">
        <v>2.7</v>
      </c>
    </row>
    <row r="161" spans="1:5" x14ac:dyDescent="0.3">
      <c r="A161" s="55" t="s">
        <v>174</v>
      </c>
      <c r="B161" s="55"/>
      <c r="C161" s="55"/>
      <c r="D161" s="13">
        <v>1</v>
      </c>
      <c r="E161" s="3">
        <v>2.7</v>
      </c>
    </row>
    <row r="162" spans="1:5" x14ac:dyDescent="0.3">
      <c r="A162" s="55" t="s">
        <v>175</v>
      </c>
      <c r="B162" s="55"/>
      <c r="C162" s="55"/>
      <c r="D162" s="13">
        <v>0</v>
      </c>
      <c r="E162" s="3">
        <v>2.7</v>
      </c>
    </row>
    <row r="163" spans="1:5" x14ac:dyDescent="0.3">
      <c r="A163" s="55" t="s">
        <v>176</v>
      </c>
      <c r="B163" s="55"/>
      <c r="C163" s="55"/>
      <c r="D163" s="13">
        <v>1</v>
      </c>
      <c r="E163" s="3">
        <v>2.7</v>
      </c>
    </row>
    <row r="164" spans="1:5" x14ac:dyDescent="0.3">
      <c r="A164" s="55" t="s">
        <v>177</v>
      </c>
      <c r="B164" s="55"/>
      <c r="C164" s="55"/>
      <c r="D164" s="13">
        <v>0</v>
      </c>
      <c r="E164" s="3">
        <v>2.7</v>
      </c>
    </row>
    <row r="165" spans="1:5" x14ac:dyDescent="0.3">
      <c r="A165" s="55" t="s">
        <v>214</v>
      </c>
      <c r="B165" s="55"/>
      <c r="C165" s="55"/>
      <c r="D165" s="13">
        <v>0</v>
      </c>
      <c r="E165" s="3">
        <v>2.4</v>
      </c>
    </row>
    <row r="166" spans="1:5" x14ac:dyDescent="0.3">
      <c r="A166" s="55" t="s">
        <v>215</v>
      </c>
      <c r="B166" s="55"/>
      <c r="C166" s="55"/>
      <c r="D166" s="13">
        <v>0</v>
      </c>
      <c r="E166" s="3">
        <v>2.4</v>
      </c>
    </row>
    <row r="167" spans="1:5" x14ac:dyDescent="0.3">
      <c r="A167" s="55" t="s">
        <v>216</v>
      </c>
      <c r="B167" s="55"/>
      <c r="C167" s="55"/>
      <c r="D167" s="13">
        <v>1</v>
      </c>
      <c r="E167" s="3">
        <v>2.4</v>
      </c>
    </row>
    <row r="168" spans="1:5" x14ac:dyDescent="0.3">
      <c r="A168" s="55" t="s">
        <v>217</v>
      </c>
      <c r="B168" s="55"/>
      <c r="C168" s="55"/>
      <c r="D168" s="13">
        <v>0</v>
      </c>
      <c r="E168" s="3">
        <v>2.4</v>
      </c>
    </row>
    <row r="169" spans="1:5" x14ac:dyDescent="0.3">
      <c r="A169" s="55" t="s">
        <v>218</v>
      </c>
      <c r="B169" s="55"/>
      <c r="C169" s="55"/>
      <c r="D169" s="13">
        <v>0</v>
      </c>
      <c r="E169" s="3">
        <v>2.4</v>
      </c>
    </row>
    <row r="170" spans="1:5" x14ac:dyDescent="0.3">
      <c r="A170" s="55" t="s">
        <v>219</v>
      </c>
      <c r="B170" s="55"/>
      <c r="C170" s="55"/>
      <c r="D170" s="13">
        <v>1</v>
      </c>
      <c r="E170" s="3">
        <v>2.4</v>
      </c>
    </row>
    <row r="171" spans="1:5" x14ac:dyDescent="0.3">
      <c r="A171" s="55" t="s">
        <v>220</v>
      </c>
      <c r="B171" s="55"/>
      <c r="C171" s="55"/>
      <c r="D171" s="13">
        <v>0</v>
      </c>
      <c r="E171" s="3">
        <v>2.4</v>
      </c>
    </row>
    <row r="172" spans="1:5" x14ac:dyDescent="0.3">
      <c r="A172" s="55" t="s">
        <v>221</v>
      </c>
      <c r="B172" s="55"/>
      <c r="C172" s="55"/>
      <c r="D172" s="13">
        <v>0</v>
      </c>
      <c r="E172" s="3">
        <v>2.4</v>
      </c>
    </row>
    <row r="173" spans="1:5" x14ac:dyDescent="0.3">
      <c r="A173" s="55" t="s">
        <v>222</v>
      </c>
      <c r="B173" s="55"/>
      <c r="C173" s="55"/>
      <c r="D173" s="13">
        <v>1</v>
      </c>
      <c r="E173" s="3">
        <v>2.4</v>
      </c>
    </row>
    <row r="174" spans="1:5" x14ac:dyDescent="0.3">
      <c r="A174" s="55" t="s">
        <v>223</v>
      </c>
      <c r="B174" s="55"/>
      <c r="C174" s="55"/>
      <c r="D174" s="13">
        <v>0</v>
      </c>
      <c r="E174" s="3">
        <v>2.4</v>
      </c>
    </row>
    <row r="175" spans="1:5" x14ac:dyDescent="0.3">
      <c r="A175" s="55" t="s">
        <v>224</v>
      </c>
      <c r="B175" s="55"/>
      <c r="C175" s="55"/>
      <c r="D175" s="13">
        <v>1</v>
      </c>
      <c r="E175" s="3">
        <v>2.4</v>
      </c>
    </row>
    <row r="176" spans="1:5" x14ac:dyDescent="0.3">
      <c r="A176" s="55" t="s">
        <v>225</v>
      </c>
      <c r="B176" s="55"/>
      <c r="C176" s="55"/>
      <c r="D176" s="13">
        <v>0</v>
      </c>
      <c r="E176" s="3">
        <v>2.4</v>
      </c>
    </row>
    <row r="177" spans="1:5" x14ac:dyDescent="0.3">
      <c r="A177" s="55" t="s">
        <v>226</v>
      </c>
      <c r="B177" s="55"/>
      <c r="C177" s="55"/>
      <c r="D177" s="13">
        <v>0</v>
      </c>
      <c r="E177" s="3">
        <v>2.4</v>
      </c>
    </row>
    <row r="178" spans="1:5" x14ac:dyDescent="0.3">
      <c r="A178" s="55" t="s">
        <v>227</v>
      </c>
      <c r="B178" s="55"/>
      <c r="C178" s="55"/>
      <c r="D178" s="13">
        <v>1</v>
      </c>
      <c r="E178" s="3">
        <v>2.4</v>
      </c>
    </row>
    <row r="179" spans="1:5" x14ac:dyDescent="0.3">
      <c r="A179" s="55" t="s">
        <v>228</v>
      </c>
      <c r="B179" s="55"/>
      <c r="C179" s="55"/>
      <c r="D179" s="13">
        <v>0</v>
      </c>
      <c r="E179" s="3">
        <v>2.4</v>
      </c>
    </row>
    <row r="180" spans="1:5" x14ac:dyDescent="0.3">
      <c r="A180" s="55" t="s">
        <v>229</v>
      </c>
      <c r="B180" s="55"/>
      <c r="C180" s="55"/>
      <c r="D180" s="13">
        <v>0</v>
      </c>
      <c r="E180" s="3">
        <v>2.4</v>
      </c>
    </row>
    <row r="181" spans="1:5" x14ac:dyDescent="0.3">
      <c r="A181" s="55" t="s">
        <v>230</v>
      </c>
      <c r="B181" s="55"/>
      <c r="C181" s="55"/>
      <c r="D181" s="13">
        <v>0</v>
      </c>
      <c r="E181" s="3">
        <v>2.4</v>
      </c>
    </row>
    <row r="182" spans="1:5" x14ac:dyDescent="0.3">
      <c r="A182" s="55" t="s">
        <v>231</v>
      </c>
      <c r="B182" s="55"/>
      <c r="C182" s="55"/>
      <c r="D182" s="13">
        <v>1</v>
      </c>
      <c r="E182" s="3">
        <v>2.4</v>
      </c>
    </row>
    <row r="183" spans="1:5" x14ac:dyDescent="0.3">
      <c r="A183" s="55" t="s">
        <v>232</v>
      </c>
      <c r="B183" s="55"/>
      <c r="C183" s="55"/>
      <c r="D183" s="13">
        <v>0</v>
      </c>
      <c r="E183" s="3">
        <v>2.4</v>
      </c>
    </row>
    <row r="184" spans="1:5" x14ac:dyDescent="0.3">
      <c r="A184" s="55" t="s">
        <v>233</v>
      </c>
      <c r="B184" s="55"/>
      <c r="C184" s="55"/>
      <c r="D184" s="13">
        <v>1</v>
      </c>
      <c r="E184" s="3">
        <v>2.4</v>
      </c>
    </row>
    <row r="185" spans="1:5" x14ac:dyDescent="0.3">
      <c r="A185" s="55" t="s">
        <v>234</v>
      </c>
      <c r="B185" s="55"/>
      <c r="C185" s="55"/>
      <c r="D185" s="13">
        <v>0</v>
      </c>
      <c r="E185" s="3">
        <v>2.4</v>
      </c>
    </row>
    <row r="186" spans="1:5" x14ac:dyDescent="0.3">
      <c r="A186" s="55" t="s">
        <v>235</v>
      </c>
      <c r="B186" s="55"/>
      <c r="C186" s="55"/>
      <c r="D186" s="13">
        <v>0</v>
      </c>
      <c r="E186" s="3">
        <v>2.4</v>
      </c>
    </row>
    <row r="187" spans="1:5" x14ac:dyDescent="0.3">
      <c r="A187" s="55" t="s">
        <v>236</v>
      </c>
      <c r="B187" s="55"/>
      <c r="C187" s="55"/>
      <c r="D187" s="13">
        <v>1</v>
      </c>
      <c r="E187" s="3">
        <v>2.4</v>
      </c>
    </row>
    <row r="188" spans="1:5" x14ac:dyDescent="0.3">
      <c r="A188" s="55" t="s">
        <v>237</v>
      </c>
      <c r="B188" s="55"/>
      <c r="C188" s="55"/>
      <c r="D188" s="13">
        <v>0</v>
      </c>
      <c r="E188" s="3">
        <v>2.4</v>
      </c>
    </row>
    <row r="189" spans="1:5" x14ac:dyDescent="0.3">
      <c r="A189" s="55" t="s">
        <v>238</v>
      </c>
      <c r="B189" s="55"/>
      <c r="C189" s="55"/>
      <c r="D189" s="13">
        <v>0</v>
      </c>
      <c r="E189" s="3">
        <v>2.4</v>
      </c>
    </row>
    <row r="190" spans="1:5" x14ac:dyDescent="0.3">
      <c r="A190" s="55" t="s">
        <v>239</v>
      </c>
      <c r="B190" s="55"/>
      <c r="C190" s="55"/>
      <c r="D190" s="13">
        <v>1</v>
      </c>
      <c r="E190" s="3">
        <v>2.4</v>
      </c>
    </row>
    <row r="191" spans="1:5" x14ac:dyDescent="0.3">
      <c r="A191" s="55" t="s">
        <v>240</v>
      </c>
      <c r="B191" s="55"/>
      <c r="C191" s="55"/>
      <c r="D191" s="13">
        <v>0</v>
      </c>
      <c r="E191" s="3">
        <v>2.4</v>
      </c>
    </row>
    <row r="192" spans="1:5" x14ac:dyDescent="0.3">
      <c r="A192" s="55" t="s">
        <v>241</v>
      </c>
      <c r="B192" s="55"/>
      <c r="C192" s="55"/>
      <c r="D192" s="13">
        <v>1</v>
      </c>
      <c r="E192" s="3">
        <v>2</v>
      </c>
    </row>
    <row r="193" spans="1:5" x14ac:dyDescent="0.3">
      <c r="A193" s="55" t="s">
        <v>242</v>
      </c>
      <c r="B193" s="55"/>
      <c r="C193" s="55"/>
      <c r="D193" s="13">
        <v>0</v>
      </c>
      <c r="E193" s="3">
        <v>2</v>
      </c>
    </row>
    <row r="194" spans="1:5" x14ac:dyDescent="0.3">
      <c r="A194" s="55" t="s">
        <v>243</v>
      </c>
      <c r="B194" s="55"/>
      <c r="C194" s="55"/>
      <c r="D194" s="13">
        <v>0</v>
      </c>
      <c r="E194" s="3">
        <v>2</v>
      </c>
    </row>
    <row r="195" spans="1:5" x14ac:dyDescent="0.3">
      <c r="A195" s="55" t="s">
        <v>244</v>
      </c>
      <c r="B195" s="55"/>
      <c r="C195" s="55"/>
      <c r="D195" s="13">
        <v>1</v>
      </c>
      <c r="E195" s="3">
        <v>2</v>
      </c>
    </row>
    <row r="196" spans="1:5" x14ac:dyDescent="0.3">
      <c r="A196" s="55" t="s">
        <v>245</v>
      </c>
      <c r="B196" s="55"/>
      <c r="C196" s="55"/>
      <c r="D196" s="13">
        <v>0</v>
      </c>
      <c r="E196" s="3">
        <v>2</v>
      </c>
    </row>
    <row r="197" spans="1:5" x14ac:dyDescent="0.3">
      <c r="A197" s="55" t="s">
        <v>246</v>
      </c>
      <c r="B197" s="55"/>
      <c r="C197" s="55"/>
      <c r="D197" s="13">
        <v>0</v>
      </c>
      <c r="E197" s="3">
        <v>2</v>
      </c>
    </row>
    <row r="198" spans="1:5" x14ac:dyDescent="0.3">
      <c r="A198" s="55" t="s">
        <v>247</v>
      </c>
      <c r="B198" s="55"/>
      <c r="C198" s="55"/>
      <c r="D198" s="13">
        <v>0</v>
      </c>
      <c r="E198" s="3">
        <v>2</v>
      </c>
    </row>
    <row r="199" spans="1:5" x14ac:dyDescent="0.3">
      <c r="A199" s="55" t="s">
        <v>248</v>
      </c>
      <c r="B199" s="55"/>
      <c r="C199" s="55"/>
      <c r="D199" s="13">
        <v>0</v>
      </c>
      <c r="E199" s="3">
        <v>2</v>
      </c>
    </row>
    <row r="200" spans="1:5" x14ac:dyDescent="0.3">
      <c r="A200" s="55" t="s">
        <v>249</v>
      </c>
      <c r="B200" s="55"/>
      <c r="C200" s="55"/>
      <c r="D200" s="13">
        <v>1</v>
      </c>
      <c r="E200" s="3">
        <v>2</v>
      </c>
    </row>
    <row r="201" spans="1:5" x14ac:dyDescent="0.3">
      <c r="A201" s="55" t="s">
        <v>250</v>
      </c>
      <c r="B201" s="55"/>
      <c r="C201" s="55"/>
      <c r="D201" s="13">
        <v>0</v>
      </c>
      <c r="E201" s="3">
        <v>4</v>
      </c>
    </row>
    <row r="202" spans="1:5" x14ac:dyDescent="0.3">
      <c r="A202" s="55" t="s">
        <v>251</v>
      </c>
      <c r="B202" s="55"/>
      <c r="C202" s="55"/>
      <c r="D202" s="13">
        <v>0</v>
      </c>
      <c r="E202" s="3">
        <v>4</v>
      </c>
    </row>
    <row r="203" spans="1:5" x14ac:dyDescent="0.3">
      <c r="A203" s="55" t="s">
        <v>252</v>
      </c>
      <c r="B203" s="55"/>
      <c r="C203" s="55"/>
      <c r="D203" s="13">
        <v>1</v>
      </c>
      <c r="E203" s="3">
        <v>4</v>
      </c>
    </row>
    <row r="204" spans="1:5" x14ac:dyDescent="0.3">
      <c r="A204" s="55" t="s">
        <v>253</v>
      </c>
      <c r="B204" s="55"/>
      <c r="C204" s="55"/>
      <c r="D204" s="13">
        <v>1</v>
      </c>
      <c r="E204" s="3">
        <v>3.8</v>
      </c>
    </row>
    <row r="205" spans="1:5" x14ac:dyDescent="0.3">
      <c r="A205" s="55" t="s">
        <v>254</v>
      </c>
      <c r="B205" s="55"/>
      <c r="C205" s="55"/>
      <c r="D205" s="13">
        <v>0</v>
      </c>
      <c r="E205" s="3">
        <v>3.8</v>
      </c>
    </row>
    <row r="206" spans="1:5" x14ac:dyDescent="0.3">
      <c r="A206" s="55" t="s">
        <v>255</v>
      </c>
      <c r="B206" s="55"/>
      <c r="C206" s="55"/>
      <c r="D206" s="13">
        <v>0</v>
      </c>
      <c r="E206" s="3">
        <v>3.8</v>
      </c>
    </row>
    <row r="207" spans="1:5" x14ac:dyDescent="0.3">
      <c r="A207" s="55" t="s">
        <v>256</v>
      </c>
      <c r="B207" s="55"/>
      <c r="C207" s="55"/>
      <c r="D207" s="13">
        <v>0</v>
      </c>
      <c r="E207" s="3">
        <v>4.2</v>
      </c>
    </row>
    <row r="208" spans="1:5" x14ac:dyDescent="0.3">
      <c r="A208" s="55" t="s">
        <v>257</v>
      </c>
      <c r="B208" s="55"/>
      <c r="C208" s="55"/>
      <c r="D208" s="13">
        <v>1</v>
      </c>
      <c r="E208" s="3">
        <v>4.2</v>
      </c>
    </row>
    <row r="209" spans="1:5" x14ac:dyDescent="0.3">
      <c r="A209" s="55" t="s">
        <v>258</v>
      </c>
      <c r="B209" s="55"/>
      <c r="C209" s="55"/>
      <c r="D209" s="13">
        <v>0</v>
      </c>
      <c r="E209" s="6">
        <v>4.2</v>
      </c>
    </row>
    <row r="210" spans="1:5" x14ac:dyDescent="0.3">
      <c r="A210" s="56"/>
      <c r="B210" s="56"/>
      <c r="C210" s="56"/>
      <c r="D210" s="15"/>
      <c r="E210" s="8"/>
    </row>
    <row r="211" spans="1:5" x14ac:dyDescent="0.3">
      <c r="A211" s="56"/>
      <c r="B211" s="56"/>
      <c r="C211" s="56"/>
      <c r="D211" s="15"/>
      <c r="E211" s="8"/>
    </row>
    <row r="212" spans="1:5" x14ac:dyDescent="0.3">
      <c r="A212" s="56"/>
      <c r="B212" s="56"/>
      <c r="C212" s="56"/>
      <c r="D212" s="15"/>
      <c r="E212" s="8"/>
    </row>
    <row r="213" spans="1:5" x14ac:dyDescent="0.3">
      <c r="A213" s="55" t="s">
        <v>259</v>
      </c>
      <c r="B213" s="55"/>
      <c r="C213" s="55"/>
      <c r="D213" s="13">
        <v>1</v>
      </c>
      <c r="E213" s="6">
        <v>2.1</v>
      </c>
    </row>
    <row r="214" spans="1:5" x14ac:dyDescent="0.3">
      <c r="A214" s="55" t="s">
        <v>260</v>
      </c>
      <c r="B214" s="55"/>
      <c r="C214" s="55"/>
      <c r="D214" s="13">
        <v>0</v>
      </c>
      <c r="E214" s="3">
        <v>2.1</v>
      </c>
    </row>
    <row r="215" spans="1:5" x14ac:dyDescent="0.3">
      <c r="A215" s="55" t="s">
        <v>261</v>
      </c>
      <c r="B215" s="55"/>
      <c r="C215" s="55"/>
      <c r="D215" s="13">
        <v>0</v>
      </c>
      <c r="E215" s="3">
        <v>2.1</v>
      </c>
    </row>
    <row r="216" spans="1:5" x14ac:dyDescent="0.3">
      <c r="A216" s="55" t="s">
        <v>262</v>
      </c>
      <c r="B216" s="55"/>
      <c r="C216" s="55"/>
      <c r="D216" s="13">
        <v>0</v>
      </c>
      <c r="E216" s="3">
        <v>2.2000000000000002</v>
      </c>
    </row>
    <row r="217" spans="1:5" x14ac:dyDescent="0.3">
      <c r="A217" s="55" t="s">
        <v>263</v>
      </c>
      <c r="B217" s="55"/>
      <c r="C217" s="55"/>
      <c r="D217" s="13">
        <v>1</v>
      </c>
      <c r="E217" s="3">
        <v>2.2000000000000002</v>
      </c>
    </row>
    <row r="218" spans="1:5" x14ac:dyDescent="0.3">
      <c r="A218" s="55" t="s">
        <v>264</v>
      </c>
      <c r="B218" s="55"/>
      <c r="C218" s="55"/>
      <c r="D218" s="13">
        <v>0</v>
      </c>
      <c r="E218" s="3">
        <v>2.2000000000000002</v>
      </c>
    </row>
    <row r="219" spans="1:5" x14ac:dyDescent="0.3">
      <c r="A219" s="55" t="s">
        <v>265</v>
      </c>
      <c r="B219" s="55"/>
      <c r="C219" s="55"/>
      <c r="D219" s="13">
        <v>0</v>
      </c>
      <c r="E219" s="3">
        <v>2.2999999999999998</v>
      </c>
    </row>
    <row r="220" spans="1:5" x14ac:dyDescent="0.3">
      <c r="A220" s="55" t="s">
        <v>266</v>
      </c>
      <c r="B220" s="55"/>
      <c r="C220" s="55"/>
      <c r="D220" s="13">
        <v>0</v>
      </c>
      <c r="E220" s="3">
        <v>2.2999999999999998</v>
      </c>
    </row>
    <row r="221" spans="1:5" x14ac:dyDescent="0.3">
      <c r="A221" s="55" t="s">
        <v>267</v>
      </c>
      <c r="B221" s="55"/>
      <c r="C221" s="55"/>
      <c r="D221" s="13">
        <v>1</v>
      </c>
      <c r="E221" s="6">
        <v>2.2999999999999998</v>
      </c>
    </row>
    <row r="222" spans="1:5" x14ac:dyDescent="0.3">
      <c r="A222" s="16"/>
      <c r="B222" s="16"/>
      <c r="C222" s="16"/>
      <c r="D222" s="15"/>
      <c r="E222" s="8"/>
    </row>
    <row r="223" spans="1:5" x14ac:dyDescent="0.3">
      <c r="A223" s="16"/>
      <c r="B223" s="16"/>
      <c r="C223" s="16"/>
      <c r="D223" s="15"/>
      <c r="E223" s="8"/>
    </row>
    <row r="224" spans="1:5" x14ac:dyDescent="0.3">
      <c r="A224" s="16"/>
      <c r="B224" s="16"/>
      <c r="C224" s="16"/>
      <c r="D224" s="15"/>
      <c r="E224" s="8"/>
    </row>
    <row r="225" spans="1:3" x14ac:dyDescent="0.3">
      <c r="A225" s="5"/>
      <c r="B225" s="5"/>
      <c r="C225" s="5"/>
    </row>
    <row r="226" spans="1:3" x14ac:dyDescent="0.3">
      <c r="A226" s="5"/>
      <c r="B226" s="5"/>
      <c r="C226" s="5"/>
    </row>
    <row r="227" spans="1:3" x14ac:dyDescent="0.3">
      <c r="A227" s="5"/>
      <c r="B227" s="5"/>
      <c r="C227" s="5"/>
    </row>
    <row r="228" spans="1:3" x14ac:dyDescent="0.3">
      <c r="A228" s="5"/>
      <c r="B228" s="5"/>
      <c r="C228" s="5"/>
    </row>
    <row r="229" spans="1:3" x14ac:dyDescent="0.3">
      <c r="A229" s="5"/>
      <c r="B229" s="5"/>
      <c r="C229" s="5"/>
    </row>
    <row r="230" spans="1:3" x14ac:dyDescent="0.3">
      <c r="A230" s="5"/>
      <c r="B230" s="5"/>
      <c r="C230" s="5"/>
    </row>
    <row r="231" spans="1:3" x14ac:dyDescent="0.3">
      <c r="A231" s="5"/>
      <c r="B231" s="5"/>
      <c r="C231" s="5"/>
    </row>
    <row r="232" spans="1:3" x14ac:dyDescent="0.3">
      <c r="A232" s="5"/>
      <c r="B232" s="5"/>
      <c r="C232" s="5"/>
    </row>
    <row r="233" spans="1:3" x14ac:dyDescent="0.3">
      <c r="A233" s="5"/>
      <c r="B233" s="5"/>
      <c r="C233" s="5"/>
    </row>
    <row r="234" spans="1:3" x14ac:dyDescent="0.3">
      <c r="A234" s="5"/>
      <c r="B234" s="5"/>
      <c r="C234" s="5"/>
    </row>
    <row r="235" spans="1:3" x14ac:dyDescent="0.3">
      <c r="A235" s="5"/>
      <c r="B235" s="5"/>
      <c r="C235" s="5"/>
    </row>
  </sheetData>
  <mergeCells count="314">
    <mergeCell ref="K15:L15"/>
    <mergeCell ref="K16:L16"/>
    <mergeCell ref="K17:L17"/>
    <mergeCell ref="K109:M109"/>
    <mergeCell ref="K110:M110"/>
    <mergeCell ref="K111:M111"/>
    <mergeCell ref="K119:M119"/>
    <mergeCell ref="K120:M120"/>
    <mergeCell ref="K115:M115"/>
    <mergeCell ref="K116:M116"/>
    <mergeCell ref="K117:M117"/>
    <mergeCell ref="K118:M118"/>
    <mergeCell ref="K21:M21"/>
    <mergeCell ref="K22:M22"/>
    <mergeCell ref="K23:M23"/>
    <mergeCell ref="K24:M24"/>
    <mergeCell ref="K25:M25"/>
    <mergeCell ref="K38:M38"/>
    <mergeCell ref="K39:M39"/>
    <mergeCell ref="K40:M40"/>
    <mergeCell ref="K41:M41"/>
    <mergeCell ref="K42:M42"/>
    <mergeCell ref="K43:M43"/>
    <mergeCell ref="K32:M32"/>
    <mergeCell ref="A1:W2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K26:M26"/>
    <mergeCell ref="K27:M27"/>
    <mergeCell ref="K28:M28"/>
    <mergeCell ref="K29:M29"/>
    <mergeCell ref="K30:M30"/>
    <mergeCell ref="K31:M31"/>
    <mergeCell ref="A20:C20"/>
    <mergeCell ref="F21:H21"/>
    <mergeCell ref="F20:H20"/>
    <mergeCell ref="K20:M20"/>
    <mergeCell ref="K14:L14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57:C157"/>
    <mergeCell ref="A158:C158"/>
    <mergeCell ref="A159:C159"/>
    <mergeCell ref="A160:C160"/>
    <mergeCell ref="A161:C161"/>
    <mergeCell ref="A162:C162"/>
    <mergeCell ref="A151:C151"/>
    <mergeCell ref="A152:C152"/>
    <mergeCell ref="A153:C153"/>
    <mergeCell ref="A154:C154"/>
    <mergeCell ref="A155:C155"/>
    <mergeCell ref="A156:C156"/>
    <mergeCell ref="A169:C169"/>
    <mergeCell ref="A170:C170"/>
    <mergeCell ref="A171:C171"/>
    <mergeCell ref="A172:C172"/>
    <mergeCell ref="A173:C173"/>
    <mergeCell ref="A174:C174"/>
    <mergeCell ref="A163:C163"/>
    <mergeCell ref="A164:C164"/>
    <mergeCell ref="A165:C165"/>
    <mergeCell ref="A166:C166"/>
    <mergeCell ref="A167:C167"/>
    <mergeCell ref="A168:C168"/>
    <mergeCell ref="A181:C181"/>
    <mergeCell ref="A182:C182"/>
    <mergeCell ref="A183:C183"/>
    <mergeCell ref="A184:C184"/>
    <mergeCell ref="A185:C185"/>
    <mergeCell ref="A186:C186"/>
    <mergeCell ref="A175:C175"/>
    <mergeCell ref="A176:C176"/>
    <mergeCell ref="A177:C177"/>
    <mergeCell ref="A178:C178"/>
    <mergeCell ref="A179:C179"/>
    <mergeCell ref="A180:C180"/>
    <mergeCell ref="A193:C193"/>
    <mergeCell ref="A194:C194"/>
    <mergeCell ref="A195:C195"/>
    <mergeCell ref="A196:C196"/>
    <mergeCell ref="A197:C197"/>
    <mergeCell ref="A198:C198"/>
    <mergeCell ref="A187:C187"/>
    <mergeCell ref="A188:C188"/>
    <mergeCell ref="A189:C189"/>
    <mergeCell ref="A190:C190"/>
    <mergeCell ref="A191:C191"/>
    <mergeCell ref="A192:C192"/>
    <mergeCell ref="A205:C205"/>
    <mergeCell ref="A206:C206"/>
    <mergeCell ref="A207:C207"/>
    <mergeCell ref="A208:C208"/>
    <mergeCell ref="A209:C209"/>
    <mergeCell ref="A210:C210"/>
    <mergeCell ref="A199:C199"/>
    <mergeCell ref="A200:C200"/>
    <mergeCell ref="A201:C201"/>
    <mergeCell ref="A202:C202"/>
    <mergeCell ref="A203:C203"/>
    <mergeCell ref="A204:C204"/>
    <mergeCell ref="A217:C217"/>
    <mergeCell ref="A218:C218"/>
    <mergeCell ref="A219:C219"/>
    <mergeCell ref="A220:C220"/>
    <mergeCell ref="A221:C221"/>
    <mergeCell ref="A211:C211"/>
    <mergeCell ref="A212:C212"/>
    <mergeCell ref="A213:C213"/>
    <mergeCell ref="A214:C214"/>
    <mergeCell ref="A215:C215"/>
    <mergeCell ref="A216:C216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K33:M33"/>
    <mergeCell ref="K34:M34"/>
    <mergeCell ref="K35:M35"/>
    <mergeCell ref="K36:M36"/>
    <mergeCell ref="K37:M37"/>
    <mergeCell ref="K50:M50"/>
    <mergeCell ref="K51:M51"/>
    <mergeCell ref="K52:M52"/>
    <mergeCell ref="K53:M53"/>
    <mergeCell ref="K54:M54"/>
    <mergeCell ref="K55:M55"/>
    <mergeCell ref="K44:M44"/>
    <mergeCell ref="K45:M45"/>
    <mergeCell ref="K46:M46"/>
    <mergeCell ref="K47:M47"/>
    <mergeCell ref="K48:M48"/>
    <mergeCell ref="K49:M49"/>
    <mergeCell ref="K62:M62"/>
    <mergeCell ref="K63:M63"/>
    <mergeCell ref="K64:M64"/>
    <mergeCell ref="K65:M65"/>
    <mergeCell ref="K66:M66"/>
    <mergeCell ref="K67:M67"/>
    <mergeCell ref="K56:M56"/>
    <mergeCell ref="K57:M57"/>
    <mergeCell ref="K58:M58"/>
    <mergeCell ref="K59:M59"/>
    <mergeCell ref="K60:M60"/>
    <mergeCell ref="K61:M61"/>
    <mergeCell ref="K74:M74"/>
    <mergeCell ref="K75:M75"/>
    <mergeCell ref="K76:M76"/>
    <mergeCell ref="K77:M77"/>
    <mergeCell ref="K78:M78"/>
    <mergeCell ref="K79:M79"/>
    <mergeCell ref="K68:M68"/>
    <mergeCell ref="K69:M69"/>
    <mergeCell ref="K70:M70"/>
    <mergeCell ref="K71:M71"/>
    <mergeCell ref="K72:M72"/>
    <mergeCell ref="K73:M73"/>
    <mergeCell ref="K85:M85"/>
    <mergeCell ref="K86:M86"/>
    <mergeCell ref="K93:M93"/>
    <mergeCell ref="K94:M94"/>
    <mergeCell ref="K95:M95"/>
    <mergeCell ref="K80:M80"/>
    <mergeCell ref="K81:M81"/>
    <mergeCell ref="K82:M82"/>
    <mergeCell ref="K83:M83"/>
    <mergeCell ref="K84:M84"/>
    <mergeCell ref="K90:M90"/>
    <mergeCell ref="K91:M91"/>
    <mergeCell ref="K92:M92"/>
    <mergeCell ref="K97:M97"/>
    <mergeCell ref="K98:M98"/>
    <mergeCell ref="K99:M99"/>
    <mergeCell ref="K96:M96"/>
    <mergeCell ref="K87:M87"/>
    <mergeCell ref="K88:M88"/>
    <mergeCell ref="K89:M89"/>
    <mergeCell ref="K106:M106"/>
    <mergeCell ref="K107:M107"/>
    <mergeCell ref="K121:M121"/>
    <mergeCell ref="N121:P121"/>
    <mergeCell ref="K122:M122"/>
    <mergeCell ref="N122:P122"/>
    <mergeCell ref="K108:M108"/>
    <mergeCell ref="K112:M112"/>
    <mergeCell ref="K113:M113"/>
    <mergeCell ref="K114:M114"/>
    <mergeCell ref="K100:M100"/>
    <mergeCell ref="K101:M101"/>
    <mergeCell ref="K102:M102"/>
    <mergeCell ref="K103:M103"/>
    <mergeCell ref="K104:M104"/>
    <mergeCell ref="K105:M10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7459-C653-4BA1-BB27-C40C7DEF7DFA}">
  <dimension ref="A1:B15"/>
  <sheetViews>
    <sheetView workbookViewId="0"/>
  </sheetViews>
  <sheetFormatPr defaultRowHeight="14.4" x14ac:dyDescent="0.3"/>
  <sheetData>
    <row r="1" spans="1:2" x14ac:dyDescent="0.3">
      <c r="A1">
        <v>1</v>
      </c>
    </row>
    <row r="2" spans="1:2" x14ac:dyDescent="0.3">
      <c r="A2" t="s">
        <v>380</v>
      </c>
    </row>
    <row r="3" spans="1:2" x14ac:dyDescent="0.3">
      <c r="A3">
        <v>1</v>
      </c>
    </row>
    <row r="4" spans="1:2" x14ac:dyDescent="0.3">
      <c r="A4">
        <v>0</v>
      </c>
    </row>
    <row r="5" spans="1:2" x14ac:dyDescent="0.3">
      <c r="A5">
        <v>20</v>
      </c>
    </row>
    <row r="6" spans="1:2" x14ac:dyDescent="0.3">
      <c r="A6">
        <v>1</v>
      </c>
    </row>
    <row r="8" spans="1:2" x14ac:dyDescent="0.3">
      <c r="A8" s="22"/>
      <c r="B8" s="22"/>
    </row>
    <row r="9" spans="1:2" x14ac:dyDescent="0.3">
      <c r="A9" t="s">
        <v>381</v>
      </c>
    </row>
    <row r="10" spans="1:2" x14ac:dyDescent="0.3">
      <c r="A10" t="s">
        <v>382</v>
      </c>
    </row>
    <row r="15" spans="1:2" x14ac:dyDescent="0.3">
      <c r="B1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4CAC-856C-4FFA-9A4E-83BF2DCF3E92}">
  <dimension ref="A1:B18"/>
  <sheetViews>
    <sheetView workbookViewId="0"/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 t="s">
        <v>407</v>
      </c>
      <c r="B2" t="s">
        <v>398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75</v>
      </c>
    </row>
    <row r="5" spans="1:2" x14ac:dyDescent="0.3">
      <c r="A5">
        <v>20</v>
      </c>
      <c r="B5">
        <v>90</v>
      </c>
    </row>
    <row r="6" spans="1:2" x14ac:dyDescent="0.3">
      <c r="A6">
        <v>1</v>
      </c>
      <c r="B6">
        <v>1</v>
      </c>
    </row>
    <row r="8" spans="1:2" x14ac:dyDescent="0.3">
      <c r="A8" s="22"/>
      <c r="B8" s="22" t="s">
        <v>386</v>
      </c>
    </row>
    <row r="9" spans="1:2" x14ac:dyDescent="0.3">
      <c r="A9" t="s">
        <v>381</v>
      </c>
      <c r="B9" t="s">
        <v>399</v>
      </c>
    </row>
    <row r="10" spans="1:2" x14ac:dyDescent="0.3">
      <c r="A10" t="s">
        <v>382</v>
      </c>
      <c r="B10">
        <v>1</v>
      </c>
    </row>
    <row r="11" spans="1:2" x14ac:dyDescent="0.3">
      <c r="B11">
        <v>10</v>
      </c>
    </row>
    <row r="12" spans="1:2" x14ac:dyDescent="0.3">
      <c r="B12">
        <v>20</v>
      </c>
    </row>
    <row r="13" spans="1:2" x14ac:dyDescent="0.3">
      <c r="B13">
        <v>1</v>
      </c>
    </row>
    <row r="15" spans="1:2" x14ac:dyDescent="0.3">
      <c r="B15" s="22" t="s">
        <v>386</v>
      </c>
    </row>
    <row r="16" spans="1:2" x14ac:dyDescent="0.3">
      <c r="B16" t="s">
        <v>381</v>
      </c>
    </row>
    <row r="17" spans="2:2" x14ac:dyDescent="0.3">
      <c r="B17" t="s">
        <v>400</v>
      </c>
    </row>
    <row r="18" spans="2:2" x14ac:dyDescent="0.3">
      <c r="B18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FF3F-E9B3-4F88-AC32-0E29D2DA8271}">
  <dimension ref="A1:K24"/>
  <sheetViews>
    <sheetView workbookViewId="0">
      <selection activeCell="R16" sqref="R16"/>
    </sheetView>
  </sheetViews>
  <sheetFormatPr defaultRowHeight="14.4" x14ac:dyDescent="0.3"/>
  <sheetData>
    <row r="1" spans="1:11" x14ac:dyDescent="0.3">
      <c r="A1" s="23" t="s">
        <v>408</v>
      </c>
      <c r="K1" s="27" t="str">
        <f>CONCATENATE("Sensitivity of ",$K$4," to ","Input")</f>
        <v>Sensitivity of $I$21 to Input</v>
      </c>
    </row>
    <row r="3" spans="1:11" x14ac:dyDescent="0.3">
      <c r="A3" t="s">
        <v>409</v>
      </c>
      <c r="K3" t="s">
        <v>383</v>
      </c>
    </row>
    <row r="4" spans="1:11" ht="30" x14ac:dyDescent="0.3">
      <c r="B4" s="25" t="s">
        <v>381</v>
      </c>
      <c r="J4" s="27">
        <f>MATCH($K$4,OutputAddresses,0)</f>
        <v>1</v>
      </c>
      <c r="K4" s="26" t="s">
        <v>381</v>
      </c>
    </row>
    <row r="5" spans="1:11" x14ac:dyDescent="0.3">
      <c r="A5" s="24">
        <v>1</v>
      </c>
      <c r="B5" s="28">
        <v>218.4</v>
      </c>
      <c r="K5">
        <f>INDEX(OutputValues,1,$J$4)</f>
        <v>218.4</v>
      </c>
    </row>
    <row r="6" spans="1:11" x14ac:dyDescent="0.3">
      <c r="A6" s="24">
        <v>2</v>
      </c>
      <c r="B6" s="29">
        <v>218.4</v>
      </c>
      <c r="K6">
        <f>INDEX(OutputValues,2,$J$4)</f>
        <v>218.4</v>
      </c>
    </row>
    <row r="7" spans="1:11" x14ac:dyDescent="0.3">
      <c r="A7" s="24">
        <v>3</v>
      </c>
      <c r="B7" s="29">
        <v>218.4</v>
      </c>
      <c r="K7">
        <f>INDEX(OutputValues,3,$J$4)</f>
        <v>218.4</v>
      </c>
    </row>
    <row r="8" spans="1:11" x14ac:dyDescent="0.3">
      <c r="A8" s="24">
        <v>4</v>
      </c>
      <c r="B8" s="29">
        <v>218.4</v>
      </c>
      <c r="K8">
        <f>INDEX(OutputValues,4,$J$4)</f>
        <v>218.4</v>
      </c>
    </row>
    <row r="9" spans="1:11" x14ac:dyDescent="0.3">
      <c r="A9" s="24">
        <v>5</v>
      </c>
      <c r="B9" s="29">
        <v>218.4</v>
      </c>
      <c r="K9">
        <f>INDEX(OutputValues,5,$J$4)</f>
        <v>218.4</v>
      </c>
    </row>
    <row r="10" spans="1:11" x14ac:dyDescent="0.3">
      <c r="A10" s="24">
        <v>6</v>
      </c>
      <c r="B10" s="29">
        <v>218.4</v>
      </c>
      <c r="K10">
        <f>INDEX(OutputValues,6,$J$4)</f>
        <v>218.4</v>
      </c>
    </row>
    <row r="11" spans="1:11" x14ac:dyDescent="0.3">
      <c r="A11" s="24">
        <v>7</v>
      </c>
      <c r="B11" s="29">
        <v>218.4</v>
      </c>
      <c r="K11">
        <f>INDEX(OutputValues,7,$J$4)</f>
        <v>218.4</v>
      </c>
    </row>
    <row r="12" spans="1:11" x14ac:dyDescent="0.3">
      <c r="A12" s="24">
        <v>8</v>
      </c>
      <c r="B12" s="29">
        <v>218.4</v>
      </c>
      <c r="K12">
        <f>INDEX(OutputValues,8,$J$4)</f>
        <v>218.4</v>
      </c>
    </row>
    <row r="13" spans="1:11" x14ac:dyDescent="0.3">
      <c r="A13" s="24">
        <v>9</v>
      </c>
      <c r="B13" s="29">
        <v>218.4</v>
      </c>
      <c r="K13">
        <f>INDEX(OutputValues,9,$J$4)</f>
        <v>218.4</v>
      </c>
    </row>
    <row r="14" spans="1:11" x14ac:dyDescent="0.3">
      <c r="A14" s="24">
        <v>10</v>
      </c>
      <c r="B14" s="29">
        <v>218.4</v>
      </c>
      <c r="K14">
        <f>INDEX(OutputValues,10,$J$4)</f>
        <v>218.4</v>
      </c>
    </row>
    <row r="15" spans="1:11" x14ac:dyDescent="0.3">
      <c r="A15" s="24">
        <v>11</v>
      </c>
      <c r="B15" s="29">
        <v>218.70000000000002</v>
      </c>
      <c r="K15">
        <f>INDEX(OutputValues,11,$J$4)</f>
        <v>218.70000000000002</v>
      </c>
    </row>
    <row r="16" spans="1:11" x14ac:dyDescent="0.3">
      <c r="A16" s="24">
        <v>12</v>
      </c>
      <c r="B16" s="30" t="s">
        <v>384</v>
      </c>
      <c r="K16" t="str">
        <f>INDEX(OutputValues,12,$J$4)</f>
        <v>Not feasible</v>
      </c>
    </row>
    <row r="17" spans="1:11" x14ac:dyDescent="0.3">
      <c r="A17" s="24">
        <v>13</v>
      </c>
      <c r="B17" s="30" t="s">
        <v>384</v>
      </c>
      <c r="K17" t="str">
        <f>INDEX(OutputValues,13,$J$4)</f>
        <v>Not feasible</v>
      </c>
    </row>
    <row r="18" spans="1:11" x14ac:dyDescent="0.3">
      <c r="A18" s="24">
        <v>14</v>
      </c>
      <c r="B18" s="30" t="s">
        <v>384</v>
      </c>
      <c r="K18" t="str">
        <f>INDEX(OutputValues,14,$J$4)</f>
        <v>Not feasible</v>
      </c>
    </row>
    <row r="19" spans="1:11" x14ac:dyDescent="0.3">
      <c r="A19" s="24">
        <v>15</v>
      </c>
      <c r="B19" s="30" t="s">
        <v>384</v>
      </c>
      <c r="K19" t="str">
        <f>INDEX(OutputValues,15,$J$4)</f>
        <v>Not feasible</v>
      </c>
    </row>
    <row r="20" spans="1:11" x14ac:dyDescent="0.3">
      <c r="A20" s="24">
        <v>16</v>
      </c>
      <c r="B20" s="30" t="s">
        <v>384</v>
      </c>
      <c r="K20" t="str">
        <f>INDEX(OutputValues,16,$J$4)</f>
        <v>Not feasible</v>
      </c>
    </row>
    <row r="21" spans="1:11" x14ac:dyDescent="0.3">
      <c r="A21" s="24">
        <v>17</v>
      </c>
      <c r="B21" s="30" t="s">
        <v>384</v>
      </c>
      <c r="K21" t="str">
        <f>INDEX(OutputValues,17,$J$4)</f>
        <v>Not feasible</v>
      </c>
    </row>
    <row r="22" spans="1:11" x14ac:dyDescent="0.3">
      <c r="A22" s="24">
        <v>18</v>
      </c>
      <c r="B22" s="30" t="s">
        <v>384</v>
      </c>
      <c r="K22" t="str">
        <f>INDEX(OutputValues,18,$J$4)</f>
        <v>Not feasible</v>
      </c>
    </row>
    <row r="23" spans="1:11" x14ac:dyDescent="0.3">
      <c r="A23" s="24">
        <v>19</v>
      </c>
      <c r="B23" s="30" t="s">
        <v>384</v>
      </c>
      <c r="K23" t="str">
        <f>INDEX(OutputValues,19,$J$4)</f>
        <v>Not feasible</v>
      </c>
    </row>
    <row r="24" spans="1:11" x14ac:dyDescent="0.3">
      <c r="A24" s="24">
        <v>20</v>
      </c>
      <c r="B24" s="31" t="s">
        <v>384</v>
      </c>
      <c r="K24" t="str">
        <f>INDEX(OutputValues,20,$J$4)</f>
        <v>Not feasible</v>
      </c>
    </row>
  </sheetData>
  <dataValidations count="1">
    <dataValidation type="list" allowBlank="1" showInputMessage="1" showErrorMessage="1" sqref="K4" xr:uid="{AF1B9726-4EAD-4279-806D-2461DA6F93A0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9776-BF11-4A96-8A09-5BE196985C12}">
  <dimension ref="A1:AZ15"/>
  <sheetViews>
    <sheetView zoomScale="84" workbookViewId="0">
      <selection activeCell="L24" sqref="L24"/>
    </sheetView>
  </sheetViews>
  <sheetFormatPr defaultRowHeight="14.4" x14ac:dyDescent="0.3"/>
  <cols>
    <col min="1" max="1" width="5.5546875" bestFit="1" customWidth="1"/>
  </cols>
  <sheetData>
    <row r="1" spans="1:52" x14ac:dyDescent="0.3">
      <c r="A1" s="23" t="s">
        <v>385</v>
      </c>
      <c r="N1" s="27" t="str">
        <f>CONCATENATE("Sensitivity of ",$N$4," to ","Min Number of players-TEAM A")</f>
        <v>Sensitivity of $I$21 to Min Number of players-TEAM A</v>
      </c>
      <c r="R1" s="27" t="str">
        <f>CONCATENATE("Sensitivity of ",$R$4," to ","Budget -TEAM A")</f>
        <v>Sensitivity of $I$21 to Budget -TEAM A</v>
      </c>
    </row>
    <row r="2" spans="1:52" x14ac:dyDescent="0.3">
      <c r="N2" t="s">
        <v>388</v>
      </c>
      <c r="R2" t="s">
        <v>391</v>
      </c>
      <c r="AZ2" t="s">
        <v>381</v>
      </c>
    </row>
    <row r="3" spans="1:52" x14ac:dyDescent="0.3">
      <c r="A3" t="s">
        <v>387</v>
      </c>
      <c r="N3" t="s">
        <v>389</v>
      </c>
      <c r="O3" t="s">
        <v>390</v>
      </c>
      <c r="R3" t="s">
        <v>389</v>
      </c>
      <c r="S3" t="s">
        <v>392</v>
      </c>
    </row>
    <row r="4" spans="1:52" ht="30" x14ac:dyDescent="0.3">
      <c r="A4" s="33" t="s">
        <v>381</v>
      </c>
      <c r="B4" s="24">
        <v>10</v>
      </c>
      <c r="C4" s="24">
        <v>11</v>
      </c>
      <c r="D4" s="24">
        <v>12</v>
      </c>
      <c r="E4" s="24">
        <v>13</v>
      </c>
      <c r="F4" s="24">
        <v>14</v>
      </c>
      <c r="G4" s="24">
        <v>15</v>
      </c>
      <c r="H4" s="24">
        <v>16</v>
      </c>
      <c r="I4" s="24">
        <v>17</v>
      </c>
      <c r="J4" s="24">
        <v>18</v>
      </c>
      <c r="K4" s="24">
        <v>19</v>
      </c>
      <c r="L4" s="24">
        <v>20</v>
      </c>
      <c r="M4" s="27">
        <f>MATCH($N$4,OutputAddresses,0)</f>
        <v>1</v>
      </c>
      <c r="N4" s="26" t="s">
        <v>381</v>
      </c>
      <c r="O4" s="37">
        <v>60</v>
      </c>
      <c r="P4" s="27">
        <f>MATCH($O$4,InputValues1,0)</f>
        <v>1</v>
      </c>
      <c r="Q4" s="27">
        <f>MATCH($R$4,OutputAddresses,0)</f>
        <v>1</v>
      </c>
      <c r="R4" s="26" t="s">
        <v>381</v>
      </c>
      <c r="S4" s="37">
        <v>10</v>
      </c>
      <c r="T4" s="27">
        <f>MATCH($S$4,InputValues2,0)</f>
        <v>1</v>
      </c>
    </row>
    <row r="5" spans="1:52" x14ac:dyDescent="0.3">
      <c r="A5" s="24">
        <v>60</v>
      </c>
      <c r="B5" s="34">
        <v>190.2</v>
      </c>
      <c r="C5" s="38">
        <v>190.2</v>
      </c>
      <c r="D5" s="38">
        <v>195.6</v>
      </c>
      <c r="E5" s="38">
        <v>200.99999999999997</v>
      </c>
      <c r="F5" s="38">
        <v>206.7</v>
      </c>
      <c r="G5" s="38">
        <v>212.7</v>
      </c>
      <c r="H5" s="41" t="s">
        <v>384</v>
      </c>
      <c r="I5" s="41" t="s">
        <v>384</v>
      </c>
      <c r="J5" s="41" t="s">
        <v>384</v>
      </c>
      <c r="K5" s="41" t="s">
        <v>384</v>
      </c>
      <c r="L5" s="43" t="s">
        <v>384</v>
      </c>
      <c r="M5" s="27" t="str">
        <f>"OutputValues_"&amp;$M$4</f>
        <v>OutputValues_1</v>
      </c>
      <c r="N5">
        <f ca="1">INDEX(INDIRECT($M$5),$P$4,1)</f>
        <v>190.2</v>
      </c>
      <c r="Q5" s="27" t="str">
        <f>"OutputValues_"&amp;$Q$4</f>
        <v>OutputValues_1</v>
      </c>
      <c r="R5">
        <f ca="1">INDEX(INDIRECT($Q$5),1,$T$4)</f>
        <v>190.2</v>
      </c>
    </row>
    <row r="6" spans="1:52" x14ac:dyDescent="0.3">
      <c r="A6" s="24">
        <v>62</v>
      </c>
      <c r="B6" s="35">
        <v>190.2</v>
      </c>
      <c r="C6" s="39">
        <v>190.2</v>
      </c>
      <c r="D6" s="39">
        <v>195.6</v>
      </c>
      <c r="E6" s="39">
        <v>201</v>
      </c>
      <c r="F6" s="39">
        <v>206.7</v>
      </c>
      <c r="G6" s="39">
        <v>212.39999999999998</v>
      </c>
      <c r="H6" s="39">
        <v>218.7</v>
      </c>
      <c r="I6" s="42" t="s">
        <v>384</v>
      </c>
      <c r="J6" s="42" t="s">
        <v>384</v>
      </c>
      <c r="K6" s="42" t="s">
        <v>384</v>
      </c>
      <c r="L6" s="44" t="s">
        <v>384</v>
      </c>
      <c r="N6">
        <f ca="1">INDEX(INDIRECT($M$5),$P$4,2)</f>
        <v>190.2</v>
      </c>
      <c r="R6">
        <f ca="1">INDEX(INDIRECT($Q$5),2,$T$4)</f>
        <v>190.2</v>
      </c>
    </row>
    <row r="7" spans="1:52" x14ac:dyDescent="0.3">
      <c r="A7" s="24">
        <v>64</v>
      </c>
      <c r="B7" s="35">
        <v>190.20000000000002</v>
      </c>
      <c r="C7" s="39">
        <v>190.2</v>
      </c>
      <c r="D7" s="39">
        <v>195.6</v>
      </c>
      <c r="E7" s="39">
        <v>200.99999999999997</v>
      </c>
      <c r="F7" s="39">
        <v>206.7</v>
      </c>
      <c r="G7" s="39">
        <v>212.39999999999998</v>
      </c>
      <c r="H7" s="39">
        <v>218.70000000000002</v>
      </c>
      <c r="I7" s="42" t="s">
        <v>384</v>
      </c>
      <c r="J7" s="42" t="s">
        <v>384</v>
      </c>
      <c r="K7" s="42" t="s">
        <v>384</v>
      </c>
      <c r="L7" s="44" t="s">
        <v>384</v>
      </c>
      <c r="N7">
        <f ca="1">INDEX(INDIRECT($M$5),$P$4,3)</f>
        <v>195.6</v>
      </c>
      <c r="R7">
        <f ca="1">INDEX(INDIRECT($Q$5),3,$T$4)</f>
        <v>190.20000000000002</v>
      </c>
    </row>
    <row r="8" spans="1:52" x14ac:dyDescent="0.3">
      <c r="A8" s="24">
        <v>66</v>
      </c>
      <c r="B8" s="35">
        <v>190.2</v>
      </c>
      <c r="C8" s="39">
        <v>190.2</v>
      </c>
      <c r="D8" s="39">
        <v>195.6</v>
      </c>
      <c r="E8" s="39">
        <v>200.99999999999997</v>
      </c>
      <c r="F8" s="39">
        <v>206.7</v>
      </c>
      <c r="G8" s="39">
        <v>212.39999999999998</v>
      </c>
      <c r="H8" s="39">
        <v>218.4</v>
      </c>
      <c r="I8" s="42" t="s">
        <v>384</v>
      </c>
      <c r="J8" s="42" t="s">
        <v>384</v>
      </c>
      <c r="K8" s="42" t="s">
        <v>384</v>
      </c>
      <c r="L8" s="44" t="s">
        <v>384</v>
      </c>
      <c r="N8">
        <f ca="1">INDEX(INDIRECT($M$5),$P$4,4)</f>
        <v>200.99999999999997</v>
      </c>
      <c r="R8">
        <f ca="1">INDEX(INDIRECT($Q$5),4,$T$4)</f>
        <v>190.2</v>
      </c>
    </row>
    <row r="9" spans="1:52" x14ac:dyDescent="0.3">
      <c r="A9" s="24">
        <v>68</v>
      </c>
      <c r="B9" s="35">
        <v>190.2</v>
      </c>
      <c r="C9" s="39">
        <v>190.2</v>
      </c>
      <c r="D9" s="39">
        <v>195.6</v>
      </c>
      <c r="E9" s="39">
        <v>200.99999999999997</v>
      </c>
      <c r="F9" s="39">
        <v>206.7</v>
      </c>
      <c r="G9" s="39">
        <v>212.39999999999998</v>
      </c>
      <c r="H9" s="39">
        <v>218.4</v>
      </c>
      <c r="I9" s="39">
        <v>224.70000000000002</v>
      </c>
      <c r="J9" s="42" t="s">
        <v>384</v>
      </c>
      <c r="K9" s="42" t="s">
        <v>384</v>
      </c>
      <c r="L9" s="44" t="s">
        <v>384</v>
      </c>
      <c r="N9">
        <f ca="1">INDEX(INDIRECT($M$5),$P$4,5)</f>
        <v>206.7</v>
      </c>
      <c r="R9">
        <f ca="1">INDEX(INDIRECT($Q$5),5,$T$4)</f>
        <v>190.2</v>
      </c>
    </row>
    <row r="10" spans="1:52" x14ac:dyDescent="0.3">
      <c r="A10" s="24">
        <v>70</v>
      </c>
      <c r="B10" s="35">
        <v>190.2</v>
      </c>
      <c r="C10" s="39">
        <v>190.2</v>
      </c>
      <c r="D10" s="39">
        <v>195.6</v>
      </c>
      <c r="E10" s="39">
        <v>200.99999999999997</v>
      </c>
      <c r="F10" s="39">
        <v>206.7</v>
      </c>
      <c r="G10" s="39">
        <v>212.39999999999998</v>
      </c>
      <c r="H10" s="39">
        <v>218.4</v>
      </c>
      <c r="I10" s="39">
        <v>224.4</v>
      </c>
      <c r="J10" s="42" t="s">
        <v>384</v>
      </c>
      <c r="K10" s="42" t="s">
        <v>384</v>
      </c>
      <c r="L10" s="44" t="s">
        <v>384</v>
      </c>
      <c r="N10">
        <f ca="1">INDEX(INDIRECT($M$5),$P$4,6)</f>
        <v>212.7</v>
      </c>
      <c r="R10">
        <f ca="1">INDEX(INDIRECT($Q$5),6,$T$4)</f>
        <v>190.2</v>
      </c>
    </row>
    <row r="11" spans="1:52" x14ac:dyDescent="0.3">
      <c r="A11" s="24">
        <v>72</v>
      </c>
      <c r="B11" s="35">
        <v>190.2</v>
      </c>
      <c r="C11" s="39">
        <v>190.2</v>
      </c>
      <c r="D11" s="39">
        <v>195.6</v>
      </c>
      <c r="E11" s="39">
        <v>200.99999999999997</v>
      </c>
      <c r="F11" s="39">
        <v>206.7</v>
      </c>
      <c r="G11" s="39">
        <v>212.39999999999998</v>
      </c>
      <c r="H11" s="39">
        <v>218.4</v>
      </c>
      <c r="I11" s="39">
        <v>224.4</v>
      </c>
      <c r="J11" s="42" t="s">
        <v>384</v>
      </c>
      <c r="K11" s="42" t="s">
        <v>384</v>
      </c>
      <c r="L11" s="44" t="s">
        <v>384</v>
      </c>
      <c r="N11" t="str">
        <f ca="1">INDEX(INDIRECT($M$5),$P$4,7)</f>
        <v>Not feasible</v>
      </c>
      <c r="R11">
        <f ca="1">INDEX(INDIRECT($Q$5),7,$T$4)</f>
        <v>190.2</v>
      </c>
    </row>
    <row r="12" spans="1:52" x14ac:dyDescent="0.3">
      <c r="A12" s="24">
        <v>74</v>
      </c>
      <c r="B12" s="35">
        <v>190.2</v>
      </c>
      <c r="C12" s="39">
        <v>190.20000000000002</v>
      </c>
      <c r="D12" s="39">
        <v>195.6</v>
      </c>
      <c r="E12" s="39">
        <v>200.99999999999997</v>
      </c>
      <c r="F12" s="39">
        <v>206.7</v>
      </c>
      <c r="G12" s="39">
        <v>212.39999999999998</v>
      </c>
      <c r="H12" s="39">
        <v>218.4</v>
      </c>
      <c r="I12" s="39">
        <v>224.4</v>
      </c>
      <c r="J12" s="39">
        <v>230.4</v>
      </c>
      <c r="K12" s="42" t="s">
        <v>384</v>
      </c>
      <c r="L12" s="44" t="s">
        <v>384</v>
      </c>
      <c r="N12" t="str">
        <f ca="1">INDEX(INDIRECT($M$5),$P$4,8)</f>
        <v>Not feasible</v>
      </c>
      <c r="R12">
        <f ca="1">INDEX(INDIRECT($Q$5),8,$T$4)</f>
        <v>190.2</v>
      </c>
    </row>
    <row r="13" spans="1:52" x14ac:dyDescent="0.3">
      <c r="A13" s="24">
        <v>76</v>
      </c>
      <c r="B13" s="35">
        <v>190.2</v>
      </c>
      <c r="C13" s="39">
        <v>190.20000000000002</v>
      </c>
      <c r="D13" s="39">
        <v>195.6</v>
      </c>
      <c r="E13" s="39">
        <v>200.99999999999997</v>
      </c>
      <c r="F13" s="39">
        <v>206.7</v>
      </c>
      <c r="G13" s="39">
        <v>212.39999999999998</v>
      </c>
      <c r="H13" s="39">
        <v>218.4</v>
      </c>
      <c r="I13" s="39">
        <v>224.4</v>
      </c>
      <c r="J13" s="39">
        <v>230.4</v>
      </c>
      <c r="K13" s="42" t="s">
        <v>384</v>
      </c>
      <c r="L13" s="44" t="s">
        <v>384</v>
      </c>
      <c r="N13" t="str">
        <f ca="1">INDEX(INDIRECT($M$5),$P$4,9)</f>
        <v>Not feasible</v>
      </c>
      <c r="R13">
        <f ca="1">INDEX(INDIRECT($Q$5),9,$T$4)</f>
        <v>190.2</v>
      </c>
    </row>
    <row r="14" spans="1:52" x14ac:dyDescent="0.3">
      <c r="A14" s="24">
        <v>78</v>
      </c>
      <c r="B14" s="35">
        <v>190.2</v>
      </c>
      <c r="C14" s="39">
        <v>190.20000000000002</v>
      </c>
      <c r="D14" s="39">
        <v>195.6</v>
      </c>
      <c r="E14" s="39">
        <v>200.99999999999997</v>
      </c>
      <c r="F14" s="39">
        <v>206.7</v>
      </c>
      <c r="G14" s="39">
        <v>212.39999999999998</v>
      </c>
      <c r="H14" s="39">
        <v>218.4</v>
      </c>
      <c r="I14" s="39">
        <v>224.4</v>
      </c>
      <c r="J14" s="39">
        <v>230.4</v>
      </c>
      <c r="K14" s="42" t="s">
        <v>384</v>
      </c>
      <c r="L14" s="44" t="s">
        <v>384</v>
      </c>
      <c r="N14" t="str">
        <f ca="1">INDEX(INDIRECT($M$5),$P$4,10)</f>
        <v>Not feasible</v>
      </c>
      <c r="R14">
        <f ca="1">INDEX(INDIRECT($Q$5),10,$T$4)</f>
        <v>190.2</v>
      </c>
    </row>
    <row r="15" spans="1:52" x14ac:dyDescent="0.3">
      <c r="A15" s="24">
        <v>80</v>
      </c>
      <c r="B15" s="36">
        <v>190.2</v>
      </c>
      <c r="C15" s="40">
        <v>190.20000000000002</v>
      </c>
      <c r="D15" s="40">
        <v>195.6</v>
      </c>
      <c r="E15" s="40">
        <v>200.99999999999997</v>
      </c>
      <c r="F15" s="40">
        <v>206.7</v>
      </c>
      <c r="G15" s="40">
        <v>212.39999999999998</v>
      </c>
      <c r="H15" s="40">
        <v>218.4</v>
      </c>
      <c r="I15" s="40">
        <v>224.4</v>
      </c>
      <c r="J15" s="40">
        <v>230.4</v>
      </c>
      <c r="K15" s="40">
        <v>236.4</v>
      </c>
      <c r="L15" s="45" t="s">
        <v>384</v>
      </c>
      <c r="N15" t="str">
        <f ca="1">INDEX(INDIRECT($M$5),$P$4,11)</f>
        <v>Not feasible</v>
      </c>
      <c r="R15">
        <f ca="1">INDEX(INDIRECT($Q$5),11,$T$4)</f>
        <v>190.2</v>
      </c>
    </row>
  </sheetData>
  <dataValidations count="3">
    <dataValidation type="list" allowBlank="1" showInputMessage="1" showErrorMessage="1" sqref="N4 R4" xr:uid="{5676DFC0-634D-4FCF-B1A2-A4E2C097F5A7}">
      <formula1>OutputAddresses</formula1>
    </dataValidation>
    <dataValidation type="list" allowBlank="1" showInputMessage="1" showErrorMessage="1" sqref="O4" xr:uid="{E2AA2C0A-23C1-42F9-B8BC-0A4653C44E8E}">
      <formula1>InputValues1</formula1>
    </dataValidation>
    <dataValidation type="list" allowBlank="1" showInputMessage="1" showErrorMessage="1" sqref="S4" xr:uid="{2A6564EF-BBEF-4F25-A13F-D533C5505210}">
      <formula1>InputValues2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94A4-0CE9-4224-8925-4CF0671CC18B}">
  <dimension ref="A1:AZ20"/>
  <sheetViews>
    <sheetView workbookViewId="0">
      <selection activeCell="N22" sqref="N22"/>
    </sheetView>
  </sheetViews>
  <sheetFormatPr defaultRowHeight="14.4" x14ac:dyDescent="0.3"/>
  <cols>
    <col min="1" max="1" width="5.5546875" bestFit="1" customWidth="1"/>
  </cols>
  <sheetData>
    <row r="1" spans="1:52" x14ac:dyDescent="0.3">
      <c r="A1" s="23" t="s">
        <v>385</v>
      </c>
      <c r="N1" s="27" t="str">
        <f>CONCATENATE("Sensitivity of ",$N$4," to ","Min Number of players-TEAM B")</f>
        <v>Sensitivity of $I$21 to Min Number of players-TEAM B</v>
      </c>
      <c r="R1" s="27" t="str">
        <f>CONCATENATE("Sensitivity of ",$R$4," to ","Budget -TEAM B")</f>
        <v>Sensitivity of $I$21 to Budget -TEAM B</v>
      </c>
    </row>
    <row r="2" spans="1:52" x14ac:dyDescent="0.3">
      <c r="N2" t="s">
        <v>394</v>
      </c>
      <c r="R2" t="s">
        <v>396</v>
      </c>
      <c r="AZ2" t="s">
        <v>381</v>
      </c>
    </row>
    <row r="3" spans="1:52" x14ac:dyDescent="0.3">
      <c r="A3" t="s">
        <v>393</v>
      </c>
      <c r="N3" t="s">
        <v>389</v>
      </c>
      <c r="O3" t="s">
        <v>395</v>
      </c>
      <c r="R3" t="s">
        <v>389</v>
      </c>
      <c r="S3" t="s">
        <v>397</v>
      </c>
    </row>
    <row r="4" spans="1:52" ht="30" x14ac:dyDescent="0.3">
      <c r="A4" s="33" t="s">
        <v>381</v>
      </c>
      <c r="B4" s="24">
        <v>10</v>
      </c>
      <c r="C4" s="24">
        <v>11</v>
      </c>
      <c r="D4" s="24">
        <v>12</v>
      </c>
      <c r="E4" s="24">
        <v>13</v>
      </c>
      <c r="F4" s="24">
        <v>14</v>
      </c>
      <c r="G4" s="24">
        <v>15</v>
      </c>
      <c r="H4" s="24">
        <v>16</v>
      </c>
      <c r="I4" s="24">
        <v>17</v>
      </c>
      <c r="J4" s="24">
        <v>18</v>
      </c>
      <c r="K4" s="24">
        <v>19</v>
      </c>
      <c r="L4" s="24">
        <v>20</v>
      </c>
      <c r="M4" s="27">
        <f>MATCH($N$4,OutputAddresses,0)</f>
        <v>1</v>
      </c>
      <c r="N4" s="26" t="s">
        <v>381</v>
      </c>
      <c r="O4" s="37">
        <v>70</v>
      </c>
      <c r="P4" s="27">
        <f>MATCH($O$4,InputValues1,0)</f>
        <v>1</v>
      </c>
      <c r="Q4" s="27">
        <f>MATCH($R$4,OutputAddresses,0)</f>
        <v>1</v>
      </c>
      <c r="R4" s="26" t="s">
        <v>381</v>
      </c>
      <c r="S4" s="37">
        <v>10</v>
      </c>
      <c r="T4" s="27">
        <f>MATCH($S$4,InputValues2,0)</f>
        <v>1</v>
      </c>
    </row>
    <row r="5" spans="1:52" x14ac:dyDescent="0.3">
      <c r="A5" s="24">
        <v>70</v>
      </c>
      <c r="B5" s="34">
        <v>187.50000000000003</v>
      </c>
      <c r="C5" s="38">
        <v>190.20000000000002</v>
      </c>
      <c r="D5" s="38">
        <v>192.9</v>
      </c>
      <c r="E5" s="38">
        <v>195.6</v>
      </c>
      <c r="F5" s="38">
        <v>201.3</v>
      </c>
      <c r="G5" s="38">
        <v>207</v>
      </c>
      <c r="H5" s="38">
        <v>212.7</v>
      </c>
      <c r="I5" s="41" t="s">
        <v>384</v>
      </c>
      <c r="J5" s="41" t="s">
        <v>384</v>
      </c>
      <c r="K5" s="41" t="s">
        <v>384</v>
      </c>
      <c r="L5" s="43" t="s">
        <v>384</v>
      </c>
      <c r="M5" s="27" t="str">
        <f>"OutputValues_"&amp;$M$4</f>
        <v>OutputValues_1</v>
      </c>
      <c r="N5">
        <f ca="1">INDEX(INDIRECT($M$5),$P$4,1)</f>
        <v>187.50000000000003</v>
      </c>
      <c r="Q5" s="27" t="str">
        <f>"OutputValues_"&amp;$Q$4</f>
        <v>OutputValues_1</v>
      </c>
      <c r="R5">
        <f ca="1">INDEX(INDIRECT($Q$5),1,$T$4)</f>
        <v>187.50000000000003</v>
      </c>
    </row>
    <row r="6" spans="1:52" x14ac:dyDescent="0.3">
      <c r="A6" s="24">
        <v>71</v>
      </c>
      <c r="B6" s="35">
        <v>187.50000000000003</v>
      </c>
      <c r="C6" s="39">
        <v>190.20000000000002</v>
      </c>
      <c r="D6" s="39">
        <v>192.9</v>
      </c>
      <c r="E6" s="39">
        <v>195.6</v>
      </c>
      <c r="F6" s="39">
        <v>201.29999999999998</v>
      </c>
      <c r="G6" s="39">
        <v>207</v>
      </c>
      <c r="H6" s="39">
        <v>212.7</v>
      </c>
      <c r="I6" s="42" t="s">
        <v>384</v>
      </c>
      <c r="J6" s="42" t="s">
        <v>384</v>
      </c>
      <c r="K6" s="42" t="s">
        <v>384</v>
      </c>
      <c r="L6" s="44" t="s">
        <v>384</v>
      </c>
      <c r="N6">
        <f ca="1">INDEX(INDIRECT($M$5),$P$4,2)</f>
        <v>190.20000000000002</v>
      </c>
      <c r="R6">
        <f ca="1">INDEX(INDIRECT($Q$5),2,$T$4)</f>
        <v>187.50000000000003</v>
      </c>
    </row>
    <row r="7" spans="1:52" x14ac:dyDescent="0.3">
      <c r="A7" s="24">
        <v>72</v>
      </c>
      <c r="B7" s="35">
        <v>187.50000000000003</v>
      </c>
      <c r="C7" s="39">
        <v>190.20000000000002</v>
      </c>
      <c r="D7" s="39">
        <v>192.9</v>
      </c>
      <c r="E7" s="39">
        <v>195.6</v>
      </c>
      <c r="F7" s="39">
        <v>201.29999999999995</v>
      </c>
      <c r="G7" s="39">
        <v>207</v>
      </c>
      <c r="H7" s="39">
        <v>212.7</v>
      </c>
      <c r="I7" s="42" t="s">
        <v>384</v>
      </c>
      <c r="J7" s="42" t="s">
        <v>384</v>
      </c>
      <c r="K7" s="42" t="s">
        <v>384</v>
      </c>
      <c r="L7" s="44" t="s">
        <v>384</v>
      </c>
      <c r="N7">
        <f ca="1">INDEX(INDIRECT($M$5),$P$4,3)</f>
        <v>192.9</v>
      </c>
      <c r="R7">
        <f ca="1">INDEX(INDIRECT($Q$5),3,$T$4)</f>
        <v>187.50000000000003</v>
      </c>
    </row>
    <row r="8" spans="1:52" x14ac:dyDescent="0.3">
      <c r="A8" s="24">
        <v>73</v>
      </c>
      <c r="B8" s="35">
        <v>187.50000000000003</v>
      </c>
      <c r="C8" s="39">
        <v>190.20000000000002</v>
      </c>
      <c r="D8" s="39">
        <v>192.9</v>
      </c>
      <c r="E8" s="39">
        <v>195.6</v>
      </c>
      <c r="F8" s="39">
        <v>201.3</v>
      </c>
      <c r="G8" s="39">
        <v>207</v>
      </c>
      <c r="H8" s="39">
        <v>212.7</v>
      </c>
      <c r="I8" s="42" t="s">
        <v>384</v>
      </c>
      <c r="J8" s="42" t="s">
        <v>384</v>
      </c>
      <c r="K8" s="42" t="s">
        <v>384</v>
      </c>
      <c r="L8" s="44" t="s">
        <v>384</v>
      </c>
      <c r="N8">
        <f ca="1">INDEX(INDIRECT($M$5),$P$4,4)</f>
        <v>195.6</v>
      </c>
      <c r="R8">
        <f ca="1">INDEX(INDIRECT($Q$5),4,$T$4)</f>
        <v>187.50000000000003</v>
      </c>
    </row>
    <row r="9" spans="1:52" x14ac:dyDescent="0.3">
      <c r="A9" s="24">
        <v>74</v>
      </c>
      <c r="B9" s="35">
        <v>187.50000000000003</v>
      </c>
      <c r="C9" s="39">
        <v>190.20000000000002</v>
      </c>
      <c r="D9" s="39">
        <v>192.9</v>
      </c>
      <c r="E9" s="39">
        <v>195.6</v>
      </c>
      <c r="F9" s="39">
        <v>201.29999999999995</v>
      </c>
      <c r="G9" s="39">
        <v>207</v>
      </c>
      <c r="H9" s="39">
        <v>212.7</v>
      </c>
      <c r="I9" s="42" t="s">
        <v>384</v>
      </c>
      <c r="J9" s="42" t="s">
        <v>384</v>
      </c>
      <c r="K9" s="42" t="s">
        <v>384</v>
      </c>
      <c r="L9" s="44" t="s">
        <v>384</v>
      </c>
      <c r="N9">
        <f ca="1">INDEX(INDIRECT($M$5),$P$4,5)</f>
        <v>201.3</v>
      </c>
      <c r="R9">
        <f ca="1">INDEX(INDIRECT($Q$5),5,$T$4)</f>
        <v>187.50000000000003</v>
      </c>
    </row>
    <row r="10" spans="1:52" x14ac:dyDescent="0.3">
      <c r="A10" s="24">
        <v>75</v>
      </c>
      <c r="B10" s="35">
        <v>187.50000000000003</v>
      </c>
      <c r="C10" s="39">
        <v>190.20000000000002</v>
      </c>
      <c r="D10" s="39">
        <v>192.9</v>
      </c>
      <c r="E10" s="39">
        <v>195.6</v>
      </c>
      <c r="F10" s="39">
        <v>201.29999999999998</v>
      </c>
      <c r="G10" s="39">
        <v>207</v>
      </c>
      <c r="H10" s="39">
        <v>212.7</v>
      </c>
      <c r="I10" s="42" t="s">
        <v>384</v>
      </c>
      <c r="J10" s="42" t="s">
        <v>384</v>
      </c>
      <c r="K10" s="42" t="s">
        <v>384</v>
      </c>
      <c r="L10" s="44" t="s">
        <v>384</v>
      </c>
      <c r="N10">
        <f ca="1">INDEX(INDIRECT($M$5),$P$4,6)</f>
        <v>207</v>
      </c>
      <c r="R10">
        <f ca="1">INDEX(INDIRECT($Q$5),6,$T$4)</f>
        <v>187.50000000000003</v>
      </c>
    </row>
    <row r="11" spans="1:52" x14ac:dyDescent="0.3">
      <c r="A11" s="24">
        <v>76</v>
      </c>
      <c r="B11" s="35">
        <v>187.50000000000003</v>
      </c>
      <c r="C11" s="39">
        <v>190.20000000000002</v>
      </c>
      <c r="D11" s="39">
        <v>192.9</v>
      </c>
      <c r="E11" s="39">
        <v>195.6</v>
      </c>
      <c r="F11" s="39">
        <v>201.29999999999998</v>
      </c>
      <c r="G11" s="39">
        <v>207</v>
      </c>
      <c r="H11" s="39">
        <v>212.7</v>
      </c>
      <c r="I11" s="39">
        <v>218.70000000000002</v>
      </c>
      <c r="J11" s="42" t="s">
        <v>384</v>
      </c>
      <c r="K11" s="42" t="s">
        <v>384</v>
      </c>
      <c r="L11" s="44" t="s">
        <v>384</v>
      </c>
      <c r="N11">
        <f ca="1">INDEX(INDIRECT($M$5),$P$4,7)</f>
        <v>212.7</v>
      </c>
      <c r="R11">
        <f ca="1">INDEX(INDIRECT($Q$5),7,$T$4)</f>
        <v>187.50000000000003</v>
      </c>
    </row>
    <row r="12" spans="1:52" x14ac:dyDescent="0.3">
      <c r="A12" s="24">
        <v>77</v>
      </c>
      <c r="B12" s="35">
        <v>187.50000000000003</v>
      </c>
      <c r="C12" s="39">
        <v>190.20000000000002</v>
      </c>
      <c r="D12" s="39">
        <v>192.9</v>
      </c>
      <c r="E12" s="39">
        <v>195.6</v>
      </c>
      <c r="F12" s="39">
        <v>201.29999999999998</v>
      </c>
      <c r="G12" s="39">
        <v>207</v>
      </c>
      <c r="H12" s="39">
        <v>212.7</v>
      </c>
      <c r="I12" s="39">
        <v>218.70000000000002</v>
      </c>
      <c r="J12" s="42" t="s">
        <v>384</v>
      </c>
      <c r="K12" s="42" t="s">
        <v>384</v>
      </c>
      <c r="L12" s="44" t="s">
        <v>384</v>
      </c>
      <c r="N12" t="str">
        <f ca="1">INDEX(INDIRECT($M$5),$P$4,8)</f>
        <v>Not feasible</v>
      </c>
      <c r="R12">
        <f ca="1">INDEX(INDIRECT($Q$5),8,$T$4)</f>
        <v>187.50000000000003</v>
      </c>
    </row>
    <row r="13" spans="1:52" x14ac:dyDescent="0.3">
      <c r="A13" s="24">
        <v>78</v>
      </c>
      <c r="B13" s="35">
        <v>187.50000000000003</v>
      </c>
      <c r="C13" s="39">
        <v>190.20000000000002</v>
      </c>
      <c r="D13" s="39">
        <v>192.9</v>
      </c>
      <c r="E13" s="39">
        <v>195.6</v>
      </c>
      <c r="F13" s="39">
        <v>201.29999999999998</v>
      </c>
      <c r="G13" s="39">
        <v>207</v>
      </c>
      <c r="H13" s="39">
        <v>212.7</v>
      </c>
      <c r="I13" s="39">
        <v>218.70000000000002</v>
      </c>
      <c r="J13" s="42" t="s">
        <v>384</v>
      </c>
      <c r="K13" s="42" t="s">
        <v>384</v>
      </c>
      <c r="L13" s="44" t="s">
        <v>384</v>
      </c>
      <c r="N13" t="str">
        <f ca="1">INDEX(INDIRECT($M$5),$P$4,9)</f>
        <v>Not feasible</v>
      </c>
      <c r="R13">
        <f ca="1">INDEX(INDIRECT($Q$5),9,$T$4)</f>
        <v>187.50000000000003</v>
      </c>
    </row>
    <row r="14" spans="1:52" x14ac:dyDescent="0.3">
      <c r="A14" s="24">
        <v>79</v>
      </c>
      <c r="B14" s="35">
        <v>187.50000000000003</v>
      </c>
      <c r="C14" s="39">
        <v>190.20000000000002</v>
      </c>
      <c r="D14" s="39">
        <v>192.9</v>
      </c>
      <c r="E14" s="39">
        <v>195.6</v>
      </c>
      <c r="F14" s="39">
        <v>201.29999999999998</v>
      </c>
      <c r="G14" s="39">
        <v>207</v>
      </c>
      <c r="H14" s="39">
        <v>212.7</v>
      </c>
      <c r="I14" s="39">
        <v>218.4</v>
      </c>
      <c r="J14" s="42" t="s">
        <v>384</v>
      </c>
      <c r="K14" s="42" t="s">
        <v>384</v>
      </c>
      <c r="L14" s="44" t="s">
        <v>384</v>
      </c>
      <c r="N14" t="str">
        <f ca="1">INDEX(INDIRECT($M$5),$P$4,10)</f>
        <v>Not feasible</v>
      </c>
      <c r="R14">
        <f ca="1">INDEX(INDIRECT($Q$5),10,$T$4)</f>
        <v>187.50000000000003</v>
      </c>
    </row>
    <row r="15" spans="1:52" x14ac:dyDescent="0.3">
      <c r="A15" s="24">
        <v>80</v>
      </c>
      <c r="B15" s="35">
        <v>187.50000000000003</v>
      </c>
      <c r="C15" s="39">
        <v>190.20000000000002</v>
      </c>
      <c r="D15" s="39">
        <v>192.9</v>
      </c>
      <c r="E15" s="39">
        <v>195.6</v>
      </c>
      <c r="F15" s="39">
        <v>201.29999999999998</v>
      </c>
      <c r="G15" s="39">
        <v>207</v>
      </c>
      <c r="H15" s="39">
        <v>212.7</v>
      </c>
      <c r="I15" s="39">
        <v>218.4</v>
      </c>
      <c r="J15" s="42" t="s">
        <v>384</v>
      </c>
      <c r="K15" s="42" t="s">
        <v>384</v>
      </c>
      <c r="L15" s="44" t="s">
        <v>384</v>
      </c>
      <c r="N15" t="str">
        <f ca="1">INDEX(INDIRECT($M$5),$P$4,11)</f>
        <v>Not feasible</v>
      </c>
      <c r="R15">
        <f ca="1">INDEX(INDIRECT($Q$5),11,$T$4)</f>
        <v>187.50000000000003</v>
      </c>
    </row>
    <row r="16" spans="1:52" x14ac:dyDescent="0.3">
      <c r="A16" s="24">
        <v>81</v>
      </c>
      <c r="B16" s="35">
        <v>187.50000000000003</v>
      </c>
      <c r="C16" s="39">
        <v>190.20000000000002</v>
      </c>
      <c r="D16" s="39">
        <v>192.9</v>
      </c>
      <c r="E16" s="39">
        <v>195.6</v>
      </c>
      <c r="F16" s="39">
        <v>201.29999999999998</v>
      </c>
      <c r="G16" s="39">
        <v>207</v>
      </c>
      <c r="H16" s="39">
        <v>212.7</v>
      </c>
      <c r="I16" s="39">
        <v>218.70000000000002</v>
      </c>
      <c r="J16" s="42" t="s">
        <v>384</v>
      </c>
      <c r="K16" s="42" t="s">
        <v>384</v>
      </c>
      <c r="L16" s="44" t="s">
        <v>384</v>
      </c>
      <c r="R16">
        <f ca="1">INDEX(INDIRECT($Q$5),12,$T$4)</f>
        <v>187.50000000000003</v>
      </c>
    </row>
    <row r="17" spans="1:18" x14ac:dyDescent="0.3">
      <c r="A17" s="24">
        <v>82</v>
      </c>
      <c r="B17" s="35">
        <v>187.50000000000003</v>
      </c>
      <c r="C17" s="39">
        <v>190.20000000000002</v>
      </c>
      <c r="D17" s="39">
        <v>192.9</v>
      </c>
      <c r="E17" s="39">
        <v>195.6</v>
      </c>
      <c r="F17" s="39">
        <v>201.29999999999998</v>
      </c>
      <c r="G17" s="39">
        <v>207</v>
      </c>
      <c r="H17" s="39">
        <v>212.7</v>
      </c>
      <c r="I17" s="39">
        <v>218.4</v>
      </c>
      <c r="J17" s="39">
        <v>224.4</v>
      </c>
      <c r="K17" s="42" t="s">
        <v>384</v>
      </c>
      <c r="L17" s="44" t="s">
        <v>384</v>
      </c>
      <c r="R17">
        <f ca="1">INDEX(INDIRECT($Q$5),13,$T$4)</f>
        <v>187.50000000000003</v>
      </c>
    </row>
    <row r="18" spans="1:18" x14ac:dyDescent="0.3">
      <c r="A18" s="24">
        <v>83</v>
      </c>
      <c r="B18" s="35">
        <v>187.50000000000003</v>
      </c>
      <c r="C18" s="39">
        <v>190.20000000000002</v>
      </c>
      <c r="D18" s="39">
        <v>192.9</v>
      </c>
      <c r="E18" s="39">
        <v>195.6</v>
      </c>
      <c r="F18" s="39">
        <v>201.29999999999998</v>
      </c>
      <c r="G18" s="39">
        <v>207</v>
      </c>
      <c r="H18" s="39">
        <v>212.7</v>
      </c>
      <c r="I18" s="39">
        <v>218.4</v>
      </c>
      <c r="J18" s="39">
        <v>224.4</v>
      </c>
      <c r="K18" s="42" t="s">
        <v>384</v>
      </c>
      <c r="L18" s="44" t="s">
        <v>384</v>
      </c>
      <c r="R18">
        <f ca="1">INDEX(INDIRECT($Q$5),14,$T$4)</f>
        <v>187.50000000000003</v>
      </c>
    </row>
    <row r="19" spans="1:18" x14ac:dyDescent="0.3">
      <c r="A19" s="24">
        <v>84</v>
      </c>
      <c r="B19" s="35">
        <v>187.50000000000003</v>
      </c>
      <c r="C19" s="39">
        <v>190.20000000000002</v>
      </c>
      <c r="D19" s="39">
        <v>192.9</v>
      </c>
      <c r="E19" s="39">
        <v>195.6</v>
      </c>
      <c r="F19" s="39">
        <v>201.29999999999998</v>
      </c>
      <c r="G19" s="39">
        <v>207</v>
      </c>
      <c r="H19" s="39">
        <v>212.7</v>
      </c>
      <c r="I19" s="39">
        <v>218.4</v>
      </c>
      <c r="J19" s="39">
        <v>224.4</v>
      </c>
      <c r="K19" s="42" t="s">
        <v>384</v>
      </c>
      <c r="L19" s="44" t="s">
        <v>384</v>
      </c>
      <c r="R19">
        <f ca="1">INDEX(INDIRECT($Q$5),15,$T$4)</f>
        <v>187.50000000000003</v>
      </c>
    </row>
    <row r="20" spans="1:18" x14ac:dyDescent="0.3">
      <c r="A20" s="24">
        <v>85</v>
      </c>
      <c r="B20" s="36">
        <v>187.50000000000003</v>
      </c>
      <c r="C20" s="40">
        <v>190.20000000000002</v>
      </c>
      <c r="D20" s="40">
        <v>192.9</v>
      </c>
      <c r="E20" s="40">
        <v>195.6</v>
      </c>
      <c r="F20" s="40">
        <v>201.29999999999998</v>
      </c>
      <c r="G20" s="40">
        <v>207</v>
      </c>
      <c r="H20" s="40">
        <v>212.7</v>
      </c>
      <c r="I20" s="40">
        <v>218.4</v>
      </c>
      <c r="J20" s="40">
        <v>224.4</v>
      </c>
      <c r="K20" s="46" t="s">
        <v>384</v>
      </c>
      <c r="L20" s="45" t="s">
        <v>384</v>
      </c>
      <c r="R20">
        <f ca="1">INDEX(INDIRECT($Q$5),16,$T$4)</f>
        <v>187.50000000000003</v>
      </c>
    </row>
  </sheetData>
  <dataValidations count="3">
    <dataValidation type="list" allowBlank="1" showInputMessage="1" showErrorMessage="1" sqref="N4 R4" xr:uid="{56A15D8E-0BFE-49F8-8B09-EB42A3D3F7D3}">
      <formula1>OutputAddresses</formula1>
    </dataValidation>
    <dataValidation type="list" allowBlank="1" showInputMessage="1" showErrorMessage="1" sqref="O4" xr:uid="{39388766-4040-4FD2-900D-018AFA2AB253}">
      <formula1>InputValues1</formula1>
    </dataValidation>
    <dataValidation type="list" allowBlank="1" showInputMessage="1" showErrorMessage="1" sqref="S4" xr:uid="{AC562CCD-C547-44A1-8B82-356165A3A88A}">
      <formula1>InputValues2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Spreadsheet model</vt:lpstr>
      <vt:lpstr>One way-Min IP</vt:lpstr>
      <vt:lpstr>Two Way- TEAM A</vt:lpstr>
      <vt:lpstr>Two way- TEAM B</vt:lpstr>
      <vt:lpstr>'One way-Min IP'!ChartData</vt:lpstr>
      <vt:lpstr>'Two Way- TEAM A'!ChartData1</vt:lpstr>
      <vt:lpstr>'Two way- TEAM B'!ChartData1</vt:lpstr>
      <vt:lpstr>'Two Way- TEAM A'!ChartData2</vt:lpstr>
      <vt:lpstr>'Two way- TEAM B'!ChartData2</vt:lpstr>
      <vt:lpstr>'One way-Min IP'!InputValues</vt:lpstr>
      <vt:lpstr>'Two Way- TEAM A'!InputValues1</vt:lpstr>
      <vt:lpstr>'Two way- TEAM B'!InputValues1</vt:lpstr>
      <vt:lpstr>'Two Way- TEAM A'!InputValues2</vt:lpstr>
      <vt:lpstr>'Two way- TEAM B'!InputValues2</vt:lpstr>
      <vt:lpstr>'One way-Min IP'!OutputAddresses</vt:lpstr>
      <vt:lpstr>'Two Way- TEAM A'!OutputAddresses</vt:lpstr>
      <vt:lpstr>'Two way- TEAM B'!OutputAddresses</vt:lpstr>
      <vt:lpstr>'One way-Min IP'!OutputValues</vt:lpstr>
      <vt:lpstr>'Two Way- TEAM A'!OutputValues_1</vt:lpstr>
      <vt:lpstr>'Two way- TEAM B'!OutputValues_1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bhat</dc:creator>
  <cp:lastModifiedBy>aksha</cp:lastModifiedBy>
  <dcterms:created xsi:type="dcterms:W3CDTF">2015-06-05T18:17:20Z</dcterms:created>
  <dcterms:modified xsi:type="dcterms:W3CDTF">2020-05-13T05:34:32Z</dcterms:modified>
</cp:coreProperties>
</file>