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E:\Personal Data\Area 51 22.05.2021\Power BI\Projects\EVM\"/>
    </mc:Choice>
  </mc:AlternateContent>
  <xr:revisionPtr revIDLastSave="0" documentId="13_ncr:1_{4883E978-1798-418A-B24F-5AA7046DC49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Abstract" sheetId="2" r:id="rId1"/>
    <sheet name="Datasheet" sheetId="1" r:id="rId2"/>
  </sheets>
  <definedNames>
    <definedName name="_xlnm.Print_Area" localSheetId="0">Abstract!$A$1:$L$31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2" l="1"/>
  <c r="F3" i="1"/>
  <c r="I4" i="1"/>
  <c r="F4" i="1" s="1"/>
  <c r="I5" i="1"/>
  <c r="F5" i="1" s="1"/>
  <c r="I6" i="1"/>
  <c r="F6" i="1" s="1"/>
  <c r="I7" i="1"/>
  <c r="I8" i="1"/>
  <c r="I9" i="1"/>
  <c r="I10" i="1"/>
  <c r="I11" i="1"/>
  <c r="I12" i="1"/>
  <c r="I13" i="1"/>
  <c r="F13" i="1" s="1"/>
  <c r="I14" i="1"/>
  <c r="F14" i="1" s="1"/>
  <c r="I15" i="1"/>
  <c r="I16" i="1"/>
  <c r="I17" i="1"/>
  <c r="I18" i="1"/>
  <c r="I19" i="1"/>
  <c r="I20" i="1"/>
  <c r="I21" i="1"/>
  <c r="I22" i="1"/>
  <c r="F22" i="1" s="1"/>
  <c r="I23" i="1"/>
  <c r="I24" i="1"/>
  <c r="I25" i="1"/>
  <c r="I26" i="1"/>
  <c r="I3" i="1"/>
  <c r="B27" i="1"/>
  <c r="F12" i="1"/>
  <c r="F20" i="1"/>
  <c r="F7" i="1"/>
  <c r="G5" i="2" s="1"/>
  <c r="F8" i="1"/>
  <c r="F9" i="1"/>
  <c r="F10" i="1"/>
  <c r="F11" i="1"/>
  <c r="F15" i="1"/>
  <c r="F16" i="1"/>
  <c r="F17" i="1"/>
  <c r="F18" i="1"/>
  <c r="F19" i="1"/>
  <c r="F21" i="1"/>
  <c r="F23" i="1"/>
  <c r="F24" i="1"/>
  <c r="F25" i="1"/>
  <c r="F2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3" i="1"/>
  <c r="J4" i="1"/>
  <c r="J5" i="1"/>
  <c r="J6" i="1"/>
  <c r="J7" i="1"/>
  <c r="J5" i="2" s="1"/>
  <c r="J8" i="1"/>
  <c r="J9" i="1"/>
  <c r="J10" i="1"/>
  <c r="J11" i="1"/>
  <c r="J3" i="1"/>
  <c r="J27" i="1" s="1"/>
  <c r="C24" i="1"/>
  <c r="C8" i="1"/>
  <c r="C23" i="1"/>
  <c r="C15" i="1"/>
  <c r="C14" i="1"/>
  <c r="C19" i="1"/>
  <c r="C11" i="1"/>
  <c r="C26" i="1"/>
  <c r="C18" i="1"/>
  <c r="C10" i="1"/>
  <c r="C16" i="1"/>
  <c r="C7" i="1"/>
  <c r="C25" i="1"/>
  <c r="C17" i="1"/>
  <c r="C9" i="1"/>
  <c r="C6" i="1"/>
  <c r="C22" i="1"/>
  <c r="C21" i="1"/>
  <c r="C13" i="1"/>
  <c r="C5" i="1"/>
  <c r="C20" i="1"/>
  <c r="C12" i="1"/>
  <c r="C4" i="1"/>
  <c r="C3" i="1"/>
  <c r="G27" i="1" l="1"/>
  <c r="F27" i="1"/>
  <c r="H21" i="1"/>
  <c r="H23" i="1"/>
  <c r="I27" i="1"/>
  <c r="D8" i="2"/>
  <c r="H8" i="1"/>
  <c r="H6" i="1"/>
  <c r="H16" i="1"/>
  <c r="H4" i="1"/>
  <c r="D10" i="2"/>
  <c r="G10" i="2" s="1"/>
  <c r="H13" i="1"/>
  <c r="H20" i="1"/>
  <c r="H26" i="1"/>
  <c r="H18" i="1"/>
  <c r="H9" i="1"/>
  <c r="H10" i="1"/>
  <c r="H3" i="1"/>
  <c r="H19" i="1"/>
  <c r="H24" i="1"/>
  <c r="H15" i="1"/>
  <c r="H17" i="1"/>
  <c r="H14" i="1"/>
  <c r="H22" i="1"/>
  <c r="H11" i="1"/>
  <c r="H7" i="1"/>
  <c r="D5" i="2" s="1"/>
  <c r="D12" i="2" s="1"/>
  <c r="G12" i="2" s="1"/>
  <c r="H12" i="1"/>
  <c r="H25" i="1"/>
  <c r="H5" i="1"/>
  <c r="H27" i="1" l="1"/>
  <c r="D14" i="2"/>
  <c r="G14" i="2" s="1"/>
</calcChain>
</file>

<file path=xl/sharedStrings.xml><?xml version="1.0" encoding="utf-8"?>
<sst xmlns="http://schemas.openxmlformats.org/spreadsheetml/2006/main" count="48" uniqueCount="47">
  <si>
    <t>Project Timeline</t>
  </si>
  <si>
    <t>Planned-Progress</t>
  </si>
  <si>
    <t>Actual-Progress</t>
  </si>
  <si>
    <t>Planned-Cumm Progress</t>
  </si>
  <si>
    <t>Actual-Cumm Progress</t>
  </si>
  <si>
    <t>AC</t>
  </si>
  <si>
    <t>AC-Cumm</t>
  </si>
  <si>
    <t>Input Tables</t>
  </si>
  <si>
    <t>Month</t>
  </si>
  <si>
    <t>M-1</t>
  </si>
  <si>
    <t>M-2</t>
  </si>
  <si>
    <t>M-3</t>
  </si>
  <si>
    <t>M-4</t>
  </si>
  <si>
    <t>M-5</t>
  </si>
  <si>
    <t>M-6</t>
  </si>
  <si>
    <t>M-7</t>
  </si>
  <si>
    <t>M-8</t>
  </si>
  <si>
    <t>M-9</t>
  </si>
  <si>
    <t>M-10</t>
  </si>
  <si>
    <t>M-11</t>
  </si>
  <si>
    <t>M-12</t>
  </si>
  <si>
    <t>M-13</t>
  </si>
  <si>
    <t>M-14</t>
  </si>
  <si>
    <t>M-15</t>
  </si>
  <si>
    <t>M-16</t>
  </si>
  <si>
    <t>M-17</t>
  </si>
  <si>
    <t>M-18</t>
  </si>
  <si>
    <t>M-19</t>
  </si>
  <si>
    <t>M-20</t>
  </si>
  <si>
    <t>M-21</t>
  </si>
  <si>
    <t>M-22</t>
  </si>
  <si>
    <t>M-23</t>
  </si>
  <si>
    <t>M-24</t>
  </si>
  <si>
    <t>PV</t>
  </si>
  <si>
    <t>Cumm-PV</t>
  </si>
  <si>
    <t>Planned Value</t>
  </si>
  <si>
    <t>Earned Value</t>
  </si>
  <si>
    <t>Actual Cost</t>
  </si>
  <si>
    <t>EV-Cumm</t>
  </si>
  <si>
    <t>Cost Varriance</t>
  </si>
  <si>
    <t>Cost Performance Index</t>
  </si>
  <si>
    <t>Schedule Varriance</t>
  </si>
  <si>
    <t>Schedule Varriance Index</t>
  </si>
  <si>
    <t>Parameter</t>
  </si>
  <si>
    <t>Value</t>
  </si>
  <si>
    <t>Implications</t>
  </si>
  <si>
    <t>EARNED VALUE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</si>
</sst>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\ \C\r"/>
  </numFmts>
  <fonts count="19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Trebuchet MS"/>
      <family val="2"/>
    </font>
    <font>
      <sz val="11"/>
      <color theme="1"/>
      <name val="Trebuchet MS"/>
      <family val="2"/>
    </font>
    <font>
      <b/>
      <sz val="12"/>
      <color theme="1"/>
      <name val="Trebuchet MS"/>
      <family val="2"/>
    </font>
    <font>
      <sz val="12"/>
      <color theme="1"/>
      <name val="Calibri"/>
      <family val="2"/>
      <scheme val="minor"/>
    </font>
    <font>
      <sz val="14"/>
      <color theme="1"/>
      <name val="Verdana"/>
      <family val="2"/>
    </font>
    <font>
      <b/>
      <sz val="12"/>
      <color theme="0"/>
      <name val="Trebuchet MS"/>
      <family val="2"/>
    </font>
    <font>
      <sz val="12"/>
      <color theme="1"/>
      <name val="Trebuchet MS"/>
      <family val="2"/>
    </font>
    <font>
      <sz val="11"/>
      <color theme="0"/>
      <name val="Trebuchet MS"/>
      <family val="2"/>
    </font>
    <font>
      <sz val="12"/>
      <color theme="0"/>
      <name val="Trebuchet MS"/>
      <family val="2"/>
    </font>
    <font>
      <u/>
      <sz val="12"/>
      <color theme="0" tint="-4.9989318521683403E-2"/>
      <name val="Trebuchet MS"/>
      <family val="2"/>
    </font>
    <font>
      <sz val="12"/>
      <color rgb="FFFFC000"/>
      <name val="Trebuchet MS"/>
      <family val="2"/>
    </font>
    <font>
      <b/>
      <sz val="14"/>
      <color theme="0"/>
      <name val="Verdana"/>
      <family val="2"/>
    </font>
    <font>
      <sz val="11"/>
      <color theme="1"/>
      <name val="Perpetua"/>
      <family val="1"/>
    </font>
    <font>
      <b/>
      <sz val="11"/>
      <color theme="0"/>
      <name val="Perpetua"/>
      <family val="1"/>
    </font>
    <font>
      <b/>
      <sz val="11"/>
      <color theme="1"/>
      <name val="Perpetua"/>
      <family val="1"/>
    </font>
  </fonts>
  <fills count="8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 style="medium">
        <color theme="4" tint="0.39997558519241921"/>
      </bottom>
      <diagonal/>
    </border>
    <border>
      <left style="hair">
        <color indexed="64"/>
      </left>
      <right style="hair">
        <color indexed="64"/>
      </right>
      <top/>
      <bottom style="medium">
        <color theme="4" tint="0.39997558519241921"/>
      </bottom>
      <diagonal/>
    </border>
    <border>
      <left style="hair">
        <color indexed="64"/>
      </left>
      <right/>
      <top/>
      <bottom style="medium">
        <color theme="4" tint="0.39997558519241921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66">
    <xf numFmtId="0" fontId="0" fillId="0" borderId="0" xfId="0"/>
    <xf numFmtId="0" fontId="7" fillId="0" borderId="0" xfId="0" applyFont="1"/>
    <xf numFmtId="0" fontId="8" fillId="0" borderId="0" xfId="0" applyFont="1"/>
    <xf numFmtId="0" fontId="6" fillId="0" borderId="21" xfId="0" applyFont="1" applyBorder="1"/>
    <xf numFmtId="0" fontId="6" fillId="0" borderId="22" xfId="0" applyFont="1" applyBorder="1"/>
    <xf numFmtId="0" fontId="6" fillId="0" borderId="0" xfId="0" applyFont="1"/>
    <xf numFmtId="0" fontId="9" fillId="6" borderId="18" xfId="0" applyFont="1" applyFill="1" applyBorder="1"/>
    <xf numFmtId="0" fontId="10" fillId="0" borderId="19" xfId="0" applyFont="1" applyBorder="1"/>
    <xf numFmtId="0" fontId="6" fillId="0" borderId="0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4" fillId="0" borderId="9" xfId="0" applyFont="1" applyBorder="1"/>
    <xf numFmtId="0" fontId="5" fillId="0" borderId="0" xfId="0" applyFont="1" applyBorder="1"/>
    <xf numFmtId="0" fontId="10" fillId="0" borderId="12" xfId="0" applyFont="1" applyBorder="1"/>
    <xf numFmtId="0" fontId="9" fillId="6" borderId="17" xfId="0" applyFont="1" applyFill="1" applyBorder="1"/>
    <xf numFmtId="164" fontId="10" fillId="0" borderId="2" xfId="0" applyNumberFormat="1" applyFont="1" applyBorder="1" applyAlignment="1"/>
    <xf numFmtId="4" fontId="10" fillId="0" borderId="0" xfId="0" applyNumberFormat="1" applyFont="1" applyBorder="1" applyAlignment="1"/>
    <xf numFmtId="0" fontId="10" fillId="0" borderId="0" xfId="0" applyFont="1" applyBorder="1"/>
    <xf numFmtId="0" fontId="10" fillId="0" borderId="13" xfId="0" applyFont="1" applyBorder="1"/>
    <xf numFmtId="0" fontId="5" fillId="0" borderId="14" xfId="0" applyFont="1" applyBorder="1"/>
    <xf numFmtId="0" fontId="11" fillId="0" borderId="0" xfId="0" applyFont="1" applyBorder="1"/>
    <xf numFmtId="0" fontId="5" fillId="0" borderId="13" xfId="0" applyFont="1" applyBorder="1"/>
    <xf numFmtId="0" fontId="9" fillId="4" borderId="9" xfId="0" applyFont="1" applyFill="1" applyBorder="1"/>
    <xf numFmtId="0" fontId="12" fillId="4" borderId="10" xfId="0" applyFont="1" applyFill="1" applyBorder="1"/>
    <xf numFmtId="0" fontId="13" fillId="4" borderId="10" xfId="0" applyFont="1" applyFill="1" applyBorder="1"/>
    <xf numFmtId="0" fontId="12" fillId="4" borderId="11" xfId="0" applyFont="1" applyFill="1" applyBorder="1"/>
    <xf numFmtId="0" fontId="12" fillId="4" borderId="12" xfId="0" applyFont="1" applyFill="1" applyBorder="1"/>
    <xf numFmtId="0" fontId="12" fillId="4" borderId="0" xfId="0" applyFont="1" applyFill="1" applyBorder="1"/>
    <xf numFmtId="0" fontId="14" fillId="4" borderId="0" xfId="0" applyFont="1" applyFill="1" applyBorder="1"/>
    <xf numFmtId="0" fontId="12" fillId="4" borderId="13" xfId="0" applyFont="1" applyFill="1" applyBorder="1"/>
    <xf numFmtId="0" fontId="9" fillId="4" borderId="12" xfId="0" applyFont="1" applyFill="1" applyBorder="1"/>
    <xf numFmtId="0" fontId="13" fillId="4" borderId="0" xfId="0" applyFont="1" applyFill="1" applyBorder="1"/>
    <xf numFmtId="0" fontId="9" fillId="4" borderId="14" xfId="0" applyFont="1" applyFill="1" applyBorder="1"/>
    <xf numFmtId="0" fontId="12" fillId="4" borderId="15" xfId="0" applyFont="1" applyFill="1" applyBorder="1"/>
    <xf numFmtId="0" fontId="13" fillId="4" borderId="15" xfId="0" applyFont="1" applyFill="1" applyBorder="1"/>
    <xf numFmtId="0" fontId="12" fillId="4" borderId="16" xfId="0" applyFont="1" applyFill="1" applyBorder="1"/>
    <xf numFmtId="0" fontId="5" fillId="0" borderId="12" xfId="0" applyFont="1" applyBorder="1"/>
    <xf numFmtId="0" fontId="5" fillId="0" borderId="15" xfId="0" applyFont="1" applyBorder="1"/>
    <xf numFmtId="0" fontId="5" fillId="0" borderId="16" xfId="0" applyFont="1" applyBorder="1"/>
    <xf numFmtId="0" fontId="15" fillId="5" borderId="20" xfId="2" applyFont="1" applyFill="1" applyBorder="1" applyAlignment="1">
      <alignment horizontal="center" vertical="center"/>
    </xf>
    <xf numFmtId="0" fontId="15" fillId="5" borderId="21" xfId="2" applyFont="1" applyFill="1" applyBorder="1" applyAlignment="1">
      <alignment horizontal="center" vertical="center"/>
    </xf>
    <xf numFmtId="0" fontId="15" fillId="5" borderId="22" xfId="2" applyFont="1" applyFill="1" applyBorder="1" applyAlignment="1">
      <alignment horizontal="center" vertical="center"/>
    </xf>
    <xf numFmtId="164" fontId="12" fillId="4" borderId="10" xfId="0" applyNumberFormat="1" applyFont="1" applyFill="1" applyBorder="1" applyAlignment="1">
      <alignment horizontal="center"/>
    </xf>
    <xf numFmtId="164" fontId="12" fillId="4" borderId="0" xfId="0" applyNumberFormat="1" applyFont="1" applyFill="1" applyBorder="1" applyAlignment="1">
      <alignment horizontal="center"/>
    </xf>
    <xf numFmtId="4" fontId="12" fillId="4" borderId="0" xfId="0" applyNumberFormat="1" applyFont="1" applyFill="1" applyBorder="1" applyAlignment="1">
      <alignment horizontal="center"/>
    </xf>
    <xf numFmtId="4" fontId="12" fillId="4" borderId="15" xfId="0" applyNumberFormat="1" applyFont="1" applyFill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16" fillId="0" borderId="0" xfId="0" applyFont="1" applyAlignment="1">
      <alignment horizontal="center"/>
    </xf>
    <xf numFmtId="4" fontId="17" fillId="7" borderId="3" xfId="1" applyNumberFormat="1" applyFont="1" applyFill="1" applyBorder="1" applyAlignment="1">
      <alignment horizontal="center" vertical="center"/>
    </xf>
    <xf numFmtId="4" fontId="17" fillId="7" borderId="4" xfId="1" applyNumberFormat="1" applyFont="1" applyFill="1" applyBorder="1" applyAlignment="1">
      <alignment horizontal="center" vertical="center"/>
    </xf>
    <xf numFmtId="20" fontId="17" fillId="7" borderId="4" xfId="1" applyNumberFormat="1" applyFont="1" applyFill="1" applyBorder="1" applyAlignment="1">
      <alignment horizontal="center" vertical="center"/>
    </xf>
    <xf numFmtId="20" fontId="17" fillId="7" borderId="5" xfId="1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4" fontId="16" fillId="0" borderId="6" xfId="0" applyNumberFormat="1" applyFont="1" applyBorder="1" applyAlignment="1">
      <alignment horizontal="center" vertical="center"/>
    </xf>
    <xf numFmtId="9" fontId="16" fillId="0" borderId="7" xfId="0" applyNumberFormat="1" applyFont="1" applyBorder="1" applyAlignment="1">
      <alignment horizontal="center" vertical="center"/>
    </xf>
    <xf numFmtId="4" fontId="16" fillId="0" borderId="7" xfId="0" applyNumberFormat="1" applyFont="1" applyBorder="1" applyAlignment="1">
      <alignment horizontal="center" vertical="center"/>
    </xf>
    <xf numFmtId="9" fontId="16" fillId="3" borderId="7" xfId="0" applyNumberFormat="1" applyFont="1" applyFill="1" applyBorder="1" applyAlignment="1">
      <alignment horizontal="center" vertical="center"/>
    </xf>
    <xf numFmtId="4" fontId="16" fillId="3" borderId="7" xfId="0" applyNumberFormat="1" applyFont="1" applyFill="1" applyBorder="1" applyAlignment="1">
      <alignment horizontal="center" vertical="center"/>
    </xf>
    <xf numFmtId="4" fontId="16" fillId="0" borderId="7" xfId="0" applyNumberFormat="1" applyFont="1" applyFill="1" applyBorder="1" applyAlignment="1">
      <alignment horizontal="center" vertical="center"/>
    </xf>
    <xf numFmtId="9" fontId="16" fillId="0" borderId="7" xfId="0" applyNumberFormat="1" applyFont="1" applyFill="1" applyBorder="1" applyAlignment="1">
      <alignment horizontal="center" vertical="center"/>
    </xf>
    <xf numFmtId="4" fontId="16" fillId="0" borderId="8" xfId="0" applyNumberFormat="1" applyFont="1" applyFill="1" applyBorder="1" applyAlignment="1">
      <alignment horizontal="center" vertical="center"/>
    </xf>
    <xf numFmtId="4" fontId="18" fillId="0" borderId="2" xfId="0" applyNumberFormat="1" applyFont="1" applyBorder="1" applyAlignment="1">
      <alignment horizontal="center" vertical="center"/>
    </xf>
    <xf numFmtId="9" fontId="18" fillId="0" borderId="2" xfId="0" applyNumberFormat="1" applyFont="1" applyBorder="1" applyAlignment="1">
      <alignment horizontal="center" vertical="center"/>
    </xf>
    <xf numFmtId="0" fontId="18" fillId="0" borderId="2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6" fillId="3" borderId="0" xfId="0" applyFont="1" applyFill="1" applyAlignment="1">
      <alignment horizontal="center"/>
    </xf>
  </cellXfs>
  <cellStyles count="3">
    <cellStyle name="Accent5" xfId="2" builtinId="45"/>
    <cellStyle name="Heading 3" xfId="1" builtinId="1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Planned Value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Datasheet!$H$3:$H$26</c:f>
              <c:numCache>
                <c:formatCode>#,##0.00</c:formatCode>
                <c:ptCount val="24"/>
                <c:pt idx="0">
                  <c:v>12.223749999999999</c:v>
                </c:pt>
                <c:pt idx="1">
                  <c:v>24.447499999999998</c:v>
                </c:pt>
                <c:pt idx="2">
                  <c:v>36.671250000000001</c:v>
                </c:pt>
                <c:pt idx="3">
                  <c:v>48.894999999999996</c:v>
                </c:pt>
                <c:pt idx="4">
                  <c:v>73.342500000000001</c:v>
                </c:pt>
                <c:pt idx="5">
                  <c:v>97.789999999999992</c:v>
                </c:pt>
                <c:pt idx="6">
                  <c:v>122.23749999999998</c:v>
                </c:pt>
                <c:pt idx="7">
                  <c:v>158.90875</c:v>
                </c:pt>
                <c:pt idx="8">
                  <c:v>195.57999999999998</c:v>
                </c:pt>
                <c:pt idx="9">
                  <c:v>232.25124999999997</c:v>
                </c:pt>
                <c:pt idx="10">
                  <c:v>281.14624999999995</c:v>
                </c:pt>
                <c:pt idx="11">
                  <c:v>342.26499999999999</c:v>
                </c:pt>
                <c:pt idx="12">
                  <c:v>403.38374999999996</c:v>
                </c:pt>
                <c:pt idx="13">
                  <c:v>464.50249999999994</c:v>
                </c:pt>
                <c:pt idx="14">
                  <c:v>525.62124999999992</c:v>
                </c:pt>
                <c:pt idx="15">
                  <c:v>586.7399999999999</c:v>
                </c:pt>
                <c:pt idx="16">
                  <c:v>660.08249999999987</c:v>
                </c:pt>
                <c:pt idx="17">
                  <c:v>708.97749999999985</c:v>
                </c:pt>
                <c:pt idx="18">
                  <c:v>745.64874999999984</c:v>
                </c:pt>
                <c:pt idx="19">
                  <c:v>782.31999999999982</c:v>
                </c:pt>
                <c:pt idx="20">
                  <c:v>806.76749999999981</c:v>
                </c:pt>
                <c:pt idx="21">
                  <c:v>831.2149999999998</c:v>
                </c:pt>
                <c:pt idx="22">
                  <c:v>855.6624999999998</c:v>
                </c:pt>
                <c:pt idx="23">
                  <c:v>880.10999999999979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CC1-49A9-9E73-7DFCD427D7B8}"/>
            </c:ext>
          </c:extLst>
        </c:ser>
        <c:ser>
          <c:idx val="1"/>
          <c:order val="1"/>
          <c:tx>
            <c:v>Earned Value</c:v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val>
            <c:numRef>
              <c:f>Datasheet!$F$3:$F$26</c:f>
              <c:numCache>
                <c:formatCode>#,##0.00</c:formatCode>
                <c:ptCount val="24"/>
                <c:pt idx="0">
                  <c:v>4.40055</c:v>
                </c:pt>
                <c:pt idx="1">
                  <c:v>8.8010999999999999</c:v>
                </c:pt>
                <c:pt idx="2">
                  <c:v>17.6022</c:v>
                </c:pt>
                <c:pt idx="3">
                  <c:v>35.2044</c:v>
                </c:pt>
                <c:pt idx="4">
                  <c:v>61.607700000000008</c:v>
                </c:pt>
                <c:pt idx="5">
                  <c:v>66.008250000000004</c:v>
                </c:pt>
                <c:pt idx="6">
                  <c:v>83.610450000000014</c:v>
                </c:pt>
                <c:pt idx="7">
                  <c:v>110.01375</c:v>
                </c:pt>
                <c:pt idx="8">
                  <c:v>154.01925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CC1-49A9-9E73-7DFCD427D7B8}"/>
            </c:ext>
          </c:extLst>
        </c:ser>
        <c:ser>
          <c:idx val="2"/>
          <c:order val="2"/>
          <c:tx>
            <c:v>Actual Cost</c:v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Datasheet!$J$3:$J$26</c:f>
              <c:numCache>
                <c:formatCode>#,##0.00</c:formatCode>
                <c:ptCount val="24"/>
                <c:pt idx="0">
                  <c:v>10</c:v>
                </c:pt>
                <c:pt idx="1">
                  <c:v>18</c:v>
                </c:pt>
                <c:pt idx="2">
                  <c:v>28</c:v>
                </c:pt>
                <c:pt idx="3">
                  <c:v>33</c:v>
                </c:pt>
                <c:pt idx="4">
                  <c:v>53</c:v>
                </c:pt>
                <c:pt idx="5">
                  <c:v>78</c:v>
                </c:pt>
                <c:pt idx="6">
                  <c:v>108</c:v>
                </c:pt>
                <c:pt idx="7">
                  <c:v>148</c:v>
                </c:pt>
                <c:pt idx="8">
                  <c:v>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CC1-49A9-9E73-7DFCD427D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714575"/>
        <c:axId val="1223862111"/>
      </c:lineChart>
      <c:catAx>
        <c:axId val="1458714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862111"/>
        <c:crosses val="autoZero"/>
        <c:auto val="1"/>
        <c:lblAlgn val="ctr"/>
        <c:lblOffset val="100"/>
        <c:noMultiLvlLbl val="0"/>
      </c:catAx>
      <c:valAx>
        <c:axId val="1223862111"/>
        <c:scaling>
          <c:orientation val="minMax"/>
        </c:scaling>
        <c:delete val="0"/>
        <c:axPos val="l"/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8714575"/>
        <c:crosses val="autoZero"/>
        <c:crossBetween val="between"/>
      </c:valAx>
      <c:spPr>
        <a:solidFill>
          <a:schemeClr val="bg1">
            <a:lumMod val="95000"/>
          </a:schemeClr>
        </a:soli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81243</xdr:colOff>
      <xdr:row>14</xdr:row>
      <xdr:rowOff>81243</xdr:rowOff>
    </xdr:from>
    <xdr:to>
      <xdr:col>10</xdr:col>
      <xdr:colOff>595593</xdr:colOff>
      <xdr:row>30</xdr:row>
      <xdr:rowOff>67235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DEE79D-E575-4E96-9F29-88F31B936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">
      <a:dk1>
        <a:sysClr val="windowText" lastClr="000000"/>
      </a:dk1>
      <a:lt1>
        <a:sysClr val="window" lastClr="FFFFFF"/>
      </a:lt1>
      <a:dk2>
        <a:srgbClr val="17406D"/>
      </a:dk2>
      <a:lt2>
        <a:srgbClr val="DBEFF9"/>
      </a:lt2>
      <a:accent1>
        <a:srgbClr val="0F6FC6"/>
      </a:accent1>
      <a:accent2>
        <a:srgbClr val="009DD9"/>
      </a:accent2>
      <a:accent3>
        <a:srgbClr val="0BD0D9"/>
      </a:accent3>
      <a:accent4>
        <a:srgbClr val="10CF9B"/>
      </a:accent4>
      <a:accent5>
        <a:srgbClr val="7CCA62"/>
      </a:accent5>
      <a:accent6>
        <a:srgbClr val="A5C249"/>
      </a:accent6>
      <a:hlink>
        <a:srgbClr val="F49100"/>
      </a:hlink>
      <a:folHlink>
        <a:srgbClr val="85DFD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F8D7-7692-4DED-A178-2BE384739748}">
  <dimension ref="B1:K31"/>
  <sheetViews>
    <sheetView showGridLines="0" tabSelected="1" view="pageBreakPreview" topLeftCell="A14" zoomScale="85" zoomScaleNormal="70" zoomScaleSheetLayoutView="85" workbookViewId="0">
      <selection activeCell="E36" sqref="E36"/>
    </sheetView>
  </sheetViews>
  <sheetFormatPr defaultRowHeight="15" x14ac:dyDescent="0.25"/>
  <cols>
    <col min="2" max="2" width="16.5703125" customWidth="1"/>
    <col min="3" max="3" width="18.5703125" customWidth="1"/>
    <col min="4" max="4" width="11.28515625" customWidth="1"/>
    <col min="5" max="5" width="9" customWidth="1"/>
    <col min="6" max="6" width="16.5703125" customWidth="1"/>
    <col min="7" max="7" width="10.28515625" bestFit="1" customWidth="1"/>
    <col min="9" max="9" width="14.140625" customWidth="1"/>
    <col min="10" max="10" width="10.28515625" bestFit="1" customWidth="1"/>
    <col min="11" max="11" width="10.85546875" customWidth="1"/>
  </cols>
  <sheetData>
    <row r="1" spans="2:11" ht="15.75" thickBot="1" x14ac:dyDescent="0.3"/>
    <row r="2" spans="2:11" s="2" customFormat="1" ht="27.75" customHeight="1" thickBot="1" x14ac:dyDescent="0.3">
      <c r="B2" s="38" t="s">
        <v>46</v>
      </c>
      <c r="C2" s="39"/>
      <c r="D2" s="39"/>
      <c r="E2" s="39"/>
      <c r="F2" s="39"/>
      <c r="G2" s="39"/>
      <c r="H2" s="39"/>
      <c r="I2" s="39"/>
      <c r="J2" s="39"/>
      <c r="K2" s="40"/>
    </row>
    <row r="3" spans="2:11" s="1" customFormat="1" ht="18.75" customHeight="1" thickBot="1" x14ac:dyDescent="0.4">
      <c r="B3" s="6" t="s">
        <v>8</v>
      </c>
      <c r="C3" s="7" t="s">
        <v>14</v>
      </c>
      <c r="D3" s="8"/>
      <c r="E3" s="8"/>
      <c r="F3" s="8"/>
      <c r="G3" s="8"/>
      <c r="H3" s="8"/>
      <c r="I3" s="8"/>
      <c r="J3" s="8"/>
      <c r="K3" s="9"/>
    </row>
    <row r="4" spans="2:11" ht="18" x14ac:dyDescent="0.35">
      <c r="B4" s="10"/>
      <c r="C4" s="11"/>
      <c r="D4" s="8"/>
      <c r="E4" s="8"/>
      <c r="F4" s="8"/>
      <c r="G4" s="8"/>
      <c r="H4" s="8"/>
      <c r="I4" s="8"/>
      <c r="J4" s="8"/>
      <c r="K4" s="9"/>
    </row>
    <row r="5" spans="2:11" s="1" customFormat="1" ht="18.75" thickBot="1" x14ac:dyDescent="0.4">
      <c r="B5" s="12"/>
      <c r="C5" s="13" t="s">
        <v>35</v>
      </c>
      <c r="D5" s="14">
        <f>VLOOKUP($C$3,Datasheet!$A$3:$J$26,C6,FALSE)</f>
        <v>97.789999999999992</v>
      </c>
      <c r="E5" s="15"/>
      <c r="F5" s="13" t="s">
        <v>36</v>
      </c>
      <c r="G5" s="14">
        <f>VLOOKUP($C$3,Datasheet!$A$3:$J$26,G6,FALSE)</f>
        <v>66.008250000000004</v>
      </c>
      <c r="H5" s="16"/>
      <c r="I5" s="13" t="s">
        <v>37</v>
      </c>
      <c r="J5" s="14">
        <f>VLOOKUP($C$3,Datasheet!$A$3:$J$26,J6,FALSE)</f>
        <v>78</v>
      </c>
      <c r="K5" s="17"/>
    </row>
    <row r="6" spans="2:11" ht="28.5" customHeight="1" thickBot="1" x14ac:dyDescent="0.35">
      <c r="B6" s="18"/>
      <c r="C6" s="19">
        <v>8</v>
      </c>
      <c r="D6" s="11"/>
      <c r="E6" s="11"/>
      <c r="F6" s="11"/>
      <c r="G6" s="19">
        <v>6</v>
      </c>
      <c r="H6" s="11"/>
      <c r="I6" s="11"/>
      <c r="J6" s="19">
        <v>10</v>
      </c>
      <c r="K6" s="20"/>
    </row>
    <row r="7" spans="2:11" s="5" customFormat="1" ht="18.75" thickBot="1" x14ac:dyDescent="0.4">
      <c r="B7" s="45" t="s">
        <v>43</v>
      </c>
      <c r="C7" s="46"/>
      <c r="D7" s="46" t="s">
        <v>44</v>
      </c>
      <c r="E7" s="46"/>
      <c r="F7" s="3"/>
      <c r="G7" s="46" t="s">
        <v>45</v>
      </c>
      <c r="H7" s="46"/>
      <c r="I7" s="3"/>
      <c r="J7" s="3"/>
      <c r="K7" s="4"/>
    </row>
    <row r="8" spans="2:11" s="1" customFormat="1" ht="18.75" customHeight="1" x14ac:dyDescent="0.35">
      <c r="B8" s="21" t="s">
        <v>39</v>
      </c>
      <c r="C8" s="22"/>
      <c r="D8" s="41">
        <f>G5-J5</f>
        <v>-11.991749999999996</v>
      </c>
      <c r="E8" s="41"/>
      <c r="F8" s="22"/>
      <c r="G8" s="23" t="str">
        <f>IF(D8=0,"On the Budget",IF(D8&gt;0,"Under Budget",IF(D8&lt;0,"Over Budget","")))</f>
        <v>Over Budget</v>
      </c>
      <c r="H8" s="22"/>
      <c r="I8" s="22"/>
      <c r="J8" s="22"/>
      <c r="K8" s="24"/>
    </row>
    <row r="9" spans="2:11" s="1" customFormat="1" ht="18.75" customHeight="1" x14ac:dyDescent="0.35">
      <c r="B9" s="25"/>
      <c r="C9" s="26"/>
      <c r="D9" s="26"/>
      <c r="E9" s="26"/>
      <c r="F9" s="26"/>
      <c r="G9" s="27"/>
      <c r="H9" s="26"/>
      <c r="I9" s="26"/>
      <c r="J9" s="26"/>
      <c r="K9" s="28"/>
    </row>
    <row r="10" spans="2:11" s="1" customFormat="1" ht="18.75" customHeight="1" x14ac:dyDescent="0.35">
      <c r="B10" s="29" t="s">
        <v>40</v>
      </c>
      <c r="C10" s="26"/>
      <c r="D10" s="43">
        <f>G5/J5</f>
        <v>0.84625961538461547</v>
      </c>
      <c r="E10" s="43"/>
      <c r="F10" s="26"/>
      <c r="G10" s="30" t="str">
        <f>IF(D10&gt;=1,"Under Budget",IF(D10&lt;1,"Over Budget",""))</f>
        <v>Over Budget</v>
      </c>
      <c r="H10" s="26"/>
      <c r="I10" s="26"/>
      <c r="J10" s="26"/>
      <c r="K10" s="28"/>
    </row>
    <row r="11" spans="2:11" s="1" customFormat="1" ht="18.75" customHeight="1" x14ac:dyDescent="0.35">
      <c r="B11" s="25"/>
      <c r="C11" s="26"/>
      <c r="D11" s="26"/>
      <c r="E11" s="26"/>
      <c r="F11" s="26"/>
      <c r="G11" s="27"/>
      <c r="H11" s="26"/>
      <c r="I11" s="26"/>
      <c r="J11" s="26"/>
      <c r="K11" s="28"/>
    </row>
    <row r="12" spans="2:11" s="1" customFormat="1" ht="18.75" customHeight="1" x14ac:dyDescent="0.35">
      <c r="B12" s="29" t="s">
        <v>41</v>
      </c>
      <c r="C12" s="26"/>
      <c r="D12" s="42">
        <f>G5-D5</f>
        <v>-31.781749999999988</v>
      </c>
      <c r="E12" s="42"/>
      <c r="F12" s="26"/>
      <c r="G12" s="30" t="str">
        <f>IF(D12=0,"On Schedule",IF(D12&gt;0,"Ahead of Schedule",IF(D12&lt;0,"Behind Schedule","")))</f>
        <v>Behind Schedule</v>
      </c>
      <c r="H12" s="26"/>
      <c r="I12" s="26"/>
      <c r="J12" s="26"/>
      <c r="K12" s="28"/>
    </row>
    <row r="13" spans="2:11" s="1" customFormat="1" ht="18.75" customHeight="1" x14ac:dyDescent="0.35">
      <c r="B13" s="25"/>
      <c r="C13" s="26"/>
      <c r="D13" s="26"/>
      <c r="E13" s="26"/>
      <c r="F13" s="26"/>
      <c r="G13" s="27"/>
      <c r="H13" s="26"/>
      <c r="I13" s="26"/>
      <c r="J13" s="26"/>
      <c r="K13" s="28"/>
    </row>
    <row r="14" spans="2:11" s="1" customFormat="1" ht="18.75" customHeight="1" thickBot="1" x14ac:dyDescent="0.4">
      <c r="B14" s="31" t="s">
        <v>42</v>
      </c>
      <c r="C14" s="32"/>
      <c r="D14" s="44">
        <f>G5/D5</f>
        <v>0.67500000000000004</v>
      </c>
      <c r="E14" s="44"/>
      <c r="F14" s="32"/>
      <c r="G14" s="33" t="str">
        <f>IF(D14&gt;=1,"Ahead of Schedule",IF(D14&lt;1,"Behind Schedule",""))</f>
        <v>Behind Schedule</v>
      </c>
      <c r="H14" s="32"/>
      <c r="I14" s="32"/>
      <c r="J14" s="32"/>
      <c r="K14" s="34"/>
    </row>
    <row r="15" spans="2:11" ht="16.5" x14ac:dyDescent="0.3">
      <c r="B15" s="35"/>
      <c r="C15" s="11"/>
      <c r="D15" s="11"/>
      <c r="E15" s="11"/>
      <c r="F15" s="11"/>
      <c r="G15" s="11"/>
      <c r="H15" s="11"/>
      <c r="I15" s="11"/>
      <c r="J15" s="11"/>
      <c r="K15" s="20"/>
    </row>
    <row r="16" spans="2:11" ht="16.5" x14ac:dyDescent="0.3">
      <c r="B16" s="35"/>
      <c r="C16" s="11"/>
      <c r="D16" s="11"/>
      <c r="E16" s="11"/>
      <c r="F16" s="11"/>
      <c r="G16" s="11"/>
      <c r="H16" s="11"/>
      <c r="I16" s="11"/>
      <c r="J16" s="11"/>
      <c r="K16" s="20"/>
    </row>
    <row r="17" spans="2:11" ht="16.5" x14ac:dyDescent="0.3">
      <c r="B17" s="35"/>
      <c r="C17" s="11"/>
      <c r="D17" s="11"/>
      <c r="E17" s="11"/>
      <c r="F17" s="11"/>
      <c r="G17" s="11"/>
      <c r="H17" s="11"/>
      <c r="I17" s="11"/>
      <c r="J17" s="11"/>
      <c r="K17" s="20"/>
    </row>
    <row r="18" spans="2:11" ht="16.5" x14ac:dyDescent="0.3">
      <c r="B18" s="35"/>
      <c r="C18" s="11"/>
      <c r="D18" s="11"/>
      <c r="E18" s="11"/>
      <c r="F18" s="11"/>
      <c r="G18" s="11"/>
      <c r="H18" s="11"/>
      <c r="I18" s="11"/>
      <c r="J18" s="11"/>
      <c r="K18" s="20"/>
    </row>
    <row r="19" spans="2:11" ht="16.5" x14ac:dyDescent="0.3">
      <c r="B19" s="35"/>
      <c r="C19" s="11"/>
      <c r="D19" s="11"/>
      <c r="E19" s="11"/>
      <c r="F19" s="11"/>
      <c r="G19" s="11"/>
      <c r="H19" s="11"/>
      <c r="I19" s="11"/>
      <c r="J19" s="11"/>
      <c r="K19" s="20"/>
    </row>
    <row r="20" spans="2:11" ht="16.5" x14ac:dyDescent="0.3">
      <c r="B20" s="35"/>
      <c r="C20" s="11"/>
      <c r="D20" s="11"/>
      <c r="E20" s="11"/>
      <c r="F20" s="11"/>
      <c r="G20" s="11"/>
      <c r="H20" s="11"/>
      <c r="I20" s="11"/>
      <c r="J20" s="11"/>
      <c r="K20" s="20"/>
    </row>
    <row r="21" spans="2:11" ht="16.5" x14ac:dyDescent="0.3">
      <c r="B21" s="35"/>
      <c r="C21" s="11"/>
      <c r="D21" s="11"/>
      <c r="E21" s="11"/>
      <c r="F21" s="11"/>
      <c r="G21" s="11"/>
      <c r="H21" s="11"/>
      <c r="I21" s="11"/>
      <c r="J21" s="11"/>
      <c r="K21" s="20"/>
    </row>
    <row r="22" spans="2:11" ht="16.5" x14ac:dyDescent="0.3">
      <c r="B22" s="35"/>
      <c r="C22" s="11"/>
      <c r="D22" s="11"/>
      <c r="E22" s="11"/>
      <c r="F22" s="11"/>
      <c r="G22" s="11"/>
      <c r="H22" s="11"/>
      <c r="I22" s="11"/>
      <c r="J22" s="11"/>
      <c r="K22" s="20"/>
    </row>
    <row r="23" spans="2:11" ht="16.5" x14ac:dyDescent="0.3">
      <c r="B23" s="35"/>
      <c r="C23" s="11"/>
      <c r="D23" s="11"/>
      <c r="E23" s="11"/>
      <c r="F23" s="11"/>
      <c r="G23" s="11"/>
      <c r="H23" s="11"/>
      <c r="I23" s="11"/>
      <c r="J23" s="11"/>
      <c r="K23" s="20"/>
    </row>
    <row r="24" spans="2:11" ht="16.5" x14ac:dyDescent="0.3">
      <c r="B24" s="35"/>
      <c r="C24" s="11"/>
      <c r="D24" s="11"/>
      <c r="E24" s="11"/>
      <c r="F24" s="11"/>
      <c r="G24" s="11"/>
      <c r="H24" s="11"/>
      <c r="I24" s="11"/>
      <c r="J24" s="11"/>
      <c r="K24" s="20"/>
    </row>
    <row r="25" spans="2:11" ht="16.5" x14ac:dyDescent="0.3">
      <c r="B25" s="35"/>
      <c r="C25" s="11"/>
      <c r="D25" s="11"/>
      <c r="E25" s="11"/>
      <c r="F25" s="11"/>
      <c r="G25" s="11"/>
      <c r="H25" s="11"/>
      <c r="I25" s="11"/>
      <c r="J25" s="11"/>
      <c r="K25" s="20"/>
    </row>
    <row r="26" spans="2:11" ht="16.5" x14ac:dyDescent="0.3">
      <c r="B26" s="35"/>
      <c r="C26" s="11"/>
      <c r="D26" s="11"/>
      <c r="E26" s="11"/>
      <c r="F26" s="11"/>
      <c r="G26" s="11"/>
      <c r="H26" s="11"/>
      <c r="I26" s="11"/>
      <c r="J26" s="11"/>
      <c r="K26" s="20"/>
    </row>
    <row r="27" spans="2:11" ht="16.5" x14ac:dyDescent="0.3">
      <c r="B27" s="35"/>
      <c r="C27" s="11"/>
      <c r="D27" s="11"/>
      <c r="E27" s="11"/>
      <c r="F27" s="11"/>
      <c r="G27" s="11"/>
      <c r="H27" s="11"/>
      <c r="I27" s="11"/>
      <c r="J27" s="11"/>
      <c r="K27" s="20"/>
    </row>
    <row r="28" spans="2:11" ht="16.5" x14ac:dyDescent="0.3">
      <c r="B28" s="35"/>
      <c r="C28" s="11"/>
      <c r="D28" s="11"/>
      <c r="E28" s="11"/>
      <c r="F28" s="11"/>
      <c r="G28" s="11"/>
      <c r="H28" s="11"/>
      <c r="I28" s="11"/>
      <c r="J28" s="11"/>
      <c r="K28" s="20"/>
    </row>
    <row r="29" spans="2:11" ht="16.5" x14ac:dyDescent="0.3">
      <c r="B29" s="35"/>
      <c r="C29" s="11"/>
      <c r="D29" s="11"/>
      <c r="E29" s="11"/>
      <c r="F29" s="11"/>
      <c r="G29" s="11"/>
      <c r="H29" s="11"/>
      <c r="I29" s="11"/>
      <c r="J29" s="11"/>
      <c r="K29" s="20"/>
    </row>
    <row r="30" spans="2:11" ht="16.5" x14ac:dyDescent="0.3">
      <c r="B30" s="35"/>
      <c r="C30" s="11"/>
      <c r="D30" s="11"/>
      <c r="E30" s="11"/>
      <c r="F30" s="11"/>
      <c r="G30" s="11"/>
      <c r="H30" s="11"/>
      <c r="I30" s="11"/>
      <c r="J30" s="11"/>
      <c r="K30" s="20"/>
    </row>
    <row r="31" spans="2:11" ht="17.25" thickBot="1" x14ac:dyDescent="0.35">
      <c r="B31" s="18"/>
      <c r="C31" s="36"/>
      <c r="D31" s="36"/>
      <c r="E31" s="36"/>
      <c r="F31" s="36"/>
      <c r="G31" s="36"/>
      <c r="H31" s="36"/>
      <c r="I31" s="36"/>
      <c r="J31" s="36"/>
      <c r="K31" s="37"/>
    </row>
  </sheetData>
  <mergeCells count="8">
    <mergeCell ref="B2:K2"/>
    <mergeCell ref="D8:E8"/>
    <mergeCell ref="D12:E12"/>
    <mergeCell ref="D10:E10"/>
    <mergeCell ref="D14:E14"/>
    <mergeCell ref="B7:C7"/>
    <mergeCell ref="D7:E7"/>
    <mergeCell ref="G7:H7"/>
  </mergeCells>
  <conditionalFormatting sqref="D8 D12">
    <cfRule type="cellIs" dxfId="5" priority="2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D10 D14">
    <cfRule type="cellIs" dxfId="2" priority="1" operator="equal">
      <formula>1</formula>
    </cfRule>
    <cfRule type="cellIs" dxfId="1" priority="3" operator="lessThan">
      <formula>1</formula>
    </cfRule>
    <cfRule type="cellIs" dxfId="0" priority="4" operator="greaterThan">
      <formula>1</formula>
    </cfRule>
  </conditionalFormatting>
  <pageMargins left="0.7" right="0.7" top="0.75" bottom="0.75" header="0.3" footer="0.3"/>
  <pageSetup scale="62" orientation="portrait" horizontalDpi="4294967295" verticalDpi="4294967295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F671E11-8AD0-4E7C-9068-40D067AABEDC}">
          <x14:formula1>
            <xm:f>Datasheet!$A$3:$A$26</xm:f>
          </x14:formula1>
          <xm:sqref>C3:C4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showGridLines="0" view="pageBreakPreview" zoomScale="115" zoomScaleNormal="85" zoomScaleSheetLayoutView="115" workbookViewId="0">
      <selection activeCell="A3" sqref="A3"/>
    </sheetView>
  </sheetViews>
  <sheetFormatPr defaultRowHeight="15.75" x14ac:dyDescent="0.3"/>
  <cols>
    <col min="1" max="1" width="15.7109375" style="47" bestFit="1" customWidth="1"/>
    <col min="2" max="2" width="20.140625" style="47" customWidth="1"/>
    <col min="3" max="3" width="17.140625" style="47" customWidth="1"/>
    <col min="4" max="4" width="21" style="47" customWidth="1"/>
    <col min="5" max="5" width="15.28515625" style="47" customWidth="1"/>
    <col min="6" max="6" width="20" style="47" customWidth="1"/>
    <col min="7" max="7" width="26.140625" style="47" customWidth="1"/>
    <col min="8" max="8" width="19.140625" style="47" customWidth="1"/>
    <col min="9" max="9" width="21.28515625" style="47" customWidth="1"/>
    <col min="10" max="10" width="18.140625" style="47" customWidth="1"/>
    <col min="11" max="16384" width="9.140625" style="47"/>
  </cols>
  <sheetData>
    <row r="1" spans="1:10" x14ac:dyDescent="0.3">
      <c r="A1" s="47">
        <v>1</v>
      </c>
      <c r="B1" s="47">
        <v>2</v>
      </c>
      <c r="C1" s="47">
        <v>3</v>
      </c>
      <c r="D1" s="47">
        <v>4</v>
      </c>
      <c r="E1" s="47">
        <v>5</v>
      </c>
      <c r="F1" s="47">
        <v>6</v>
      </c>
      <c r="G1" s="47">
        <v>7</v>
      </c>
      <c r="H1" s="47">
        <v>8</v>
      </c>
      <c r="I1" s="47">
        <v>9</v>
      </c>
      <c r="J1" s="47">
        <v>10</v>
      </c>
    </row>
    <row r="2" spans="1:10" s="52" customFormat="1" ht="25.5" customHeight="1" thickBot="1" x14ac:dyDescent="0.3">
      <c r="A2" s="48" t="s">
        <v>0</v>
      </c>
      <c r="B2" s="49" t="s">
        <v>1</v>
      </c>
      <c r="C2" s="49" t="s">
        <v>33</v>
      </c>
      <c r="D2" s="49" t="s">
        <v>2</v>
      </c>
      <c r="E2" s="49" t="s">
        <v>5</v>
      </c>
      <c r="F2" s="50" t="s">
        <v>38</v>
      </c>
      <c r="G2" s="50" t="s">
        <v>3</v>
      </c>
      <c r="H2" s="50" t="s">
        <v>34</v>
      </c>
      <c r="I2" s="50" t="s">
        <v>4</v>
      </c>
      <c r="J2" s="51" t="s">
        <v>6</v>
      </c>
    </row>
    <row r="3" spans="1:10" x14ac:dyDescent="0.3">
      <c r="A3" s="53" t="s">
        <v>9</v>
      </c>
      <c r="B3" s="54">
        <v>1.3888888888888888E-2</v>
      </c>
      <c r="C3" s="55">
        <f t="shared" ref="C3:C26" si="0">B3*$C$27</f>
        <v>12.223749999999999</v>
      </c>
      <c r="D3" s="56">
        <v>5.0000000000000001E-3</v>
      </c>
      <c r="E3" s="57">
        <v>10</v>
      </c>
      <c r="F3" s="58">
        <f>IF(I3*880.11=0%,NA(),I3*880.11)</f>
        <v>4.40055</v>
      </c>
      <c r="G3" s="59">
        <f>SUM(B$3:$B3)</f>
        <v>1.3888888888888888E-2</v>
      </c>
      <c r="H3" s="58">
        <f>SUM($C$3:C3)</f>
        <v>12.223749999999999</v>
      </c>
      <c r="I3" s="59">
        <f>IF(D3&lt;&gt;"",SUM(D$3:$D3),NA())</f>
        <v>5.0000000000000001E-3</v>
      </c>
      <c r="J3" s="60">
        <f>IF(E3&lt;&gt;"",SUM($E$3:E3),0)</f>
        <v>10</v>
      </c>
    </row>
    <row r="4" spans="1:10" x14ac:dyDescent="0.3">
      <c r="A4" s="53" t="s">
        <v>10</v>
      </c>
      <c r="B4" s="54">
        <v>1.3888888888888888E-2</v>
      </c>
      <c r="C4" s="55">
        <f t="shared" si="0"/>
        <v>12.223749999999999</v>
      </c>
      <c r="D4" s="56">
        <v>5.0000000000000001E-3</v>
      </c>
      <c r="E4" s="57">
        <v>8</v>
      </c>
      <c r="F4" s="58">
        <f t="shared" ref="F4:F26" si="1">IF(I4*880.11=0%,NA(),I4*880.11)</f>
        <v>8.8010999999999999</v>
      </c>
      <c r="G4" s="59">
        <f>SUM(B$3:$B4)</f>
        <v>2.7777777777777776E-2</v>
      </c>
      <c r="H4" s="58">
        <f>SUM($C$3:C4)</f>
        <v>24.447499999999998</v>
      </c>
      <c r="I4" s="59">
        <f>IF(D4&lt;&gt;"",SUM(D$3:$D4),NA())</f>
        <v>0.01</v>
      </c>
      <c r="J4" s="60">
        <f>IF(E4&lt;&gt;"",SUM($E$3:E4),0)</f>
        <v>18</v>
      </c>
    </row>
    <row r="5" spans="1:10" x14ac:dyDescent="0.3">
      <c r="A5" s="53" t="s">
        <v>11</v>
      </c>
      <c r="B5" s="54">
        <v>1.3888888888888888E-2</v>
      </c>
      <c r="C5" s="55">
        <f t="shared" si="0"/>
        <v>12.223749999999999</v>
      </c>
      <c r="D5" s="56">
        <v>0.01</v>
      </c>
      <c r="E5" s="57">
        <v>10</v>
      </c>
      <c r="F5" s="58">
        <f t="shared" si="1"/>
        <v>17.6022</v>
      </c>
      <c r="G5" s="59">
        <f>SUM(B$3:$B5)</f>
        <v>4.1666666666666664E-2</v>
      </c>
      <c r="H5" s="58">
        <f>SUM($C$3:C5)</f>
        <v>36.671250000000001</v>
      </c>
      <c r="I5" s="59">
        <f>IF(D5&lt;&gt;"",SUM(D$3:$D5),NA())</f>
        <v>0.02</v>
      </c>
      <c r="J5" s="60">
        <f>IF(E5&lt;&gt;"",SUM($E$3:E5),0)</f>
        <v>28</v>
      </c>
    </row>
    <row r="6" spans="1:10" x14ac:dyDescent="0.3">
      <c r="A6" s="53" t="s">
        <v>12</v>
      </c>
      <c r="B6" s="54">
        <v>1.3888888888888888E-2</v>
      </c>
      <c r="C6" s="55">
        <f t="shared" si="0"/>
        <v>12.223749999999999</v>
      </c>
      <c r="D6" s="56">
        <v>0.02</v>
      </c>
      <c r="E6" s="57">
        <v>5</v>
      </c>
      <c r="F6" s="58">
        <f t="shared" si="1"/>
        <v>35.2044</v>
      </c>
      <c r="G6" s="59">
        <f>SUM(B$3:$B6)</f>
        <v>5.5555555555555552E-2</v>
      </c>
      <c r="H6" s="58">
        <f>SUM($C$3:C6)</f>
        <v>48.894999999999996</v>
      </c>
      <c r="I6" s="59">
        <f>IF(D6&lt;&gt;"",SUM(D$3:$D6),NA())</f>
        <v>0.04</v>
      </c>
      <c r="J6" s="60">
        <f>IF(E6&lt;&gt;"",SUM($E$3:E6),0)</f>
        <v>33</v>
      </c>
    </row>
    <row r="7" spans="1:10" x14ac:dyDescent="0.3">
      <c r="A7" s="53" t="s">
        <v>13</v>
      </c>
      <c r="B7" s="54">
        <v>2.7777777777777776E-2</v>
      </c>
      <c r="C7" s="55">
        <f t="shared" si="0"/>
        <v>24.447499999999998</v>
      </c>
      <c r="D7" s="56">
        <v>0.03</v>
      </c>
      <c r="E7" s="57">
        <v>20</v>
      </c>
      <c r="F7" s="58">
        <f t="shared" si="1"/>
        <v>61.607700000000008</v>
      </c>
      <c r="G7" s="59">
        <f>SUM(B$3:$B7)</f>
        <v>8.3333333333333329E-2</v>
      </c>
      <c r="H7" s="58">
        <f>SUM($C$3:C7)</f>
        <v>73.342500000000001</v>
      </c>
      <c r="I7" s="59">
        <f>IF(D7&lt;&gt;"",SUM(D$3:$D7),NA())</f>
        <v>7.0000000000000007E-2</v>
      </c>
      <c r="J7" s="60">
        <f>IF(E7&lt;&gt;"",SUM($E$3:E7),0)</f>
        <v>53</v>
      </c>
    </row>
    <row r="8" spans="1:10" x14ac:dyDescent="0.3">
      <c r="A8" s="53" t="s">
        <v>14</v>
      </c>
      <c r="B8" s="54">
        <v>2.7777777777777776E-2</v>
      </c>
      <c r="C8" s="55">
        <f t="shared" si="0"/>
        <v>24.447499999999998</v>
      </c>
      <c r="D8" s="56">
        <v>5.0000000000000001E-3</v>
      </c>
      <c r="E8" s="57">
        <v>25</v>
      </c>
      <c r="F8" s="58">
        <f t="shared" si="1"/>
        <v>66.008250000000004</v>
      </c>
      <c r="G8" s="59">
        <f>SUM(B$3:$B8)</f>
        <v>0.1111111111111111</v>
      </c>
      <c r="H8" s="58">
        <f>SUM($C$3:C8)</f>
        <v>97.789999999999992</v>
      </c>
      <c r="I8" s="59">
        <f>IF(D8&lt;&gt;"",SUM(D$3:$D8),NA())</f>
        <v>7.5000000000000011E-2</v>
      </c>
      <c r="J8" s="60">
        <f>IF(E8&lt;&gt;"",SUM($E$3:E8),0)</f>
        <v>78</v>
      </c>
    </row>
    <row r="9" spans="1:10" x14ac:dyDescent="0.3">
      <c r="A9" s="53" t="s">
        <v>15</v>
      </c>
      <c r="B9" s="54">
        <v>2.7777777777777776E-2</v>
      </c>
      <c r="C9" s="55">
        <f t="shared" si="0"/>
        <v>24.447499999999998</v>
      </c>
      <c r="D9" s="56">
        <v>0.02</v>
      </c>
      <c r="E9" s="57">
        <v>30</v>
      </c>
      <c r="F9" s="58">
        <f t="shared" si="1"/>
        <v>83.610450000000014</v>
      </c>
      <c r="G9" s="59">
        <f>SUM(B$3:$B9)</f>
        <v>0.1388888888888889</v>
      </c>
      <c r="H9" s="58">
        <f>SUM($C$3:C9)</f>
        <v>122.23749999999998</v>
      </c>
      <c r="I9" s="59">
        <f>IF(D9&lt;&gt;"",SUM(D$3:$D9),NA())</f>
        <v>9.5000000000000015E-2</v>
      </c>
      <c r="J9" s="60">
        <f>IF(E9&lt;&gt;"",SUM($E$3:E9),0)</f>
        <v>108</v>
      </c>
    </row>
    <row r="10" spans="1:10" x14ac:dyDescent="0.3">
      <c r="A10" s="53" t="s">
        <v>16</v>
      </c>
      <c r="B10" s="54">
        <v>4.1666666666666664E-2</v>
      </c>
      <c r="C10" s="55">
        <f t="shared" si="0"/>
        <v>36.671250000000001</v>
      </c>
      <c r="D10" s="56">
        <v>0.03</v>
      </c>
      <c r="E10" s="57">
        <v>40</v>
      </c>
      <c r="F10" s="58">
        <f t="shared" si="1"/>
        <v>110.01375</v>
      </c>
      <c r="G10" s="59">
        <f>SUM(B$3:$B10)</f>
        <v>0.18055555555555555</v>
      </c>
      <c r="H10" s="58">
        <f>SUM($C$3:C10)</f>
        <v>158.90875</v>
      </c>
      <c r="I10" s="59">
        <f>IF(D10&lt;&gt;"",SUM(D$3:$D10),NA())</f>
        <v>0.125</v>
      </c>
      <c r="J10" s="60">
        <f>IF(E10&lt;&gt;"",SUM($E$3:E10),0)</f>
        <v>148</v>
      </c>
    </row>
    <row r="11" spans="1:10" x14ac:dyDescent="0.3">
      <c r="A11" s="53" t="s">
        <v>17</v>
      </c>
      <c r="B11" s="54">
        <v>4.1666666666666664E-2</v>
      </c>
      <c r="C11" s="55">
        <f t="shared" si="0"/>
        <v>36.671250000000001</v>
      </c>
      <c r="D11" s="56">
        <v>0.05</v>
      </c>
      <c r="E11" s="57">
        <v>50</v>
      </c>
      <c r="F11" s="58">
        <f t="shared" si="1"/>
        <v>154.01925</v>
      </c>
      <c r="G11" s="59">
        <f>SUM(B$3:$B11)</f>
        <v>0.22222222222222221</v>
      </c>
      <c r="H11" s="58">
        <f>SUM($C$3:C11)</f>
        <v>195.57999999999998</v>
      </c>
      <c r="I11" s="59">
        <f>IF(D11&lt;&gt;"",SUM(D$3:$D11),NA())</f>
        <v>0.17499999999999999</v>
      </c>
      <c r="J11" s="60">
        <f>IF(E11&lt;&gt;"",SUM($E$3:E11),0)</f>
        <v>198</v>
      </c>
    </row>
    <row r="12" spans="1:10" x14ac:dyDescent="0.3">
      <c r="A12" s="53" t="s">
        <v>18</v>
      </c>
      <c r="B12" s="54">
        <v>4.1666666666666664E-2</v>
      </c>
      <c r="C12" s="55">
        <f t="shared" si="0"/>
        <v>36.671250000000001</v>
      </c>
      <c r="D12" s="56"/>
      <c r="E12" s="57"/>
      <c r="F12" s="58" t="e">
        <f t="shared" si="1"/>
        <v>#N/A</v>
      </c>
      <c r="G12" s="59">
        <f>SUM(B$3:$B12)</f>
        <v>0.2638888888888889</v>
      </c>
      <c r="H12" s="58">
        <f>SUM($C$3:C12)</f>
        <v>232.25124999999997</v>
      </c>
      <c r="I12" s="59" t="e">
        <f>IF(D12&lt;&gt;"",SUM(D$3:$D12),NA())</f>
        <v>#N/A</v>
      </c>
      <c r="J12" s="60"/>
    </row>
    <row r="13" spans="1:10" x14ac:dyDescent="0.3">
      <c r="A13" s="53" t="s">
        <v>19</v>
      </c>
      <c r="B13" s="54">
        <v>5.5555555555555552E-2</v>
      </c>
      <c r="C13" s="55">
        <f t="shared" si="0"/>
        <v>48.894999999999996</v>
      </c>
      <c r="D13" s="56"/>
      <c r="E13" s="57"/>
      <c r="F13" s="58" t="e">
        <f t="shared" si="1"/>
        <v>#N/A</v>
      </c>
      <c r="G13" s="59">
        <f>SUM(B$3:$B13)</f>
        <v>0.31944444444444442</v>
      </c>
      <c r="H13" s="58">
        <f>SUM($C$3:C13)</f>
        <v>281.14624999999995</v>
      </c>
      <c r="I13" s="59" t="e">
        <f>IF(D13&lt;&gt;"",SUM(D$3:$D13),NA())</f>
        <v>#N/A</v>
      </c>
      <c r="J13" s="60"/>
    </row>
    <row r="14" spans="1:10" x14ac:dyDescent="0.3">
      <c r="A14" s="53" t="s">
        <v>20</v>
      </c>
      <c r="B14" s="54">
        <v>6.9444444444444448E-2</v>
      </c>
      <c r="C14" s="55">
        <f t="shared" si="0"/>
        <v>61.118750000000006</v>
      </c>
      <c r="D14" s="56"/>
      <c r="E14" s="57"/>
      <c r="F14" s="58" t="e">
        <f t="shared" si="1"/>
        <v>#N/A</v>
      </c>
      <c r="G14" s="59">
        <f>SUM(B$3:$B14)</f>
        <v>0.38888888888888884</v>
      </c>
      <c r="H14" s="58">
        <f>SUM($C$3:C14)</f>
        <v>342.26499999999999</v>
      </c>
      <c r="I14" s="59" t="e">
        <f>IF(D14&lt;&gt;"",SUM(D$3:$D14),NA())</f>
        <v>#N/A</v>
      </c>
      <c r="J14" s="60"/>
    </row>
    <row r="15" spans="1:10" x14ac:dyDescent="0.3">
      <c r="A15" s="53" t="s">
        <v>21</v>
      </c>
      <c r="B15" s="54">
        <v>6.9444444444444448E-2</v>
      </c>
      <c r="C15" s="55">
        <f t="shared" si="0"/>
        <v>61.118750000000006</v>
      </c>
      <c r="D15" s="56"/>
      <c r="E15" s="57"/>
      <c r="F15" s="58" t="e">
        <f t="shared" si="1"/>
        <v>#N/A</v>
      </c>
      <c r="G15" s="59">
        <f>SUM(B$3:$B15)</f>
        <v>0.45833333333333326</v>
      </c>
      <c r="H15" s="58">
        <f>SUM($C$3:C15)</f>
        <v>403.38374999999996</v>
      </c>
      <c r="I15" s="59" t="e">
        <f>IF(D15&lt;&gt;"",SUM(D$3:$D15),NA())</f>
        <v>#N/A</v>
      </c>
      <c r="J15" s="60"/>
    </row>
    <row r="16" spans="1:10" x14ac:dyDescent="0.3">
      <c r="A16" s="53" t="s">
        <v>22</v>
      </c>
      <c r="B16" s="54">
        <v>6.9444444444444448E-2</v>
      </c>
      <c r="C16" s="55">
        <f t="shared" si="0"/>
        <v>61.118750000000006</v>
      </c>
      <c r="D16" s="56"/>
      <c r="E16" s="57"/>
      <c r="F16" s="58" t="e">
        <f t="shared" si="1"/>
        <v>#N/A</v>
      </c>
      <c r="G16" s="59">
        <f>SUM(B$3:$B16)</f>
        <v>0.52777777777777768</v>
      </c>
      <c r="H16" s="58">
        <f>SUM($C$3:C16)</f>
        <v>464.50249999999994</v>
      </c>
      <c r="I16" s="59" t="e">
        <f>IF(D16&lt;&gt;"",SUM(D$3:$D16),NA())</f>
        <v>#N/A</v>
      </c>
      <c r="J16" s="60"/>
    </row>
    <row r="17" spans="1:10" x14ac:dyDescent="0.3">
      <c r="A17" s="53" t="s">
        <v>23</v>
      </c>
      <c r="B17" s="54">
        <v>6.9444444444444448E-2</v>
      </c>
      <c r="C17" s="55">
        <f t="shared" si="0"/>
        <v>61.118750000000006</v>
      </c>
      <c r="D17" s="56"/>
      <c r="E17" s="57"/>
      <c r="F17" s="58" t="e">
        <f t="shared" si="1"/>
        <v>#N/A</v>
      </c>
      <c r="G17" s="59">
        <f>SUM(B$3:$B17)</f>
        <v>0.5972222222222221</v>
      </c>
      <c r="H17" s="58">
        <f>SUM($C$3:C17)</f>
        <v>525.62124999999992</v>
      </c>
      <c r="I17" s="59" t="e">
        <f>IF(D17&lt;&gt;"",SUM(D$3:$D17),NA())</f>
        <v>#N/A</v>
      </c>
      <c r="J17" s="60"/>
    </row>
    <row r="18" spans="1:10" x14ac:dyDescent="0.3">
      <c r="A18" s="53" t="s">
        <v>24</v>
      </c>
      <c r="B18" s="54">
        <v>6.9444444444444448E-2</v>
      </c>
      <c r="C18" s="55">
        <f t="shared" si="0"/>
        <v>61.118750000000006</v>
      </c>
      <c r="D18" s="56"/>
      <c r="E18" s="57"/>
      <c r="F18" s="58" t="e">
        <f t="shared" si="1"/>
        <v>#N/A</v>
      </c>
      <c r="G18" s="59">
        <f>SUM(B$3:$B18)</f>
        <v>0.66666666666666652</v>
      </c>
      <c r="H18" s="58">
        <f>SUM($C$3:C18)</f>
        <v>586.7399999999999</v>
      </c>
      <c r="I18" s="59" t="e">
        <f>IF(D18&lt;&gt;"",SUM(D$3:$D18),NA())</f>
        <v>#N/A</v>
      </c>
      <c r="J18" s="60"/>
    </row>
    <row r="19" spans="1:10" x14ac:dyDescent="0.3">
      <c r="A19" s="53" t="s">
        <v>25</v>
      </c>
      <c r="B19" s="54">
        <v>8.3333333333333329E-2</v>
      </c>
      <c r="C19" s="55">
        <f t="shared" si="0"/>
        <v>73.342500000000001</v>
      </c>
      <c r="D19" s="56"/>
      <c r="E19" s="57"/>
      <c r="F19" s="58" t="e">
        <f t="shared" si="1"/>
        <v>#N/A</v>
      </c>
      <c r="G19" s="59">
        <f>SUM(B$3:$B19)</f>
        <v>0.74999999999999989</v>
      </c>
      <c r="H19" s="58">
        <f>SUM($C$3:C19)</f>
        <v>660.08249999999987</v>
      </c>
      <c r="I19" s="59" t="e">
        <f>IF(D19&lt;&gt;"",SUM(D$3:$D19),NA())</f>
        <v>#N/A</v>
      </c>
      <c r="J19" s="60"/>
    </row>
    <row r="20" spans="1:10" x14ac:dyDescent="0.3">
      <c r="A20" s="53" t="s">
        <v>26</v>
      </c>
      <c r="B20" s="54">
        <v>5.5555555555555552E-2</v>
      </c>
      <c r="C20" s="55">
        <f t="shared" si="0"/>
        <v>48.894999999999996</v>
      </c>
      <c r="D20" s="56"/>
      <c r="E20" s="57"/>
      <c r="F20" s="58" t="e">
        <f t="shared" si="1"/>
        <v>#N/A</v>
      </c>
      <c r="G20" s="59">
        <f>SUM(B$3:$B20)</f>
        <v>0.80555555555555547</v>
      </c>
      <c r="H20" s="58">
        <f>SUM($C$3:C20)</f>
        <v>708.97749999999985</v>
      </c>
      <c r="I20" s="59" t="e">
        <f>IF(D20&lt;&gt;"",SUM(D$3:$D20),NA())</f>
        <v>#N/A</v>
      </c>
      <c r="J20" s="60"/>
    </row>
    <row r="21" spans="1:10" x14ac:dyDescent="0.3">
      <c r="A21" s="53" t="s">
        <v>27</v>
      </c>
      <c r="B21" s="54">
        <v>4.1666666666666664E-2</v>
      </c>
      <c r="C21" s="55">
        <f t="shared" si="0"/>
        <v>36.671250000000001</v>
      </c>
      <c r="D21" s="56"/>
      <c r="E21" s="57"/>
      <c r="F21" s="58" t="e">
        <f t="shared" si="1"/>
        <v>#N/A</v>
      </c>
      <c r="G21" s="59">
        <f>SUM(B$3:$B21)</f>
        <v>0.8472222222222221</v>
      </c>
      <c r="H21" s="58">
        <f>SUM($C$3:C21)</f>
        <v>745.64874999999984</v>
      </c>
      <c r="I21" s="59" t="e">
        <f>IF(D21&lt;&gt;"",SUM(D$3:$D21),NA())</f>
        <v>#N/A</v>
      </c>
      <c r="J21" s="60"/>
    </row>
    <row r="22" spans="1:10" x14ac:dyDescent="0.3">
      <c r="A22" s="53" t="s">
        <v>28</v>
      </c>
      <c r="B22" s="54">
        <v>4.1666666666666664E-2</v>
      </c>
      <c r="C22" s="55">
        <f t="shared" si="0"/>
        <v>36.671250000000001</v>
      </c>
      <c r="D22" s="56"/>
      <c r="E22" s="57"/>
      <c r="F22" s="58" t="e">
        <f t="shared" si="1"/>
        <v>#N/A</v>
      </c>
      <c r="G22" s="59">
        <f>SUM(B$3:$B22)</f>
        <v>0.88888888888888873</v>
      </c>
      <c r="H22" s="58">
        <f>SUM($C$3:C22)</f>
        <v>782.31999999999982</v>
      </c>
      <c r="I22" s="59" t="e">
        <f>IF(D22&lt;&gt;"",SUM(D$3:$D22),NA())</f>
        <v>#N/A</v>
      </c>
      <c r="J22" s="60"/>
    </row>
    <row r="23" spans="1:10" x14ac:dyDescent="0.3">
      <c r="A23" s="53" t="s">
        <v>29</v>
      </c>
      <c r="B23" s="54">
        <v>2.7777777777777776E-2</v>
      </c>
      <c r="C23" s="55">
        <f t="shared" si="0"/>
        <v>24.447499999999998</v>
      </c>
      <c r="D23" s="56"/>
      <c r="E23" s="57"/>
      <c r="F23" s="58" t="e">
        <f t="shared" si="1"/>
        <v>#N/A</v>
      </c>
      <c r="G23" s="59">
        <f>SUM(B$3:$B23)</f>
        <v>0.91666666666666652</v>
      </c>
      <c r="H23" s="58">
        <f>SUM($C$3:C23)</f>
        <v>806.76749999999981</v>
      </c>
      <c r="I23" s="59" t="e">
        <f>IF(D23&lt;&gt;"",SUM(D$3:$D23),NA())</f>
        <v>#N/A</v>
      </c>
      <c r="J23" s="60"/>
    </row>
    <row r="24" spans="1:10" x14ac:dyDescent="0.3">
      <c r="A24" s="53" t="s">
        <v>30</v>
      </c>
      <c r="B24" s="54">
        <v>2.7777777777777776E-2</v>
      </c>
      <c r="C24" s="55">
        <f t="shared" si="0"/>
        <v>24.447499999999998</v>
      </c>
      <c r="D24" s="56"/>
      <c r="E24" s="57"/>
      <c r="F24" s="58" t="e">
        <f t="shared" si="1"/>
        <v>#N/A</v>
      </c>
      <c r="G24" s="59">
        <f>SUM(B$3:$B24)</f>
        <v>0.94444444444444431</v>
      </c>
      <c r="H24" s="58">
        <f>SUM($C$3:C24)</f>
        <v>831.2149999999998</v>
      </c>
      <c r="I24" s="59" t="e">
        <f>IF(D24&lt;&gt;"",SUM(D$3:$D24),NA())</f>
        <v>#N/A</v>
      </c>
      <c r="J24" s="60"/>
    </row>
    <row r="25" spans="1:10" x14ac:dyDescent="0.3">
      <c r="A25" s="53" t="s">
        <v>31</v>
      </c>
      <c r="B25" s="54">
        <v>2.7777777777777776E-2</v>
      </c>
      <c r="C25" s="55">
        <f t="shared" si="0"/>
        <v>24.447499999999998</v>
      </c>
      <c r="D25" s="56"/>
      <c r="E25" s="57"/>
      <c r="F25" s="58" t="e">
        <f t="shared" si="1"/>
        <v>#N/A</v>
      </c>
      <c r="G25" s="59">
        <f>SUM(B$3:$B25)</f>
        <v>0.9722222222222221</v>
      </c>
      <c r="H25" s="58">
        <f>SUM($C$3:C25)</f>
        <v>855.6624999999998</v>
      </c>
      <c r="I25" s="59" t="e">
        <f>IF(D25&lt;&gt;"",SUM(D$3:$D25),NA())</f>
        <v>#N/A</v>
      </c>
      <c r="J25" s="60"/>
    </row>
    <row r="26" spans="1:10" x14ac:dyDescent="0.3">
      <c r="A26" s="53" t="s">
        <v>32</v>
      </c>
      <c r="B26" s="54">
        <v>2.7777777777777776E-2</v>
      </c>
      <c r="C26" s="55">
        <f t="shared" si="0"/>
        <v>24.447499999999998</v>
      </c>
      <c r="D26" s="56"/>
      <c r="E26" s="57"/>
      <c r="F26" s="58" t="e">
        <f t="shared" si="1"/>
        <v>#N/A</v>
      </c>
      <c r="G26" s="59">
        <f>SUM(B$3:$B26)</f>
        <v>0.99999999999999989</v>
      </c>
      <c r="H26" s="58">
        <f>SUM($C$3:C26)</f>
        <v>880.10999999999979</v>
      </c>
      <c r="I26" s="59" t="e">
        <f>IF(D26&lt;&gt;"",SUM(D$3:$D26),NA())</f>
        <v>#N/A</v>
      </c>
      <c r="J26" s="60"/>
    </row>
    <row r="27" spans="1:10" s="64" customFormat="1" x14ac:dyDescent="0.3">
      <c r="A27" s="61"/>
      <c r="B27" s="62">
        <f>SUM(B3:B26)</f>
        <v>0.99999999999999989</v>
      </c>
      <c r="C27" s="61">
        <v>880.11</v>
      </c>
      <c r="D27" s="62"/>
      <c r="E27" s="61"/>
      <c r="F27" s="63" t="e">
        <f>MAX(F3:F26)</f>
        <v>#N/A</v>
      </c>
      <c r="G27" s="62">
        <f>MAX(G3:G26)</f>
        <v>0.99999999999999989</v>
      </c>
      <c r="H27" s="63">
        <f>MAX(H3:H26)</f>
        <v>880.10999999999979</v>
      </c>
      <c r="I27" s="62" t="e">
        <f>MAX(I3:I26)</f>
        <v>#N/A</v>
      </c>
      <c r="J27" s="63">
        <f>MAX(J3:J26)</f>
        <v>198</v>
      </c>
    </row>
    <row r="30" spans="1:10" x14ac:dyDescent="0.3">
      <c r="A30" s="65"/>
      <c r="B30" s="47" t="s">
        <v>7</v>
      </c>
    </row>
  </sheetData>
  <phoneticPr fontId="3" type="noConversion"/>
  <pageMargins left="0.7" right="0.7" top="0.75" bottom="0.75" header="0.3" footer="0.3"/>
  <pageSetup scale="4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Abstract</vt:lpstr>
      <vt:lpstr>Datasheet</vt:lpstr>
      <vt:lpstr>Abstract!Print_Area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JOSHI</dc:creator>
  <cp:lastModifiedBy>AKSHAY JOSHI</cp:lastModifiedBy>
  <cp:lastPrinted>2021-09-29T12:05:50Z</cp:lastPrinted>
  <dcterms:created xsi:type="dcterms:W3CDTF">2015-06-05T18:17:20Z</dcterms:created>
  <dcterms:modified xsi:type="dcterms:W3CDTF">2022-03-24T05:33:18Z</dcterms:modified>
</cp:coreProperties>
</file>