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kshay\skillovilla\Capstone\Hybrid\"/>
    </mc:Choice>
  </mc:AlternateContent>
  <xr:revisionPtr revIDLastSave="0" documentId="13_ncr:1_{89F4D7E6-2DEF-46C7-A7AD-0596D73F16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rrent Model" sheetId="1" r:id="rId1"/>
    <sheet name="Drone Hybrid Model" sheetId="2" r:id="rId2"/>
    <sheet name="Sheet4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2" l="1"/>
  <c r="B20" i="2"/>
  <c r="B28" i="2" s="1"/>
  <c r="B15" i="2"/>
  <c r="B7" i="2"/>
  <c r="B5" i="2"/>
  <c r="B9" i="2" s="1"/>
  <c r="B10" i="2" s="1"/>
  <c r="C28" i="1"/>
  <c r="D28" i="1"/>
  <c r="D30" i="1" s="1"/>
  <c r="E28" i="1"/>
  <c r="F28" i="1"/>
  <c r="F30" i="1" s="1"/>
  <c r="B28" i="1"/>
  <c r="B30" i="1" s="1"/>
  <c r="C24" i="1"/>
  <c r="C26" i="1" s="1"/>
  <c r="D24" i="1"/>
  <c r="D26" i="1" s="1"/>
  <c r="E24" i="1"/>
  <c r="E26" i="1" s="1"/>
  <c r="F24" i="1"/>
  <c r="F26" i="1" s="1"/>
  <c r="B24" i="1"/>
  <c r="B26" i="1" s="1"/>
  <c r="B9" i="1"/>
  <c r="B10" i="1" s="1"/>
  <c r="E30" i="1" l="1"/>
  <c r="C30" i="1"/>
  <c r="B24" i="2"/>
  <c r="B26" i="2" s="1"/>
  <c r="B32" i="1"/>
  <c r="B34" i="1" s="1"/>
  <c r="F32" i="1"/>
  <c r="F34" i="1" s="1"/>
  <c r="B30" i="2"/>
  <c r="B34" i="2" s="1"/>
  <c r="E32" i="1"/>
  <c r="E34" i="1" s="1"/>
  <c r="D32" i="1"/>
  <c r="D34" i="1" s="1"/>
  <c r="C32" i="1"/>
  <c r="C34" i="1" s="1"/>
  <c r="C20" i="2"/>
  <c r="D20" i="2" s="1"/>
  <c r="D28" i="2" s="1"/>
  <c r="D32" i="2" s="1"/>
  <c r="C22" i="2"/>
  <c r="D22" i="2" s="1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B32" i="2"/>
  <c r="C30" i="2"/>
  <c r="C34" i="2" s="1"/>
  <c r="E20" i="2"/>
  <c r="D30" i="2" l="1"/>
  <c r="D34" i="2" s="1"/>
  <c r="D36" i="2" s="1"/>
  <c r="D41" i="2" s="1"/>
  <c r="C28" i="2"/>
  <c r="C32" i="2" s="1"/>
  <c r="C36" i="2" s="1"/>
  <c r="D24" i="2"/>
  <c r="D26" i="2" s="1"/>
  <c r="C24" i="2"/>
  <c r="C26" i="2" s="1"/>
  <c r="E24" i="2"/>
  <c r="E26" i="2" s="1"/>
  <c r="B36" i="2"/>
  <c r="E30" i="2"/>
  <c r="E34" i="2" s="1"/>
  <c r="E28" i="2"/>
  <c r="E32" i="2" s="1"/>
  <c r="F20" i="2"/>
  <c r="G20" i="2" s="1"/>
  <c r="H20" i="2" l="1"/>
  <c r="G28" i="2"/>
  <c r="G32" i="2" s="1"/>
  <c r="G24" i="2"/>
  <c r="G26" i="2" s="1"/>
  <c r="G30" i="2"/>
  <c r="G34" i="2" s="1"/>
  <c r="C38" i="2"/>
  <c r="C43" i="2" s="1"/>
  <c r="C41" i="2"/>
  <c r="B38" i="2"/>
  <c r="B43" i="2" s="1"/>
  <c r="B41" i="2"/>
  <c r="E36" i="2"/>
  <c r="D38" i="2"/>
  <c r="D43" i="2" s="1"/>
  <c r="F30" i="2"/>
  <c r="F34" i="2" s="1"/>
  <c r="F28" i="2"/>
  <c r="F32" i="2" s="1"/>
  <c r="F24" i="2"/>
  <c r="F26" i="2" s="1"/>
  <c r="G36" i="2" l="1"/>
  <c r="G41" i="2" s="1"/>
  <c r="G38" i="2"/>
  <c r="G43" i="2" s="1"/>
  <c r="I20" i="2"/>
  <c r="H28" i="2"/>
  <c r="H32" i="2" s="1"/>
  <c r="H24" i="2"/>
  <c r="H26" i="2" s="1"/>
  <c r="H30" i="2"/>
  <c r="H34" i="2" s="1"/>
  <c r="H36" i="2" s="1"/>
  <c r="H41" i="2" s="1"/>
  <c r="F36" i="2"/>
  <c r="F41" i="2" s="1"/>
  <c r="E38" i="2"/>
  <c r="E43" i="2" s="1"/>
  <c r="E41" i="2"/>
  <c r="F38" i="2"/>
  <c r="F43" i="2" s="1"/>
  <c r="H38" i="2" l="1"/>
  <c r="H43" i="2" s="1"/>
  <c r="J20" i="2"/>
  <c r="I28" i="2"/>
  <c r="I32" i="2" s="1"/>
  <c r="I24" i="2"/>
  <c r="I26" i="2" s="1"/>
  <c r="I30" i="2"/>
  <c r="I34" i="2" s="1"/>
  <c r="I36" i="2" s="1"/>
  <c r="I41" i="2" s="1"/>
  <c r="K20" i="2" l="1"/>
  <c r="J28" i="2"/>
  <c r="J32" i="2" s="1"/>
  <c r="J24" i="2"/>
  <c r="J26" i="2" s="1"/>
  <c r="J30" i="2"/>
  <c r="J34" i="2" s="1"/>
  <c r="I38" i="2"/>
  <c r="I43" i="2" s="1"/>
  <c r="J36" i="2" l="1"/>
  <c r="J41" i="2" s="1"/>
  <c r="J38" i="2"/>
  <c r="J43" i="2" s="1"/>
  <c r="L20" i="2"/>
  <c r="K28" i="2"/>
  <c r="K32" i="2" s="1"/>
  <c r="K30" i="2"/>
  <c r="K34" i="2" s="1"/>
  <c r="K24" i="2"/>
  <c r="K26" i="2" s="1"/>
  <c r="L24" i="2" l="1"/>
  <c r="L26" i="2" s="1"/>
  <c r="L30" i="2"/>
  <c r="L34" i="2" s="1"/>
  <c r="M20" i="2"/>
  <c r="L28" i="2"/>
  <c r="L32" i="2" s="1"/>
  <c r="K36" i="2"/>
  <c r="K41" i="2" s="1"/>
  <c r="L36" i="2" l="1"/>
  <c r="L41" i="2" s="1"/>
  <c r="M24" i="2"/>
  <c r="M26" i="2" s="1"/>
  <c r="M30" i="2"/>
  <c r="M34" i="2" s="1"/>
  <c r="N20" i="2"/>
  <c r="M28" i="2"/>
  <c r="M32" i="2" s="1"/>
  <c r="K38" i="2"/>
  <c r="K43" i="2" s="1"/>
  <c r="L38" i="2" l="1"/>
  <c r="L43" i="2" s="1"/>
  <c r="M36" i="2"/>
  <c r="M41" i="2" s="1"/>
  <c r="M38" i="2"/>
  <c r="M43" i="2" s="1"/>
  <c r="N28" i="2"/>
  <c r="N32" i="2" s="1"/>
  <c r="N30" i="2"/>
  <c r="N34" i="2" s="1"/>
  <c r="O20" i="2"/>
  <c r="N24" i="2"/>
  <c r="N26" i="2" s="1"/>
  <c r="P20" i="2" l="1"/>
  <c r="O28" i="2"/>
  <c r="O32" i="2" s="1"/>
  <c r="O30" i="2"/>
  <c r="O34" i="2" s="1"/>
  <c r="O24" i="2"/>
  <c r="O26" i="2" s="1"/>
  <c r="N36" i="2"/>
  <c r="N41" i="2" s="1"/>
  <c r="N38" i="2" l="1"/>
  <c r="N43" i="2" s="1"/>
  <c r="O36" i="2"/>
  <c r="O41" i="2" s="1"/>
  <c r="P24" i="2"/>
  <c r="P26" i="2" s="1"/>
  <c r="P30" i="2"/>
  <c r="P34" i="2" s="1"/>
  <c r="P28" i="2"/>
  <c r="P32" i="2" s="1"/>
  <c r="Q20" i="2"/>
  <c r="P36" i="2" l="1"/>
  <c r="P41" i="2" s="1"/>
  <c r="Q28" i="2"/>
  <c r="Q32" i="2" s="1"/>
  <c r="R20" i="2"/>
  <c r="Q30" i="2"/>
  <c r="Q34" i="2" s="1"/>
  <c r="Q24" i="2"/>
  <c r="Q26" i="2" s="1"/>
  <c r="P38" i="2"/>
  <c r="P43" i="2" s="1"/>
  <c r="O38" i="2"/>
  <c r="O43" i="2" s="1"/>
  <c r="S20" i="2" l="1"/>
  <c r="R30" i="2"/>
  <c r="R34" i="2" s="1"/>
  <c r="R28" i="2"/>
  <c r="R32" i="2" s="1"/>
  <c r="R36" i="2" s="1"/>
  <c r="R41" i="2" s="1"/>
  <c r="R24" i="2"/>
  <c r="R26" i="2" s="1"/>
  <c r="Q36" i="2"/>
  <c r="Q41" i="2" s="1"/>
  <c r="R38" i="2" l="1"/>
  <c r="R43" i="2" s="1"/>
  <c r="S24" i="2"/>
  <c r="S26" i="2" s="1"/>
  <c r="S28" i="2"/>
  <c r="S32" i="2" s="1"/>
  <c r="T20" i="2"/>
  <c r="S30" i="2"/>
  <c r="S34" i="2" s="1"/>
  <c r="Q38" i="2"/>
  <c r="Q43" i="2" s="1"/>
  <c r="U20" i="2" l="1"/>
  <c r="T24" i="2"/>
  <c r="T26" i="2" s="1"/>
  <c r="T30" i="2"/>
  <c r="T34" i="2" s="1"/>
  <c r="T28" i="2"/>
  <c r="T32" i="2" s="1"/>
  <c r="S36" i="2"/>
  <c r="S41" i="2" s="1"/>
  <c r="S38" i="2" l="1"/>
  <c r="S43" i="2" s="1"/>
  <c r="T36" i="2"/>
  <c r="T41" i="2" s="1"/>
  <c r="V20" i="2"/>
  <c r="U30" i="2"/>
  <c r="U34" i="2" s="1"/>
  <c r="U28" i="2"/>
  <c r="U32" i="2" s="1"/>
  <c r="U24" i="2"/>
  <c r="U26" i="2" s="1"/>
  <c r="T38" i="2" l="1"/>
  <c r="T43" i="2" s="1"/>
  <c r="U36" i="2"/>
  <c r="U41" i="2" s="1"/>
  <c r="V28" i="2"/>
  <c r="V32" i="2" s="1"/>
  <c r="V24" i="2"/>
  <c r="V26" i="2" s="1"/>
  <c r="V30" i="2"/>
  <c r="V34" i="2" s="1"/>
  <c r="W20" i="2"/>
  <c r="W30" i="2" l="1"/>
  <c r="W34" i="2" s="1"/>
  <c r="X20" i="2"/>
  <c r="W24" i="2"/>
  <c r="W26" i="2" s="1"/>
  <c r="W28" i="2"/>
  <c r="W32" i="2" s="1"/>
  <c r="W36" i="2" s="1"/>
  <c r="W41" i="2" s="1"/>
  <c r="V36" i="2"/>
  <c r="V41" i="2" s="1"/>
  <c r="U38" i="2"/>
  <c r="U43" i="2" s="1"/>
  <c r="V38" i="2" l="1"/>
  <c r="V43" i="2" s="1"/>
  <c r="W38" i="2"/>
  <c r="W43" i="2" s="1"/>
  <c r="X24" i="2"/>
  <c r="X26" i="2" s="1"/>
  <c r="X28" i="2"/>
  <c r="X32" i="2" s="1"/>
  <c r="X30" i="2"/>
  <c r="X34" i="2" s="1"/>
  <c r="Y20" i="2"/>
  <c r="Y28" i="2" l="1"/>
  <c r="Y32" i="2" s="1"/>
  <c r="Y30" i="2"/>
  <c r="Y34" i="2" s="1"/>
  <c r="Y24" i="2"/>
  <c r="Y26" i="2" s="1"/>
  <c r="X36" i="2"/>
  <c r="X41" i="2" s="1"/>
  <c r="X38" i="2" l="1"/>
  <c r="X43" i="2" s="1"/>
  <c r="Y36" i="2"/>
  <c r="Y41" i="2" s="1"/>
  <c r="Y38" i="2" l="1"/>
  <c r="Y43" i="2" s="1"/>
</calcChain>
</file>

<file path=xl/sharedStrings.xml><?xml version="1.0" encoding="utf-8"?>
<sst xmlns="http://schemas.openxmlformats.org/spreadsheetml/2006/main" count="78" uniqueCount="66">
  <si>
    <t xml:space="preserve">Average monthly orders </t>
  </si>
  <si>
    <t>Revenue per order (INR)</t>
  </si>
  <si>
    <t>DELIVERY EXCECUTIVE</t>
  </si>
  <si>
    <t>Fixed Salary</t>
  </si>
  <si>
    <t>YEAR WISE DATA</t>
  </si>
  <si>
    <t>Variable pay per order</t>
  </si>
  <si>
    <t>Average monthly deliveries</t>
  </si>
  <si>
    <t xml:space="preserve">Average profit per Order </t>
  </si>
  <si>
    <t>Delivery Excecutive requirement</t>
  </si>
  <si>
    <t>DRONE</t>
  </si>
  <si>
    <t>Cost per Drone</t>
  </si>
  <si>
    <t>Maintanance cost/year</t>
  </si>
  <si>
    <t>Battery cost/Year</t>
  </si>
  <si>
    <t>Mantenance cost per month</t>
  </si>
  <si>
    <t>Battery life (month)</t>
  </si>
  <si>
    <t>Battery cost</t>
  </si>
  <si>
    <t>Total cost/Year</t>
  </si>
  <si>
    <t>Gross Profit/month</t>
  </si>
  <si>
    <t>Gross profit/year</t>
  </si>
  <si>
    <t>Average yearly increase in orders</t>
  </si>
  <si>
    <t>Average yearly increase in revenue/order</t>
  </si>
  <si>
    <t>COST</t>
  </si>
  <si>
    <t>Drone Requirement</t>
  </si>
  <si>
    <t>Drone delivery</t>
  </si>
  <si>
    <t>Excecutive delivery</t>
  </si>
  <si>
    <t>Total cost/month</t>
  </si>
  <si>
    <t>Delivery excecutive requirement</t>
  </si>
  <si>
    <t>Average Revenue/month</t>
  </si>
  <si>
    <t>Average Profit from order/month</t>
  </si>
  <si>
    <t>Delivery Exceutive cost/month</t>
  </si>
  <si>
    <t>Drone cost/month</t>
  </si>
  <si>
    <t>Average earnings/Year</t>
  </si>
  <si>
    <t>Average earnings/Month</t>
  </si>
  <si>
    <t>Total cost cost/month</t>
  </si>
  <si>
    <t>Total cost/year</t>
  </si>
  <si>
    <t>YEAR</t>
  </si>
  <si>
    <t>2017</t>
  </si>
  <si>
    <t>2018</t>
  </si>
  <si>
    <t>2019</t>
  </si>
  <si>
    <t>2020</t>
  </si>
  <si>
    <t>2022</t>
  </si>
  <si>
    <t>Index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</si>
  <si>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</si>
  <si>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</si>
  <si>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</si>
  <si>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</si>
  <si>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</si>
  <si>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</si>
  <si>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</si>
  <si>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</si>
  <si>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</si>
  <si>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20312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</si>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</sst>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1" fontId="1" fillId="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1" fillId="2" borderId="13" xfId="0" applyFont="1" applyFill="1" applyBorder="1"/>
    <xf numFmtId="0" fontId="0" fillId="2" borderId="1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5" borderId="13" xfId="0" applyFont="1" applyFill="1" applyBorder="1"/>
    <xf numFmtId="0" fontId="1" fillId="5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1" fillId="2" borderId="2" xfId="0" applyFont="1" applyFill="1" applyBorder="1"/>
    <xf numFmtId="0" fontId="1" fillId="2" borderId="8" xfId="0" applyFont="1" applyFill="1" applyBorder="1"/>
    <xf numFmtId="0" fontId="0" fillId="5" borderId="6" xfId="0" applyFill="1" applyBorder="1"/>
    <xf numFmtId="1" fontId="0" fillId="5" borderId="10" xfId="0" applyNumberFormat="1" applyFill="1" applyBorder="1"/>
    <xf numFmtId="9" fontId="0" fillId="0" borderId="7" xfId="0" applyNumberForma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Break</a:t>
            </a:r>
            <a:r>
              <a:rPr lang="en-US" b="1" baseline="0"/>
              <a:t> Even Point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Sheet4!$A$2</c:f>
              <c:strCache>
                <c:ptCount val="1"/>
                <c:pt idx="0">
                  <c:v>Total cost/year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Sheet4!$B$1:$Y$1</c:f>
              <c:numCache>
                <c:formatCode>General</c:formatCode>
                <c:ptCount val="2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</c:numCache>
            </c:numRef>
          </c:cat>
          <c:val>
            <c:numRef>
              <c:f>Sheet4!$B$2:$Y$2</c:f>
              <c:numCache>
                <c:formatCode>General</c:formatCode>
                <c:ptCount val="24"/>
                <c:pt idx="0">
                  <c:v>2309558823.5294118</c:v>
                </c:pt>
                <c:pt idx="1">
                  <c:v>2771470588.2352939</c:v>
                </c:pt>
                <c:pt idx="2">
                  <c:v>3325764705.8823528</c:v>
                </c:pt>
                <c:pt idx="3">
                  <c:v>3990917647.0588236</c:v>
                </c:pt>
                <c:pt idx="4">
                  <c:v>4789101176.4705877</c:v>
                </c:pt>
                <c:pt idx="5">
                  <c:v>5746921411.7647057</c:v>
                </c:pt>
                <c:pt idx="6">
                  <c:v>6896305694.1176472</c:v>
                </c:pt>
                <c:pt idx="7">
                  <c:v>8275566832.9411774</c:v>
                </c:pt>
                <c:pt idx="8">
                  <c:v>9930680199.5294113</c:v>
                </c:pt>
                <c:pt idx="9">
                  <c:v>11916816239.435295</c:v>
                </c:pt>
                <c:pt idx="10">
                  <c:v>14300179487.322355</c:v>
                </c:pt>
                <c:pt idx="11">
                  <c:v>17160215384.786823</c:v>
                </c:pt>
                <c:pt idx="12">
                  <c:v>20592258461.744186</c:v>
                </c:pt>
                <c:pt idx="13">
                  <c:v>24710710154.093025</c:v>
                </c:pt>
                <c:pt idx="14">
                  <c:v>29652852184.911633</c:v>
                </c:pt>
                <c:pt idx="15">
                  <c:v>35583422621.893959</c:v>
                </c:pt>
                <c:pt idx="16">
                  <c:v>42700107146.272751</c:v>
                </c:pt>
                <c:pt idx="17">
                  <c:v>51240128575.527306</c:v>
                </c:pt>
                <c:pt idx="18">
                  <c:v>61488154290.632751</c:v>
                </c:pt>
                <c:pt idx="19">
                  <c:v>73785785148.759308</c:v>
                </c:pt>
                <c:pt idx="20">
                  <c:v>88542942178.511169</c:v>
                </c:pt>
                <c:pt idx="21">
                  <c:v>106251530614.21339</c:v>
                </c:pt>
                <c:pt idx="22">
                  <c:v>127501836737.05609</c:v>
                </c:pt>
                <c:pt idx="23">
                  <c:v>153002204084.46729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4D-46DA-9426-5F40B552AEE9}"/>
            </c:ext>
          </c:extLst>
        </c:ser>
        <c:ser>
          <c:idx val="1"/>
          <c:order val="1"/>
          <c:tx>
            <c:strRef>
              <c:f>Sheet4!$A$3</c:f>
              <c:strCache>
                <c:ptCount val="1"/>
                <c:pt idx="0">
                  <c:v>Gross profit/year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Sheet4!$B$1:$Y$1</c:f>
              <c:numCache>
                <c:formatCode>General</c:formatCode>
                <c:ptCount val="2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</c:numCache>
            </c:numRef>
          </c:cat>
          <c:val>
            <c:numRef>
              <c:f>Sheet4!$B$3:$Y$3</c:f>
              <c:numCache>
                <c:formatCode>General</c:formatCode>
                <c:ptCount val="24"/>
                <c:pt idx="0">
                  <c:v>-419558823.52941191</c:v>
                </c:pt>
                <c:pt idx="1">
                  <c:v>-390070588.23529387</c:v>
                </c:pt>
                <c:pt idx="2">
                  <c:v>-325200705.88235307</c:v>
                </c:pt>
                <c:pt idx="3">
                  <c:v>-210207007.05882382</c:v>
                </c:pt>
                <c:pt idx="4">
                  <c:v>-25405770.070587873</c:v>
                </c:pt>
                <c:pt idx="5">
                  <c:v>255334800.29929376</c:v>
                </c:pt>
                <c:pt idx="6">
                  <c:v>666537133.0829916</c:v>
                </c:pt>
                <c:pt idx="7">
                  <c:v>1253615129.3316293</c:v>
                </c:pt>
                <c:pt idx="8">
                  <c:v>2076089072.9343224</c:v>
                </c:pt>
                <c:pt idx="9">
                  <c:v>3211713043.8690147</c:v>
                </c:pt>
                <c:pt idx="10">
                  <c:v>4761767409.6410723</c:v>
                </c:pt>
                <c:pt idx="11">
                  <c:v>6857837705.3870916</c:v>
                </c:pt>
                <c:pt idx="12">
                  <c:v>9670488431.8749447</c:v>
                </c:pt>
                <c:pt idx="13">
                  <c:v>13420350931.867077</c:v>
                </c:pt>
                <c:pt idx="14">
                  <c:v>18392284783.398102</c:v>
                </c:pt>
                <c:pt idx="15">
                  <c:v>24953449958.1763</c:v>
                </c:pt>
                <c:pt idx="16">
                  <c:v>33576352304.615799</c:v>
                </c:pt>
                <c:pt idx="17">
                  <c:v>44868210332.592247</c:v>
                </c:pt>
                <c:pt idx="18">
                  <c:v>59608352733.5979</c:v>
                </c:pt>
                <c:pt idx="19">
                  <c:v>78795813701.771301</c:v>
                </c:pt>
                <c:pt idx="20">
                  <c:v>103709872373.15739</c:v>
                </c:pt>
                <c:pt idx="21">
                  <c:v>135987015720.88902</c:v>
                </c:pt>
                <c:pt idx="22">
                  <c:v>177718731645.17297</c:v>
                </c:pt>
                <c:pt idx="23">
                  <c:v>231575712077.14133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4D-46DA-9426-5F40B552A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608351"/>
        <c:axId val="973390111"/>
      </c:lineChart>
      <c:catAx>
        <c:axId val="98760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390111"/>
        <c:crosses val="autoZero"/>
        <c:auto val="1"/>
        <c:lblAlgn val="ctr"/>
        <c:lblOffset val="100"/>
        <c:noMultiLvlLbl val="0"/>
      </c:catAx>
      <c:valAx>
        <c:axId val="97339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60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906780</xdr:colOff>
      <xdr:row>3</xdr:row>
      <xdr:rowOff>121920</xdr:rowOff>
    </xdr:from>
    <xdr:to>
      <xdr:col>20</xdr:col>
      <xdr:colOff>922020</xdr:colOff>
      <xdr:row>27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3E9A66-5845-2BB2-D4D8-0D4E163BA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50B998-EC86-479D-8E48-B25D7BC37369}" name="Table4" displayName="Table4" ref="A18:F34" totalsRowShown="0" headerRowDxfId="1">
  <autoFilter ref="A18:F34" xr:uid="{5E50B998-EC86-479D-8E48-B25D7BC37369}"/>
  <tableColumns count="6">
    <tableColumn id="1" xr3:uid="{E647F16E-D1E9-4C9A-843E-40B3AA5331DB}" name="Index"/>
    <tableColumn id="2" xr3:uid="{CCD3CDEB-40F1-4B38-98CC-B77C10A9B6DE}" name="2017"/>
    <tableColumn id="3" xr3:uid="{3F391E76-31A2-4A64-8CE3-9073DD2CB93E}" name="2018"/>
    <tableColumn id="4" xr3:uid="{86524791-68BA-421D-AF50-9081B398D8A7}" name="2019"/>
    <tableColumn id="5" xr3:uid="{E2E1C673-05EF-4F1B-915F-2DE69409542A}" name="2020"/>
    <tableColumn id="6" xr3:uid="{CDF732AC-EF48-4D23-9A99-37FB77DCC117}" name="20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C78745-8A9A-4B77-939A-C7E0E4E97CC8}" name="Table5" displayName="Table5" ref="A18:Y43" totalsRowShown="0" headerRowDxfId="0">
  <autoFilter ref="A18:Y43" xr:uid="{8FC78745-8A9A-4B77-939A-C7E0E4E97CC8}"/>
  <tableColumns count="25">
    <tableColumn id="1" xr3:uid="{DB9F2251-0216-4002-8C52-689F07864EFF}" name="YEAR"/>
    <tableColumn id="2" xr3:uid="{07BEAAEF-231A-4FA9-A6BA-8288DB3D171D}" name="2023"/>
    <tableColumn id="3" xr3:uid="{521AB15D-1EC1-429A-B2AA-152D387359A5}" name="2024"/>
    <tableColumn id="4" xr3:uid="{F5ADDFFE-9118-4273-861F-FB66E8ABFDE2}" name="2025"/>
    <tableColumn id="5" xr3:uid="{93F71A8F-C941-464D-8E5C-CC914A5D286F}" name="2026"/>
    <tableColumn id="6" xr3:uid="{C9164F51-34C8-4369-B17A-77D357D0DB6D}" name="2027"/>
    <tableColumn id="7" xr3:uid="{4E58244D-1D45-4846-9F4E-7C52710271B1}" name="2028"/>
    <tableColumn id="8" xr3:uid="{E1A794F7-86C4-49D1-AE5C-4C5A82B33342}" name="2029"/>
    <tableColumn id="9" xr3:uid="{1433D4F1-B4B6-4AF9-8B92-2DFD61E91766}" name="2030"/>
    <tableColumn id="10" xr3:uid="{FEAFE9D2-DBAD-4415-9257-D2E60C2F6F90}" name="2031"/>
    <tableColumn id="11" xr3:uid="{253E3334-00F3-4025-BFC8-64258BA39EDC}" name="20312"/>
    <tableColumn id="12" xr3:uid="{1D6880B5-F645-4E6A-B1B0-638E28FEEE4E}" name="2032"/>
    <tableColumn id="13" xr3:uid="{4AB2AE98-DD44-44F8-9C66-49C63CFEA779}" name="2033"/>
    <tableColumn id="14" xr3:uid="{2C649F18-0576-4EAE-92E1-7A993122FF85}" name="2034"/>
    <tableColumn id="15" xr3:uid="{94B0D357-11F3-4728-BADE-52CC243D8195}" name="2035"/>
    <tableColumn id="16" xr3:uid="{626845D9-A14F-4DDE-BF01-DA5EC2522FCF}" name="2036"/>
    <tableColumn id="17" xr3:uid="{4291CB07-1FCE-44EF-9E65-0CFFDEF49DBE}" name="2037"/>
    <tableColumn id="18" xr3:uid="{1001820F-3089-445B-B00C-3502E3D4B64F}" name="2038"/>
    <tableColumn id="19" xr3:uid="{1A412000-CB56-413A-8977-D9BA08B98ED2}" name="2039"/>
    <tableColumn id="20" xr3:uid="{1DF9693F-A284-4F78-B4A0-1813F32E3B30}" name="2040"/>
    <tableColumn id="21" xr3:uid="{5D048355-1F03-45B8-8C45-FD46E7547E6E}" name="2041"/>
    <tableColumn id="22" xr3:uid="{CF4FA5C4-DB8E-4672-894C-A9C0DA599664}" name="2042"/>
    <tableColumn id="23" xr3:uid="{1D45757B-2EAF-4C42-A380-022047A4EA69}" name="2043"/>
    <tableColumn id="24" xr3:uid="{E1A7163B-B1F8-47C8-8CFF-27E2E45AA781}" name="2044"/>
    <tableColumn id="25" xr3:uid="{6E34ED12-36E8-4C4C-ACB9-A6E27668A253}" name="204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G8" sqref="G8"/>
    </sheetView>
  </sheetViews>
  <sheetFormatPr defaultRowHeight="14.4" x14ac:dyDescent="0.3"/>
  <cols>
    <col min="1" max="1" width="29.77734375" customWidth="1"/>
    <col min="2" max="6" width="16.77734375" style="2" customWidth="1"/>
  </cols>
  <sheetData>
    <row r="1" spans="1:6" ht="28.8" x14ac:dyDescent="0.55000000000000004">
      <c r="C1" s="15" t="s">
        <v>2</v>
      </c>
      <c r="D1" s="15"/>
      <c r="E1" s="15"/>
    </row>
    <row r="2" spans="1:6" ht="15" thickBot="1" x14ac:dyDescent="0.35"/>
    <row r="3" spans="1:6" ht="15" thickBot="1" x14ac:dyDescent="0.35">
      <c r="A3" s="20" t="s">
        <v>3</v>
      </c>
      <c r="B3" s="21">
        <v>4000</v>
      </c>
    </row>
    <row r="4" spans="1:6" ht="15" thickBot="1" x14ac:dyDescent="0.35">
      <c r="A4" s="17"/>
      <c r="B4" s="18"/>
    </row>
    <row r="5" spans="1:6" ht="15" thickBot="1" x14ac:dyDescent="0.35">
      <c r="A5" s="20" t="s">
        <v>5</v>
      </c>
      <c r="B5" s="21">
        <v>55</v>
      </c>
    </row>
    <row r="6" spans="1:6" ht="15" thickBot="1" x14ac:dyDescent="0.35">
      <c r="A6" s="17"/>
      <c r="B6" s="18"/>
    </row>
    <row r="7" spans="1:6" ht="15" thickBot="1" x14ac:dyDescent="0.35">
      <c r="A7" s="20" t="s">
        <v>6</v>
      </c>
      <c r="B7" s="21">
        <v>425</v>
      </c>
    </row>
    <row r="8" spans="1:6" ht="15" thickBot="1" x14ac:dyDescent="0.35">
      <c r="A8" s="18"/>
      <c r="B8" s="18"/>
    </row>
    <row r="9" spans="1:6" ht="15" thickBot="1" x14ac:dyDescent="0.35">
      <c r="A9" s="25" t="s">
        <v>32</v>
      </c>
      <c r="B9" s="26">
        <f>B3+B5*B7</f>
        <v>27375</v>
      </c>
    </row>
    <row r="10" spans="1:6" ht="15" thickBot="1" x14ac:dyDescent="0.35">
      <c r="A10" s="22" t="s">
        <v>31</v>
      </c>
      <c r="B10" s="23">
        <f>B9*12</f>
        <v>328500</v>
      </c>
    </row>
    <row r="13" spans="1:6" ht="25.8" x14ac:dyDescent="0.5">
      <c r="C13" s="24" t="s">
        <v>4</v>
      </c>
      <c r="D13" s="24"/>
      <c r="E13" s="24"/>
    </row>
    <row r="14" spans="1:6" x14ac:dyDescent="0.3">
      <c r="D14" s="14" t="s">
        <v>7</v>
      </c>
      <c r="E14" s="14"/>
      <c r="F14" s="7">
        <v>0.3</v>
      </c>
    </row>
    <row r="18" spans="1:6" x14ac:dyDescent="0.3">
      <c r="A18" t="s">
        <v>41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</row>
    <row r="20" spans="1:6" x14ac:dyDescent="0.3">
      <c r="A20" t="s">
        <v>0</v>
      </c>
      <c r="B20" s="2">
        <v>2000000</v>
      </c>
      <c r="C20" s="2">
        <v>2500000</v>
      </c>
      <c r="D20" s="2">
        <v>3000000</v>
      </c>
      <c r="E20" s="2">
        <v>5000000</v>
      </c>
      <c r="F20" s="2">
        <v>7500000</v>
      </c>
    </row>
    <row r="22" spans="1:6" x14ac:dyDescent="0.3">
      <c r="A22" t="s">
        <v>1</v>
      </c>
      <c r="B22" s="2">
        <v>57</v>
      </c>
      <c r="C22" s="2">
        <v>63</v>
      </c>
      <c r="D22" s="2">
        <v>64</v>
      </c>
      <c r="E22" s="2">
        <v>65</v>
      </c>
      <c r="F22" s="2">
        <v>70</v>
      </c>
    </row>
    <row r="24" spans="1:6" x14ac:dyDescent="0.3">
      <c r="A24" t="s">
        <v>27</v>
      </c>
      <c r="B24" s="2">
        <f>B20*B22</f>
        <v>114000000</v>
      </c>
      <c r="C24" s="2">
        <f t="shared" ref="C24:F24" si="0">C20*C22</f>
        <v>157500000</v>
      </c>
      <c r="D24" s="2">
        <f t="shared" si="0"/>
        <v>192000000</v>
      </c>
      <c r="E24" s="2">
        <f t="shared" si="0"/>
        <v>325000000</v>
      </c>
      <c r="F24" s="2">
        <f t="shared" si="0"/>
        <v>525000000</v>
      </c>
    </row>
    <row r="26" spans="1:6" x14ac:dyDescent="0.3">
      <c r="A26" t="s">
        <v>28</v>
      </c>
      <c r="B26" s="2">
        <f>B24*$F$14</f>
        <v>34200000</v>
      </c>
      <c r="C26" s="2">
        <f t="shared" ref="C26:F26" si="1">C24*$F$14</f>
        <v>47250000</v>
      </c>
      <c r="D26" s="2">
        <f t="shared" si="1"/>
        <v>57600000</v>
      </c>
      <c r="E26" s="2">
        <f t="shared" si="1"/>
        <v>97500000</v>
      </c>
      <c r="F26" s="2">
        <f t="shared" si="1"/>
        <v>157500000</v>
      </c>
    </row>
    <row r="28" spans="1:6" x14ac:dyDescent="0.3">
      <c r="A28" t="s">
        <v>8</v>
      </c>
      <c r="B28" s="8">
        <f>B20/$B$7</f>
        <v>4705.8823529411766</v>
      </c>
      <c r="C28" s="8">
        <f>C20/$B$7</f>
        <v>5882.3529411764703</v>
      </c>
      <c r="D28" s="8">
        <f>D20/$B$7</f>
        <v>7058.8235294117649</v>
      </c>
      <c r="E28" s="8">
        <f>E20/$B$7</f>
        <v>11764.705882352941</v>
      </c>
      <c r="F28" s="8">
        <f>F20/$B$7</f>
        <v>17647.058823529413</v>
      </c>
    </row>
    <row r="30" spans="1:6" x14ac:dyDescent="0.3">
      <c r="A30" t="s">
        <v>29</v>
      </c>
      <c r="B30" s="8">
        <f>B28*$B$9</f>
        <v>128823529.41176471</v>
      </c>
      <c r="C30" s="8">
        <f>C28*$B$9</f>
        <v>161029411.76470587</v>
      </c>
      <c r="D30" s="8">
        <f>D28*$B$9</f>
        <v>193235294.11764705</v>
      </c>
      <c r="E30" s="8">
        <f>E28*$B$9</f>
        <v>322058823.52941173</v>
      </c>
      <c r="F30" s="8">
        <f>F28*$B$9</f>
        <v>483088235.29411769</v>
      </c>
    </row>
    <row r="31" spans="1:6" x14ac:dyDescent="0.3">
      <c r="A31" s="5"/>
      <c r="B31" s="6"/>
      <c r="C31" s="6"/>
      <c r="D31" s="6"/>
      <c r="E31" s="6"/>
      <c r="F31" s="6"/>
    </row>
    <row r="32" spans="1:6" x14ac:dyDescent="0.3">
      <c r="A32" s="1" t="s">
        <v>17</v>
      </c>
      <c r="B32" s="9">
        <f>B26-B30</f>
        <v>-94623529.411764711</v>
      </c>
      <c r="C32" s="9">
        <f t="shared" ref="C32:F32" si="2">C26-C30</f>
        <v>-113779411.76470587</v>
      </c>
      <c r="D32" s="9">
        <f t="shared" si="2"/>
        <v>-135635294.11764705</v>
      </c>
      <c r="E32" s="9">
        <f t="shared" si="2"/>
        <v>-224558823.52941173</v>
      </c>
      <c r="F32" s="9">
        <f t="shared" si="2"/>
        <v>-325588235.29411769</v>
      </c>
    </row>
    <row r="34" spans="1:6" x14ac:dyDescent="0.3">
      <c r="A34" s="10" t="s">
        <v>18</v>
      </c>
      <c r="B34" s="3">
        <f>B32*12</f>
        <v>-1135482352.9411764</v>
      </c>
      <c r="C34" s="3">
        <f t="shared" ref="C34:F34" si="3">C32*12</f>
        <v>-1365352941.1764703</v>
      </c>
      <c r="D34" s="3">
        <f t="shared" si="3"/>
        <v>-1627623529.4117646</v>
      </c>
      <c r="E34" s="3">
        <f t="shared" si="3"/>
        <v>-2694705882.3529406</v>
      </c>
      <c r="F34" s="3">
        <f t="shared" si="3"/>
        <v>-3907058823.5294123</v>
      </c>
    </row>
  </sheetData>
  <mergeCells count="3">
    <mergeCell ref="C1:E1"/>
    <mergeCell ref="C13:E13"/>
    <mergeCell ref="D14:E1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0470-5330-4B41-AA3E-C41A8C9E2FE6}">
  <dimension ref="A1:Y43"/>
  <sheetViews>
    <sheetView tabSelected="1" workbookViewId="0">
      <selection activeCell="G9" sqref="G9"/>
    </sheetView>
  </sheetViews>
  <sheetFormatPr defaultRowHeight="14.4" x14ac:dyDescent="0.3"/>
  <cols>
    <col min="1" max="1" width="28.44140625" bestFit="1" customWidth="1"/>
    <col min="2" max="6" width="16.88671875" customWidth="1"/>
    <col min="7" max="13" width="17.44140625" customWidth="1"/>
    <col min="14" max="25" width="17.6640625" customWidth="1"/>
  </cols>
  <sheetData>
    <row r="1" spans="1:11" ht="25.8" x14ac:dyDescent="0.5">
      <c r="C1" s="24" t="s">
        <v>9</v>
      </c>
      <c r="D1" s="24"/>
      <c r="E1" s="24"/>
      <c r="F1" s="24"/>
    </row>
    <row r="2" spans="1:11" ht="21.6" thickBot="1" x14ac:dyDescent="0.45">
      <c r="A2" s="37" t="s">
        <v>21</v>
      </c>
      <c r="B2" s="37"/>
    </row>
    <row r="3" spans="1:11" ht="15" thickBot="1" x14ac:dyDescent="0.35">
      <c r="A3" s="16" t="s">
        <v>10</v>
      </c>
      <c r="B3" s="31">
        <v>130000</v>
      </c>
      <c r="C3" s="27" t="s">
        <v>6</v>
      </c>
      <c r="D3" s="28"/>
      <c r="E3" s="28"/>
      <c r="F3" s="19">
        <v>1700</v>
      </c>
      <c r="H3" s="34" t="s">
        <v>13</v>
      </c>
      <c r="I3" s="35"/>
      <c r="J3" s="35"/>
      <c r="K3" s="36">
        <v>6500</v>
      </c>
    </row>
    <row r="4" spans="1:11" ht="15" thickBot="1" x14ac:dyDescent="0.35">
      <c r="A4" s="17"/>
      <c r="B4" s="32"/>
      <c r="H4" s="34" t="s">
        <v>14</v>
      </c>
      <c r="I4" s="35"/>
      <c r="J4" s="35"/>
      <c r="K4" s="36">
        <v>3</v>
      </c>
    </row>
    <row r="5" spans="1:11" ht="15" thickBot="1" x14ac:dyDescent="0.35">
      <c r="A5" s="17" t="s">
        <v>11</v>
      </c>
      <c r="B5" s="32">
        <f>K3*12</f>
        <v>78000</v>
      </c>
      <c r="H5" s="29" t="s">
        <v>15</v>
      </c>
      <c r="I5" s="30"/>
      <c r="J5" s="30"/>
      <c r="K5" s="33">
        <v>13000</v>
      </c>
    </row>
    <row r="6" spans="1:11" x14ac:dyDescent="0.3">
      <c r="A6" s="17"/>
      <c r="B6" s="32"/>
    </row>
    <row r="7" spans="1:11" x14ac:dyDescent="0.3">
      <c r="A7" s="17" t="s">
        <v>12</v>
      </c>
      <c r="B7" s="32">
        <f>K5*(12/K4)</f>
        <v>52000</v>
      </c>
    </row>
    <row r="8" spans="1:11" ht="15" thickBot="1" x14ac:dyDescent="0.35">
      <c r="A8" s="17"/>
      <c r="B8" s="32"/>
    </row>
    <row r="9" spans="1:11" x14ac:dyDescent="0.3">
      <c r="A9" s="38" t="s">
        <v>16</v>
      </c>
      <c r="B9" s="39">
        <f>SUM(B3:B7)</f>
        <v>260000</v>
      </c>
    </row>
    <row r="10" spans="1:11" ht="15" thickBot="1" x14ac:dyDescent="0.35">
      <c r="A10" s="40" t="s">
        <v>25</v>
      </c>
      <c r="B10" s="41">
        <f>B9/12</f>
        <v>21666.666666666668</v>
      </c>
    </row>
    <row r="12" spans="1:11" ht="15" thickBot="1" x14ac:dyDescent="0.35"/>
    <row r="13" spans="1:11" ht="25.8" x14ac:dyDescent="0.5">
      <c r="B13" s="2"/>
      <c r="C13" s="43" t="s">
        <v>4</v>
      </c>
      <c r="D13" s="44"/>
      <c r="E13" s="44"/>
      <c r="F13" s="45"/>
    </row>
    <row r="14" spans="1:11" x14ac:dyDescent="0.3">
      <c r="A14" s="19" t="s">
        <v>23</v>
      </c>
      <c r="B14" s="47">
        <v>0.75</v>
      </c>
      <c r="C14" s="27" t="s">
        <v>7</v>
      </c>
      <c r="D14" s="28"/>
      <c r="E14" s="28"/>
      <c r="F14" s="46">
        <v>0.3</v>
      </c>
    </row>
    <row r="15" spans="1:11" x14ac:dyDescent="0.3">
      <c r="A15" s="19" t="s">
        <v>24</v>
      </c>
      <c r="B15" s="47">
        <f>100%-B14</f>
        <v>0.25</v>
      </c>
      <c r="C15" s="27" t="s">
        <v>19</v>
      </c>
      <c r="D15" s="28"/>
      <c r="E15" s="28"/>
      <c r="F15" s="46">
        <v>0.2</v>
      </c>
    </row>
    <row r="16" spans="1:11" ht="15" thickBot="1" x14ac:dyDescent="0.35">
      <c r="B16" s="2"/>
      <c r="C16" s="29" t="s">
        <v>20</v>
      </c>
      <c r="D16" s="30"/>
      <c r="E16" s="30"/>
      <c r="F16" s="42">
        <v>0.05</v>
      </c>
    </row>
    <row r="17" spans="1:25" x14ac:dyDescent="0.3">
      <c r="B17" s="2"/>
      <c r="C17" s="2"/>
      <c r="D17" s="2"/>
      <c r="E17" s="2"/>
      <c r="F17" s="2"/>
    </row>
    <row r="18" spans="1:25" x14ac:dyDescent="0.3">
      <c r="A18" s="11" t="s">
        <v>35</v>
      </c>
      <c r="B18" s="4" t="s">
        <v>42</v>
      </c>
      <c r="C18" s="4" t="s">
        <v>43</v>
      </c>
      <c r="D18" s="4" t="s">
        <v>44</v>
      </c>
      <c r="E18" s="4" t="s">
        <v>45</v>
      </c>
      <c r="F18" s="4" t="s">
        <v>46</v>
      </c>
      <c r="G18" s="4" t="s">
        <v>47</v>
      </c>
      <c r="H18" s="4" t="s">
        <v>48</v>
      </c>
      <c r="I18" s="4" t="s">
        <v>49</v>
      </c>
      <c r="J18" s="4" t="s">
        <v>50</v>
      </c>
      <c r="K18" s="4" t="s">
        <v>51</v>
      </c>
      <c r="L18" s="4" t="s">
        <v>52</v>
      </c>
      <c r="M18" s="4" t="s">
        <v>53</v>
      </c>
      <c r="N18" s="4" t="s">
        <v>54</v>
      </c>
      <c r="O18" s="4" t="s">
        <v>55</v>
      </c>
      <c r="P18" s="4" t="s">
        <v>56</v>
      </c>
      <c r="Q18" s="4" t="s">
        <v>57</v>
      </c>
      <c r="R18" s="4" t="s">
        <v>58</v>
      </c>
      <c r="S18" s="4" t="s">
        <v>59</v>
      </c>
      <c r="T18" s="4" t="s">
        <v>60</v>
      </c>
      <c r="U18" s="4" t="s">
        <v>61</v>
      </c>
      <c r="V18" s="4" t="s">
        <v>62</v>
      </c>
      <c r="W18" s="4" t="s">
        <v>63</v>
      </c>
      <c r="X18" s="4" t="s">
        <v>64</v>
      </c>
      <c r="Y18" s="4" t="s">
        <v>65</v>
      </c>
    </row>
    <row r="19" spans="1:25" x14ac:dyDescent="0.3">
      <c r="B19" s="2"/>
      <c r="C19" s="2"/>
      <c r="D19" s="2"/>
      <c r="E19" s="2"/>
      <c r="F19" s="2"/>
    </row>
    <row r="20" spans="1:25" x14ac:dyDescent="0.3">
      <c r="A20" t="s">
        <v>0</v>
      </c>
      <c r="B20" s="2">
        <f>'Current Model'!$F$20</f>
        <v>7500000</v>
      </c>
      <c r="C20" s="2">
        <f>B20+B20*$F$15</f>
        <v>9000000</v>
      </c>
      <c r="D20" s="2">
        <f t="shared" ref="D20:J20" si="0">C20+C20*$F$15</f>
        <v>10800000</v>
      </c>
      <c r="E20" s="2">
        <f t="shared" si="0"/>
        <v>12960000</v>
      </c>
      <c r="F20" s="2">
        <f t="shared" si="0"/>
        <v>15552000</v>
      </c>
      <c r="G20" s="2">
        <f t="shared" si="0"/>
        <v>18662400</v>
      </c>
      <c r="H20" s="2">
        <f t="shared" si="0"/>
        <v>22394880</v>
      </c>
      <c r="I20" s="2">
        <f t="shared" si="0"/>
        <v>26873856</v>
      </c>
      <c r="J20" s="2">
        <f t="shared" si="0"/>
        <v>32248627.199999999</v>
      </c>
      <c r="K20" s="2">
        <f t="shared" ref="K20:Y20" si="1">J20+J20*$F$15</f>
        <v>38698352.640000001</v>
      </c>
      <c r="L20" s="2">
        <f t="shared" si="1"/>
        <v>46438023.167999998</v>
      </c>
      <c r="M20" s="2">
        <f t="shared" si="1"/>
        <v>55725627.801599994</v>
      </c>
      <c r="N20" s="2">
        <f t="shared" si="1"/>
        <v>66870753.361919992</v>
      </c>
      <c r="O20" s="2">
        <f t="shared" si="1"/>
        <v>80244904.034303993</v>
      </c>
      <c r="P20" s="2">
        <f t="shared" si="1"/>
        <v>96293884.841164798</v>
      </c>
      <c r="Q20" s="2">
        <f t="shared" si="1"/>
        <v>115552661.80939776</v>
      </c>
      <c r="R20" s="2">
        <f t="shared" si="1"/>
        <v>138663194.17127731</v>
      </c>
      <c r="S20" s="2">
        <f t="shared" si="1"/>
        <v>166395833.00553277</v>
      </c>
      <c r="T20" s="2">
        <f t="shared" si="1"/>
        <v>199674999.60663933</v>
      </c>
      <c r="U20" s="2">
        <f t="shared" si="1"/>
        <v>239609999.52796718</v>
      </c>
      <c r="V20" s="2">
        <f t="shared" si="1"/>
        <v>287531999.43356061</v>
      </c>
      <c r="W20" s="2">
        <f t="shared" si="1"/>
        <v>345038399.32027274</v>
      </c>
      <c r="X20" s="2">
        <f t="shared" si="1"/>
        <v>414046079.1843273</v>
      </c>
      <c r="Y20" s="2">
        <f t="shared" si="1"/>
        <v>496855295.02119279</v>
      </c>
    </row>
    <row r="21" spans="1:25" x14ac:dyDescent="0.3">
      <c r="B21" s="2"/>
      <c r="C21" s="2"/>
      <c r="D21" s="2"/>
      <c r="E21" s="2"/>
      <c r="F21" s="2"/>
    </row>
    <row r="22" spans="1:25" x14ac:dyDescent="0.3">
      <c r="A22" t="s">
        <v>1</v>
      </c>
      <c r="B22" s="2">
        <f>'Current Model'!$F$22</f>
        <v>70</v>
      </c>
      <c r="C22" s="2">
        <f>B22+B22*$F$16</f>
        <v>73.5</v>
      </c>
      <c r="D22" s="2">
        <f t="shared" ref="D22:J22" si="2">C22+C22*$F$16</f>
        <v>77.174999999999997</v>
      </c>
      <c r="E22" s="2">
        <f t="shared" si="2"/>
        <v>81.033749999999998</v>
      </c>
      <c r="F22" s="2">
        <f t="shared" si="2"/>
        <v>85.085437499999998</v>
      </c>
      <c r="G22" s="2">
        <f t="shared" si="2"/>
        <v>89.339709374999998</v>
      </c>
      <c r="H22" s="2">
        <f t="shared" si="2"/>
        <v>93.806694843749995</v>
      </c>
      <c r="I22" s="2">
        <f t="shared" si="2"/>
        <v>98.497029585937497</v>
      </c>
      <c r="J22" s="2">
        <f t="shared" si="2"/>
        <v>103.42188106523437</v>
      </c>
      <c r="K22" s="2">
        <f t="shared" ref="K22:Y22" si="3">J22+J22*$F$16</f>
        <v>108.5929751184961</v>
      </c>
      <c r="L22" s="2">
        <f t="shared" si="3"/>
        <v>114.0226238744209</v>
      </c>
      <c r="M22" s="2">
        <f t="shared" si="3"/>
        <v>119.72375506814194</v>
      </c>
      <c r="N22" s="2">
        <f t="shared" si="3"/>
        <v>125.70994282154903</v>
      </c>
      <c r="O22" s="2">
        <f t="shared" si="3"/>
        <v>131.99543996262648</v>
      </c>
      <c r="P22" s="2">
        <f t="shared" si="3"/>
        <v>138.59521196075781</v>
      </c>
      <c r="Q22" s="2">
        <f t="shared" si="3"/>
        <v>145.5249725587957</v>
      </c>
      <c r="R22" s="2">
        <f t="shared" si="3"/>
        <v>152.80122118673549</v>
      </c>
      <c r="S22" s="2">
        <f t="shared" si="3"/>
        <v>160.44128224607226</v>
      </c>
      <c r="T22" s="2">
        <f t="shared" si="3"/>
        <v>168.46334635837587</v>
      </c>
      <c r="U22" s="2">
        <f t="shared" si="3"/>
        <v>176.88651367629467</v>
      </c>
      <c r="V22" s="2">
        <f t="shared" si="3"/>
        <v>185.7308393601094</v>
      </c>
      <c r="W22" s="2">
        <f t="shared" si="3"/>
        <v>195.01738132811488</v>
      </c>
      <c r="X22" s="2">
        <f t="shared" si="3"/>
        <v>204.76825039452063</v>
      </c>
      <c r="Y22" s="2">
        <f t="shared" si="3"/>
        <v>215.00666291424668</v>
      </c>
    </row>
    <row r="23" spans="1:25" x14ac:dyDescent="0.3">
      <c r="B23" s="2"/>
      <c r="C23" s="2"/>
      <c r="D23" s="2"/>
      <c r="E23" s="2"/>
      <c r="F23" s="2"/>
    </row>
    <row r="24" spans="1:25" x14ac:dyDescent="0.3">
      <c r="A24" t="s">
        <v>27</v>
      </c>
      <c r="B24" s="2">
        <f>B20*B22</f>
        <v>525000000</v>
      </c>
      <c r="C24" s="2">
        <f t="shared" ref="C24:J24" si="4">C20*C22</f>
        <v>661500000</v>
      </c>
      <c r="D24" s="2">
        <f t="shared" si="4"/>
        <v>833490000</v>
      </c>
      <c r="E24" s="2">
        <f t="shared" si="4"/>
        <v>1050197400</v>
      </c>
      <c r="F24" s="2">
        <f t="shared" si="4"/>
        <v>1323248724</v>
      </c>
      <c r="G24" s="2">
        <f t="shared" si="4"/>
        <v>1667293392.24</v>
      </c>
      <c r="H24" s="2">
        <f t="shared" si="4"/>
        <v>2100789674.2224</v>
      </c>
      <c r="I24" s="2">
        <f t="shared" si="4"/>
        <v>2646994989.5202241</v>
      </c>
      <c r="J24" s="2">
        <f t="shared" si="4"/>
        <v>3335213686.7954822</v>
      </c>
      <c r="K24" s="2">
        <f t="shared" ref="K24:Y24" si="5">K20*K22</f>
        <v>4202369245.362308</v>
      </c>
      <c r="L24" s="2">
        <f t="shared" si="5"/>
        <v>5294985249.1565075</v>
      </c>
      <c r="M24" s="2">
        <f t="shared" si="5"/>
        <v>6671681413.9371986</v>
      </c>
      <c r="N24" s="2">
        <f t="shared" si="5"/>
        <v>8406318581.5608702</v>
      </c>
      <c r="O24" s="2">
        <f t="shared" si="5"/>
        <v>10591961412.766695</v>
      </c>
      <c r="P24" s="2">
        <f t="shared" si="5"/>
        <v>13345871380.086039</v>
      </c>
      <c r="Q24" s="2">
        <f t="shared" si="5"/>
        <v>16815797938.908407</v>
      </c>
      <c r="R24" s="2">
        <f t="shared" si="5"/>
        <v>21187905403.024597</v>
      </c>
      <c r="S24" s="2">
        <f t="shared" si="5"/>
        <v>26696760807.810989</v>
      </c>
      <c r="T24" s="2">
        <f t="shared" si="5"/>
        <v>33637918617.841846</v>
      </c>
      <c r="U24" s="2">
        <f t="shared" si="5"/>
        <v>42383777458.480728</v>
      </c>
      <c r="V24" s="2">
        <f t="shared" si="5"/>
        <v>53403559597.685715</v>
      </c>
      <c r="W24" s="2">
        <f t="shared" si="5"/>
        <v>67288485093.084007</v>
      </c>
      <c r="X24" s="2">
        <f t="shared" si="5"/>
        <v>84783491217.285858</v>
      </c>
      <c r="Y24" s="2">
        <f t="shared" si="5"/>
        <v>106827198933.78018</v>
      </c>
    </row>
    <row r="25" spans="1:25" x14ac:dyDescent="0.3">
      <c r="B25" s="2"/>
      <c r="C25" s="2"/>
      <c r="D25" s="2"/>
      <c r="E25" s="2"/>
      <c r="F25" s="2"/>
    </row>
    <row r="26" spans="1:25" x14ac:dyDescent="0.3">
      <c r="A26" t="s">
        <v>28</v>
      </c>
      <c r="B26" s="2">
        <f>B24*$F$14</f>
        <v>157500000</v>
      </c>
      <c r="C26" s="2">
        <f t="shared" ref="C26:J26" si="6">C24*$F$14</f>
        <v>198450000</v>
      </c>
      <c r="D26" s="2">
        <f t="shared" si="6"/>
        <v>250047000</v>
      </c>
      <c r="E26" s="2">
        <f t="shared" si="6"/>
        <v>315059220</v>
      </c>
      <c r="F26" s="2">
        <f t="shared" si="6"/>
        <v>396974617.19999999</v>
      </c>
      <c r="G26" s="2">
        <f t="shared" si="6"/>
        <v>500188017.67199999</v>
      </c>
      <c r="H26" s="2">
        <f t="shared" si="6"/>
        <v>630236902.26671994</v>
      </c>
      <c r="I26" s="2">
        <f t="shared" si="6"/>
        <v>794098496.85606718</v>
      </c>
      <c r="J26" s="2">
        <f t="shared" si="6"/>
        <v>1000564106.0386446</v>
      </c>
      <c r="K26" s="2">
        <f t="shared" ref="K26:Y26" si="7">K24*$F$14</f>
        <v>1260710773.6086924</v>
      </c>
      <c r="L26" s="2">
        <f t="shared" si="7"/>
        <v>1588495574.7469523</v>
      </c>
      <c r="M26" s="2">
        <f t="shared" si="7"/>
        <v>2001504424.1811595</v>
      </c>
      <c r="N26" s="2">
        <f t="shared" si="7"/>
        <v>2521895574.4682608</v>
      </c>
      <c r="O26" s="2">
        <f t="shared" si="7"/>
        <v>3177588423.8300085</v>
      </c>
      <c r="P26" s="2">
        <f t="shared" si="7"/>
        <v>4003761414.0258112</v>
      </c>
      <c r="Q26" s="2">
        <f t="shared" si="7"/>
        <v>5044739381.6725216</v>
      </c>
      <c r="R26" s="2">
        <f t="shared" si="7"/>
        <v>6356371620.9073792</v>
      </c>
      <c r="S26" s="2">
        <f t="shared" si="7"/>
        <v>8009028242.3432961</v>
      </c>
      <c r="T26" s="2">
        <f t="shared" si="7"/>
        <v>10091375585.352554</v>
      </c>
      <c r="U26" s="2">
        <f t="shared" si="7"/>
        <v>12715133237.544218</v>
      </c>
      <c r="V26" s="2">
        <f t="shared" si="7"/>
        <v>16021067879.305714</v>
      </c>
      <c r="W26" s="2">
        <f t="shared" si="7"/>
        <v>20186545527.925201</v>
      </c>
      <c r="X26" s="2">
        <f t="shared" si="7"/>
        <v>25435047365.185757</v>
      </c>
      <c r="Y26" s="2">
        <f t="shared" si="7"/>
        <v>32048159680.134052</v>
      </c>
    </row>
    <row r="27" spans="1:25" x14ac:dyDescent="0.3">
      <c r="B27" s="2"/>
      <c r="C27" s="2"/>
      <c r="D27" s="2"/>
      <c r="E27" s="2"/>
      <c r="F27" s="2"/>
    </row>
    <row r="28" spans="1:25" x14ac:dyDescent="0.3">
      <c r="A28" t="s">
        <v>22</v>
      </c>
      <c r="B28" s="8">
        <f>(B20*$B$14)/$F$3</f>
        <v>3308.8235294117649</v>
      </c>
      <c r="C28" s="8">
        <f>(C20*$B$14)/$F$3</f>
        <v>3970.5882352941176</v>
      </c>
      <c r="D28" s="8">
        <f>(D20*$B$14)/$F$3</f>
        <v>4764.7058823529414</v>
      </c>
      <c r="E28" s="8">
        <f>(E20*$B$14)/$F$3</f>
        <v>5717.6470588235297</v>
      </c>
      <c r="F28" s="8">
        <f>(F20*$B$14)/$F$3</f>
        <v>6861.1764705882351</v>
      </c>
      <c r="G28" s="8">
        <f>(G20*$B$14)/$F$3</f>
        <v>8233.4117647058829</v>
      </c>
      <c r="H28" s="8">
        <f>(H20*$B$14)/$F$3</f>
        <v>9880.0941176470587</v>
      </c>
      <c r="I28" s="8">
        <f>(I20*$B$14)/$F$3</f>
        <v>11856.11294117647</v>
      </c>
      <c r="J28" s="8">
        <f>(J20*$B$14)/$F$3</f>
        <v>14227.335529411765</v>
      </c>
      <c r="K28" s="8">
        <f>(K20*$B$14)/$F$3</f>
        <v>17072.80263529412</v>
      </c>
      <c r="L28" s="8">
        <f>(L20*$B$14)/$F$3</f>
        <v>20487.363162352944</v>
      </c>
      <c r="M28" s="8">
        <f>(M20*$B$14)/$F$3</f>
        <v>24584.835794823528</v>
      </c>
      <c r="N28" s="8">
        <f>(N20*$B$14)/$F$3</f>
        <v>29501.802953788232</v>
      </c>
      <c r="O28" s="8">
        <f>(O20*$B$14)/$F$3</f>
        <v>35402.163544545881</v>
      </c>
      <c r="P28" s="8">
        <f>(P20*$B$14)/$F$3</f>
        <v>42482.596253455056</v>
      </c>
      <c r="Q28" s="8">
        <f>(Q20*$B$14)/$F$3</f>
        <v>50979.115504146066</v>
      </c>
      <c r="R28" s="8">
        <f>(R20*$B$14)/$F$3</f>
        <v>61174.938604975287</v>
      </c>
      <c r="S28" s="8">
        <f>(S20*$B$14)/$F$3</f>
        <v>73409.926325970344</v>
      </c>
      <c r="T28" s="8">
        <f>(T20*$B$14)/$F$3</f>
        <v>88091.911591164404</v>
      </c>
      <c r="U28" s="8">
        <f>(U20*$B$14)/$F$3</f>
        <v>105710.29390939728</v>
      </c>
      <c r="V28" s="8">
        <f>(V20*$B$14)/$F$3</f>
        <v>126852.35269127674</v>
      </c>
      <c r="W28" s="8">
        <f>(W20*$B$14)/$F$3</f>
        <v>152222.82322953211</v>
      </c>
      <c r="X28" s="8">
        <f>(X20*$B$14)/$F$3</f>
        <v>182667.38787543852</v>
      </c>
      <c r="Y28" s="8">
        <f>(Y20*$B$14)/$F$3</f>
        <v>219200.86545052624</v>
      </c>
    </row>
    <row r="29" spans="1:25" x14ac:dyDescent="0.3">
      <c r="B29" s="8"/>
      <c r="C29" s="8"/>
      <c r="D29" s="8"/>
      <c r="E29" s="8"/>
      <c r="F29" s="8"/>
    </row>
    <row r="30" spans="1:25" x14ac:dyDescent="0.3">
      <c r="A30" t="s">
        <v>26</v>
      </c>
      <c r="B30" s="8">
        <f>(B20*$B$15)/'Current Model'!$B$7</f>
        <v>4411.7647058823532</v>
      </c>
      <c r="C30" s="8">
        <f>(C20*$B$15)/'Current Model'!$B$7</f>
        <v>5294.1176470588234</v>
      </c>
      <c r="D30" s="8">
        <f>(D20*$B$15)/'Current Model'!$B$7</f>
        <v>6352.9411764705883</v>
      </c>
      <c r="E30" s="8">
        <f>(E20*$B$15)/'Current Model'!$B$7</f>
        <v>7623.5294117647063</v>
      </c>
      <c r="F30" s="8">
        <f>(F20*$B$15)/'Current Model'!$B$7</f>
        <v>9148.2352941176468</v>
      </c>
      <c r="G30" s="8">
        <f>(G20*$B$15)/'Current Model'!$B$7</f>
        <v>10977.882352941177</v>
      </c>
      <c r="H30" s="8">
        <f>(H20*$B$15)/'Current Model'!$B$7</f>
        <v>13173.458823529412</v>
      </c>
      <c r="I30" s="8">
        <f>(I20*$B$15)/'Current Model'!$B$7</f>
        <v>15808.150588235294</v>
      </c>
      <c r="J30" s="8">
        <f>(J20*$B$15)/'Current Model'!$B$7</f>
        <v>18969.780705882353</v>
      </c>
      <c r="K30" s="8">
        <f>(K20*$B$15)/'Current Model'!$B$7</f>
        <v>22763.736847058823</v>
      </c>
      <c r="L30" s="8">
        <f>(L20*$B$15)/'Current Model'!$B$7</f>
        <v>27316.484216470588</v>
      </c>
      <c r="M30" s="8">
        <f>(M20*$B$15)/'Current Model'!$B$7</f>
        <v>32779.781059764704</v>
      </c>
      <c r="N30" s="8">
        <f>(N20*$B$15)/'Current Model'!$B$7</f>
        <v>39335.73727171764</v>
      </c>
      <c r="O30" s="8">
        <f>(O20*$B$15)/'Current Model'!$B$7</f>
        <v>47202.884726061173</v>
      </c>
      <c r="P30" s="8">
        <f>(P20*$B$15)/'Current Model'!$B$7</f>
        <v>56643.461671273413</v>
      </c>
      <c r="Q30" s="8">
        <f>(Q20*$B$15)/'Current Model'!$B$7</f>
        <v>67972.154005528093</v>
      </c>
      <c r="R30" s="8">
        <f>(R20*$B$15)/'Current Model'!$B$7</f>
        <v>81566.58480663372</v>
      </c>
      <c r="S30" s="8">
        <f>(S20*$B$15)/'Current Model'!$B$7</f>
        <v>97879.901767960459</v>
      </c>
      <c r="T30" s="8">
        <f>(T20*$B$15)/'Current Model'!$B$7</f>
        <v>117455.88212155254</v>
      </c>
      <c r="U30" s="8">
        <f>(U20*$B$15)/'Current Model'!$B$7</f>
        <v>140947.05854586305</v>
      </c>
      <c r="V30" s="8">
        <f>(V20*$B$15)/'Current Model'!$B$7</f>
        <v>169136.47025503565</v>
      </c>
      <c r="W30" s="8">
        <f>(W20*$B$15)/'Current Model'!$B$7</f>
        <v>202963.76430604278</v>
      </c>
      <c r="X30" s="8">
        <f>(X20*$B$15)/'Current Model'!$B$7</f>
        <v>243556.51716725135</v>
      </c>
      <c r="Y30" s="8">
        <f>(Y20*$B$15)/'Current Model'!$B$7</f>
        <v>292267.82060070161</v>
      </c>
    </row>
    <row r="31" spans="1:25" x14ac:dyDescent="0.3">
      <c r="B31" s="8"/>
      <c r="C31" s="8"/>
      <c r="D31" s="8"/>
      <c r="E31" s="8"/>
      <c r="F31" s="8"/>
    </row>
    <row r="32" spans="1:25" x14ac:dyDescent="0.3">
      <c r="A32" t="s">
        <v>30</v>
      </c>
      <c r="B32" s="8">
        <f>B28*$B$10</f>
        <v>71691176.470588237</v>
      </c>
      <c r="C32" s="8">
        <f t="shared" ref="C32:J32" si="8">C28*$B$10</f>
        <v>86029411.764705881</v>
      </c>
      <c r="D32" s="8">
        <f t="shared" si="8"/>
        <v>103235294.11764707</v>
      </c>
      <c r="E32" s="8">
        <f t="shared" si="8"/>
        <v>123882352.94117649</v>
      </c>
      <c r="F32" s="8">
        <f t="shared" si="8"/>
        <v>148658823.52941176</v>
      </c>
      <c r="G32" s="8">
        <f t="shared" si="8"/>
        <v>178390588.23529413</v>
      </c>
      <c r="H32" s="8">
        <f t="shared" si="8"/>
        <v>214068705.88235295</v>
      </c>
      <c r="I32" s="8">
        <f t="shared" si="8"/>
        <v>256882447.05882356</v>
      </c>
      <c r="J32" s="8">
        <f t="shared" si="8"/>
        <v>308258936.47058827</v>
      </c>
      <c r="K32" s="8">
        <f t="shared" ref="K32:Y32" si="9">K28*$B$10</f>
        <v>369910723.76470596</v>
      </c>
      <c r="L32" s="8">
        <f t="shared" si="9"/>
        <v>443892868.51764715</v>
      </c>
      <c r="M32" s="8">
        <f t="shared" si="9"/>
        <v>532671442.22117645</v>
      </c>
      <c r="N32" s="8">
        <f t="shared" si="9"/>
        <v>639205730.66541171</v>
      </c>
      <c r="O32" s="8">
        <f t="shared" si="9"/>
        <v>767046876.7984941</v>
      </c>
      <c r="P32" s="8">
        <f t="shared" si="9"/>
        <v>920456252.15819299</v>
      </c>
      <c r="Q32" s="8">
        <f t="shared" si="9"/>
        <v>1104547502.5898316</v>
      </c>
      <c r="R32" s="8">
        <f t="shared" si="9"/>
        <v>1325457003.1077979</v>
      </c>
      <c r="S32" s="8">
        <f t="shared" si="9"/>
        <v>1590548403.7293575</v>
      </c>
      <c r="T32" s="8">
        <f t="shared" si="9"/>
        <v>1908658084.4752288</v>
      </c>
      <c r="U32" s="8">
        <f t="shared" si="9"/>
        <v>2290389701.3702745</v>
      </c>
      <c r="V32" s="8">
        <f t="shared" si="9"/>
        <v>2748467641.6443295</v>
      </c>
      <c r="W32" s="8">
        <f t="shared" si="9"/>
        <v>3298161169.973196</v>
      </c>
      <c r="X32" s="8">
        <f t="shared" si="9"/>
        <v>3957793403.9678349</v>
      </c>
      <c r="Y32" s="8">
        <f t="shared" si="9"/>
        <v>4749352084.7614021</v>
      </c>
    </row>
    <row r="33" spans="1:25" x14ac:dyDescent="0.3">
      <c r="B33" s="2"/>
      <c r="C33" s="2"/>
      <c r="D33" s="2"/>
      <c r="E33" s="2"/>
      <c r="F33" s="2"/>
    </row>
    <row r="34" spans="1:25" x14ac:dyDescent="0.3">
      <c r="A34" t="s">
        <v>29</v>
      </c>
      <c r="B34" s="8">
        <f>B30*'Current Model'!$B$9</f>
        <v>120772058.82352942</v>
      </c>
      <c r="C34" s="8">
        <f>C30*'Current Model'!$B$9</f>
        <v>144926470.58823529</v>
      </c>
      <c r="D34" s="8">
        <f>D30*'Current Model'!$B$9</f>
        <v>173911764.70588234</v>
      </c>
      <c r="E34" s="8">
        <f>E30*'Current Model'!$B$9</f>
        <v>208694117.64705884</v>
      </c>
      <c r="F34" s="8">
        <f>F30*'Current Model'!$B$9</f>
        <v>250432941.17647058</v>
      </c>
      <c r="G34" s="8">
        <f>G30*'Current Model'!$B$9</f>
        <v>300519529.41176468</v>
      </c>
      <c r="H34" s="8">
        <f>H30*'Current Model'!$B$9</f>
        <v>360623435.29411769</v>
      </c>
      <c r="I34" s="8">
        <f>I30*'Current Model'!$B$9</f>
        <v>432748122.35294116</v>
      </c>
      <c r="J34" s="8">
        <f>J30*'Current Model'!$B$9</f>
        <v>519297746.82352942</v>
      </c>
      <c r="K34" s="8">
        <f>K30*'Current Model'!$B$9</f>
        <v>623157296.18823528</v>
      </c>
      <c r="L34" s="8">
        <f>L30*'Current Model'!$B$9</f>
        <v>747788755.42588234</v>
      </c>
      <c r="M34" s="8">
        <f>M30*'Current Model'!$B$9</f>
        <v>897346506.51105881</v>
      </c>
      <c r="N34" s="8">
        <f>N30*'Current Model'!$B$9</f>
        <v>1076815807.8132703</v>
      </c>
      <c r="O34" s="8">
        <f>O30*'Current Model'!$B$9</f>
        <v>1292178969.3759246</v>
      </c>
      <c r="P34" s="8">
        <f>P30*'Current Model'!$B$9</f>
        <v>1550614763.2511096</v>
      </c>
      <c r="Q34" s="8">
        <f>Q30*'Current Model'!$B$9</f>
        <v>1860737715.9013317</v>
      </c>
      <c r="R34" s="8">
        <f>R30*'Current Model'!$B$9</f>
        <v>2232885259.0815983</v>
      </c>
      <c r="S34" s="8">
        <f>S30*'Current Model'!$B$9</f>
        <v>2679462310.8979177</v>
      </c>
      <c r="T34" s="8">
        <f>T30*'Current Model'!$B$9</f>
        <v>3215354773.0775008</v>
      </c>
      <c r="U34" s="8">
        <f>U30*'Current Model'!$B$9</f>
        <v>3858425727.6930013</v>
      </c>
      <c r="V34" s="8">
        <f>V30*'Current Model'!$B$9</f>
        <v>4630110873.2316008</v>
      </c>
      <c r="W34" s="8">
        <f>W30*'Current Model'!$B$9</f>
        <v>5556133047.8779211</v>
      </c>
      <c r="X34" s="8">
        <f>X30*'Current Model'!$B$9</f>
        <v>6667359657.4535055</v>
      </c>
      <c r="Y34" s="8">
        <f>Y30*'Current Model'!$B$9</f>
        <v>8000831588.9442062</v>
      </c>
    </row>
    <row r="35" spans="1:25" x14ac:dyDescent="0.3">
      <c r="B35" s="8"/>
      <c r="C35" s="8"/>
      <c r="D35" s="8"/>
      <c r="E35" s="8"/>
      <c r="F35" s="8"/>
    </row>
    <row r="36" spans="1:25" x14ac:dyDescent="0.3">
      <c r="A36" t="s">
        <v>33</v>
      </c>
      <c r="B36" s="8">
        <f>B32+B34</f>
        <v>192463235.29411766</v>
      </c>
      <c r="C36" s="8">
        <f t="shared" ref="C36:J36" si="10">C32+C34</f>
        <v>230955882.35294116</v>
      </c>
      <c r="D36" s="8">
        <f t="shared" si="10"/>
        <v>277147058.82352942</v>
      </c>
      <c r="E36" s="8">
        <f t="shared" si="10"/>
        <v>332576470.58823532</v>
      </c>
      <c r="F36" s="8">
        <f t="shared" si="10"/>
        <v>399091764.70588231</v>
      </c>
      <c r="G36" s="8">
        <f t="shared" si="10"/>
        <v>478910117.64705884</v>
      </c>
      <c r="H36" s="8">
        <f t="shared" si="10"/>
        <v>574692141.17647064</v>
      </c>
      <c r="I36" s="8">
        <f t="shared" si="10"/>
        <v>689630569.41176474</v>
      </c>
      <c r="J36" s="8">
        <f t="shared" si="10"/>
        <v>827556683.29411769</v>
      </c>
      <c r="K36" s="8">
        <f t="shared" ref="K36:Y36" si="11">K32+K34</f>
        <v>993068019.95294118</v>
      </c>
      <c r="L36" s="8">
        <f t="shared" si="11"/>
        <v>1191681623.9435296</v>
      </c>
      <c r="M36" s="8">
        <f t="shared" si="11"/>
        <v>1430017948.7322352</v>
      </c>
      <c r="N36" s="8">
        <f t="shared" si="11"/>
        <v>1716021538.478682</v>
      </c>
      <c r="O36" s="8">
        <f t="shared" si="11"/>
        <v>2059225846.1744187</v>
      </c>
      <c r="P36" s="8">
        <f t="shared" si="11"/>
        <v>2471071015.4093027</v>
      </c>
      <c r="Q36" s="8">
        <f t="shared" si="11"/>
        <v>2965285218.4911633</v>
      </c>
      <c r="R36" s="8">
        <f t="shared" si="11"/>
        <v>3558342262.1893959</v>
      </c>
      <c r="S36" s="8">
        <f t="shared" si="11"/>
        <v>4270010714.6272755</v>
      </c>
      <c r="T36" s="8">
        <f t="shared" si="11"/>
        <v>5124012857.5527296</v>
      </c>
      <c r="U36" s="8">
        <f t="shared" si="11"/>
        <v>6148815429.0632763</v>
      </c>
      <c r="V36" s="8">
        <f t="shared" si="11"/>
        <v>7378578514.8759308</v>
      </c>
      <c r="W36" s="8">
        <f t="shared" si="11"/>
        <v>8854294217.8511162</v>
      </c>
      <c r="X36" s="8">
        <f t="shared" si="11"/>
        <v>10625153061.421341</v>
      </c>
      <c r="Y36" s="8">
        <f t="shared" si="11"/>
        <v>12750183673.705608</v>
      </c>
    </row>
    <row r="37" spans="1:25" x14ac:dyDescent="0.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3">
      <c r="A38" s="1" t="s">
        <v>17</v>
      </c>
      <c r="B38" s="9">
        <f>B26-B36</f>
        <v>-34963235.294117659</v>
      </c>
      <c r="C38" s="9">
        <f t="shared" ref="C38:J38" si="12">C26-C36</f>
        <v>-32505882.352941155</v>
      </c>
      <c r="D38" s="9">
        <f t="shared" si="12"/>
        <v>-27100058.823529422</v>
      </c>
      <c r="E38" s="9">
        <f t="shared" si="12"/>
        <v>-17517250.588235319</v>
      </c>
      <c r="F38" s="9">
        <f t="shared" si="12"/>
        <v>-2117147.5058823228</v>
      </c>
      <c r="G38" s="9">
        <f t="shared" si="12"/>
        <v>21277900.024941146</v>
      </c>
      <c r="H38" s="9">
        <f t="shared" si="12"/>
        <v>55544761.0902493</v>
      </c>
      <c r="I38" s="9">
        <f t="shared" si="12"/>
        <v>104467927.44430244</v>
      </c>
      <c r="J38" s="9">
        <f t="shared" si="12"/>
        <v>173007422.74452686</v>
      </c>
      <c r="K38" s="9">
        <f t="shared" ref="K38:Y38" si="13">K26-K36</f>
        <v>267642753.65575123</v>
      </c>
      <c r="L38" s="9">
        <f t="shared" si="13"/>
        <v>396813950.80342269</v>
      </c>
      <c r="M38" s="9">
        <f t="shared" si="13"/>
        <v>571486475.4489243</v>
      </c>
      <c r="N38" s="9">
        <f t="shared" si="13"/>
        <v>805874035.98957872</v>
      </c>
      <c r="O38" s="9">
        <f t="shared" si="13"/>
        <v>1118362577.6555898</v>
      </c>
      <c r="P38" s="9">
        <f t="shared" si="13"/>
        <v>1532690398.6165085</v>
      </c>
      <c r="Q38" s="9">
        <f t="shared" si="13"/>
        <v>2079454163.1813583</v>
      </c>
      <c r="R38" s="9">
        <f t="shared" si="13"/>
        <v>2798029358.7179832</v>
      </c>
      <c r="S38" s="9">
        <f t="shared" si="13"/>
        <v>3739017527.7160206</v>
      </c>
      <c r="T38" s="9">
        <f t="shared" si="13"/>
        <v>4967362727.7998247</v>
      </c>
      <c r="U38" s="9">
        <f t="shared" si="13"/>
        <v>6566317808.4809418</v>
      </c>
      <c r="V38" s="9">
        <f t="shared" si="13"/>
        <v>8642489364.4297829</v>
      </c>
      <c r="W38" s="9">
        <f t="shared" si="13"/>
        <v>11332251310.074085</v>
      </c>
      <c r="X38" s="9">
        <f t="shared" si="13"/>
        <v>14809894303.764416</v>
      </c>
      <c r="Y38" s="9">
        <f t="shared" si="13"/>
        <v>19297976006.428444</v>
      </c>
    </row>
    <row r="39" spans="1:25" x14ac:dyDescent="0.3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x14ac:dyDescent="0.3">
      <c r="A40" s="1"/>
      <c r="B40" s="9"/>
      <c r="C40" s="9"/>
      <c r="D40" s="9"/>
      <c r="E40" s="9"/>
      <c r="F40" s="9"/>
    </row>
    <row r="41" spans="1:25" x14ac:dyDescent="0.3">
      <c r="A41" s="1" t="s">
        <v>34</v>
      </c>
      <c r="B41" s="9">
        <f>B36*12</f>
        <v>2309558823.5294118</v>
      </c>
      <c r="C41" s="9">
        <f t="shared" ref="C41:J41" si="14">C36*12</f>
        <v>2771470588.2352939</v>
      </c>
      <c r="D41" s="9">
        <f t="shared" si="14"/>
        <v>3325764705.8823528</v>
      </c>
      <c r="E41" s="9">
        <f t="shared" si="14"/>
        <v>3990917647.0588236</v>
      </c>
      <c r="F41" s="9">
        <f t="shared" si="14"/>
        <v>4789101176.4705877</v>
      </c>
      <c r="G41" s="9">
        <f t="shared" si="14"/>
        <v>5746921411.7647057</v>
      </c>
      <c r="H41" s="9">
        <f t="shared" si="14"/>
        <v>6896305694.1176472</v>
      </c>
      <c r="I41" s="9">
        <f t="shared" si="14"/>
        <v>8275566832.9411774</v>
      </c>
      <c r="J41" s="9">
        <f t="shared" si="14"/>
        <v>9930680199.5294113</v>
      </c>
      <c r="K41" s="9">
        <f t="shared" ref="K41:Y41" si="15">K36*12</f>
        <v>11916816239.435295</v>
      </c>
      <c r="L41" s="9">
        <f t="shared" si="15"/>
        <v>14300179487.322355</v>
      </c>
      <c r="M41" s="9">
        <f t="shared" si="15"/>
        <v>17160215384.786823</v>
      </c>
      <c r="N41" s="9">
        <f t="shared" si="15"/>
        <v>20592258461.744186</v>
      </c>
      <c r="O41" s="9">
        <f t="shared" si="15"/>
        <v>24710710154.093025</v>
      </c>
      <c r="P41" s="9">
        <f t="shared" si="15"/>
        <v>29652852184.911633</v>
      </c>
      <c r="Q41" s="9">
        <f t="shared" si="15"/>
        <v>35583422621.893959</v>
      </c>
      <c r="R41" s="9">
        <f t="shared" si="15"/>
        <v>42700107146.272751</v>
      </c>
      <c r="S41" s="9">
        <f t="shared" si="15"/>
        <v>51240128575.527306</v>
      </c>
      <c r="T41" s="9">
        <f t="shared" si="15"/>
        <v>61488154290.632751</v>
      </c>
      <c r="U41" s="9">
        <f t="shared" si="15"/>
        <v>73785785148.759308</v>
      </c>
      <c r="V41" s="9">
        <f t="shared" si="15"/>
        <v>88542942178.511169</v>
      </c>
      <c r="W41" s="9">
        <f t="shared" si="15"/>
        <v>106251530614.21339</v>
      </c>
      <c r="X41" s="9">
        <f t="shared" si="15"/>
        <v>127501836737.05609</v>
      </c>
      <c r="Y41" s="9">
        <f t="shared" si="15"/>
        <v>153002204084.46729</v>
      </c>
    </row>
    <row r="42" spans="1:25" x14ac:dyDescent="0.3">
      <c r="B42" s="2"/>
      <c r="C42" s="2"/>
      <c r="D42" s="2"/>
      <c r="E42" s="2"/>
      <c r="F42" s="2"/>
    </row>
    <row r="43" spans="1:25" x14ac:dyDescent="0.3">
      <c r="A43" s="10" t="s">
        <v>18</v>
      </c>
      <c r="B43" s="3">
        <f>B38*12</f>
        <v>-419558823.52941191</v>
      </c>
      <c r="C43" s="3">
        <f t="shared" ref="C43:J43" si="16">C38*12</f>
        <v>-390070588.23529387</v>
      </c>
      <c r="D43" s="3">
        <f t="shared" si="16"/>
        <v>-325200705.88235307</v>
      </c>
      <c r="E43" s="3">
        <f t="shared" si="16"/>
        <v>-210207007.05882382</v>
      </c>
      <c r="F43" s="3">
        <f t="shared" si="16"/>
        <v>-25405770.070587873</v>
      </c>
      <c r="G43" s="3">
        <f t="shared" si="16"/>
        <v>255334800.29929376</v>
      </c>
      <c r="H43" s="3">
        <f t="shared" si="16"/>
        <v>666537133.0829916</v>
      </c>
      <c r="I43" s="3">
        <f t="shared" si="16"/>
        <v>1253615129.3316293</v>
      </c>
      <c r="J43" s="3">
        <f t="shared" si="16"/>
        <v>2076089072.9343224</v>
      </c>
      <c r="K43" s="3">
        <f t="shared" ref="K43:Y43" si="17">K38*12</f>
        <v>3211713043.8690147</v>
      </c>
      <c r="L43" s="3">
        <f t="shared" si="17"/>
        <v>4761767409.6410723</v>
      </c>
      <c r="M43" s="3">
        <f t="shared" si="17"/>
        <v>6857837705.3870916</v>
      </c>
      <c r="N43" s="3">
        <f t="shared" si="17"/>
        <v>9670488431.8749447</v>
      </c>
      <c r="O43" s="3">
        <f t="shared" si="17"/>
        <v>13420350931.867077</v>
      </c>
      <c r="P43" s="3">
        <f t="shared" si="17"/>
        <v>18392284783.398102</v>
      </c>
      <c r="Q43" s="3">
        <f t="shared" si="17"/>
        <v>24953449958.1763</v>
      </c>
      <c r="R43" s="3">
        <f t="shared" si="17"/>
        <v>33576352304.615799</v>
      </c>
      <c r="S43" s="3">
        <f t="shared" si="17"/>
        <v>44868210332.592247</v>
      </c>
      <c r="T43" s="3">
        <f t="shared" si="17"/>
        <v>59608352733.5979</v>
      </c>
      <c r="U43" s="3">
        <f t="shared" si="17"/>
        <v>78795813701.771301</v>
      </c>
      <c r="V43" s="3">
        <f t="shared" si="17"/>
        <v>103709872373.15739</v>
      </c>
      <c r="W43" s="3">
        <f t="shared" si="17"/>
        <v>135987015720.88902</v>
      </c>
      <c r="X43" s="3">
        <f t="shared" si="17"/>
        <v>177718731645.17297</v>
      </c>
      <c r="Y43" s="3">
        <f t="shared" si="17"/>
        <v>231575712077.14133</v>
      </c>
    </row>
  </sheetData>
  <mergeCells count="10">
    <mergeCell ref="A2:B2"/>
    <mergeCell ref="C1:F1"/>
    <mergeCell ref="C13:F13"/>
    <mergeCell ref="C3:E3"/>
    <mergeCell ref="C14:E14"/>
    <mergeCell ref="C15:E15"/>
    <mergeCell ref="C16:E16"/>
    <mergeCell ref="H3:J3"/>
    <mergeCell ref="H4:J4"/>
    <mergeCell ref="H5:J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CA25-A03F-4A9B-B0B2-9D5F795BA7A9}">
  <dimension ref="A1:Y3"/>
  <sheetViews>
    <sheetView topLeftCell="M1" workbookViewId="0">
      <selection activeCell="V23" sqref="V23"/>
    </sheetView>
  </sheetViews>
  <sheetFormatPr defaultRowHeight="14.4" x14ac:dyDescent="0.3"/>
  <cols>
    <col min="1" max="25" width="18" customWidth="1"/>
  </cols>
  <sheetData>
    <row r="1" spans="1:25" x14ac:dyDescent="0.3">
      <c r="B1" s="4">
        <v>2023</v>
      </c>
      <c r="C1" s="4">
        <v>2024</v>
      </c>
      <c r="D1" s="4">
        <v>2025</v>
      </c>
      <c r="E1" s="4">
        <v>2026</v>
      </c>
      <c r="F1" s="4">
        <v>2027</v>
      </c>
      <c r="G1" s="4">
        <v>2028</v>
      </c>
      <c r="H1" s="4">
        <v>2029</v>
      </c>
      <c r="I1" s="4">
        <v>2030</v>
      </c>
      <c r="J1" s="4">
        <v>2031</v>
      </c>
      <c r="K1" s="4">
        <v>2031</v>
      </c>
      <c r="L1" s="4">
        <v>2032</v>
      </c>
      <c r="M1" s="4">
        <v>2033</v>
      </c>
      <c r="N1" s="4">
        <v>2034</v>
      </c>
      <c r="O1" s="4">
        <v>2035</v>
      </c>
      <c r="P1" s="4">
        <v>2036</v>
      </c>
      <c r="Q1" s="4">
        <v>2037</v>
      </c>
      <c r="R1" s="4">
        <v>2038</v>
      </c>
      <c r="S1" s="4">
        <v>2039</v>
      </c>
      <c r="T1" s="4">
        <v>2040</v>
      </c>
      <c r="U1" s="4">
        <v>2041</v>
      </c>
      <c r="V1" s="4">
        <v>2042</v>
      </c>
      <c r="W1" s="4">
        <v>2043</v>
      </c>
      <c r="X1" s="4">
        <v>2044</v>
      </c>
      <c r="Y1" s="4">
        <v>2045</v>
      </c>
    </row>
    <row r="2" spans="1:25" x14ac:dyDescent="0.3">
      <c r="A2" t="s">
        <v>34</v>
      </c>
      <c r="B2">
        <v>2309558823.5294118</v>
      </c>
      <c r="C2">
        <v>2771470588.2352939</v>
      </c>
      <c r="D2">
        <v>3325764705.8823528</v>
      </c>
      <c r="E2">
        <v>3990917647.0588236</v>
      </c>
      <c r="F2">
        <v>4789101176.4705877</v>
      </c>
      <c r="G2">
        <v>5746921411.7647057</v>
      </c>
      <c r="H2">
        <v>6896305694.1176472</v>
      </c>
      <c r="I2">
        <v>8275566832.9411774</v>
      </c>
      <c r="J2">
        <v>9930680199.5294113</v>
      </c>
      <c r="K2">
        <v>11916816239.435295</v>
      </c>
      <c r="L2">
        <v>14300179487.322355</v>
      </c>
      <c r="M2">
        <v>17160215384.786823</v>
      </c>
      <c r="N2">
        <v>20592258461.744186</v>
      </c>
      <c r="O2">
        <v>24710710154.093025</v>
      </c>
      <c r="P2">
        <v>29652852184.911633</v>
      </c>
      <c r="Q2">
        <v>35583422621.893959</v>
      </c>
      <c r="R2">
        <v>42700107146.272751</v>
      </c>
      <c r="S2">
        <v>51240128575.527306</v>
      </c>
      <c r="T2">
        <v>61488154290.632751</v>
      </c>
      <c r="U2">
        <v>73785785148.759308</v>
      </c>
      <c r="V2">
        <v>88542942178.511169</v>
      </c>
      <c r="W2">
        <v>106251530614.21339</v>
      </c>
      <c r="X2">
        <v>127501836737.05609</v>
      </c>
      <c r="Y2">
        <v>153002204084.46729</v>
      </c>
    </row>
    <row r="3" spans="1:25" x14ac:dyDescent="0.3">
      <c r="A3" t="s">
        <v>18</v>
      </c>
      <c r="B3">
        <v>-419558823.52941191</v>
      </c>
      <c r="C3">
        <v>-390070588.23529387</v>
      </c>
      <c r="D3">
        <v>-325200705.88235307</v>
      </c>
      <c r="E3">
        <v>-210207007.05882382</v>
      </c>
      <c r="F3">
        <v>-25405770.070587873</v>
      </c>
      <c r="G3">
        <v>255334800.29929376</v>
      </c>
      <c r="H3">
        <v>666537133.0829916</v>
      </c>
      <c r="I3">
        <v>1253615129.3316293</v>
      </c>
      <c r="J3">
        <v>2076089072.9343224</v>
      </c>
      <c r="K3">
        <v>3211713043.8690147</v>
      </c>
      <c r="L3">
        <v>4761767409.6410723</v>
      </c>
      <c r="M3">
        <v>6857837705.3870916</v>
      </c>
      <c r="N3">
        <v>9670488431.8749447</v>
      </c>
      <c r="O3">
        <v>13420350931.867077</v>
      </c>
      <c r="P3">
        <v>18392284783.398102</v>
      </c>
      <c r="Q3">
        <v>24953449958.1763</v>
      </c>
      <c r="R3">
        <v>33576352304.615799</v>
      </c>
      <c r="S3">
        <v>44868210332.592247</v>
      </c>
      <c r="T3">
        <v>59608352733.5979</v>
      </c>
      <c r="U3">
        <v>78795813701.771301</v>
      </c>
      <c r="V3">
        <v>103709872373.15739</v>
      </c>
      <c r="W3">
        <v>135987015720.88902</v>
      </c>
      <c r="X3">
        <v>177718731645.17297</v>
      </c>
      <c r="Y3">
        <v>231575712077.14133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Model</vt:lpstr>
      <vt:lpstr>Drone Hybrid Model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Malavika Jayan</cp:lastModifiedBy>
  <dcterms:created xsi:type="dcterms:W3CDTF">2015-06-05T18:17:20Z</dcterms:created>
  <dcterms:modified xsi:type="dcterms:W3CDTF">2025-04-18T09:32:54Z</dcterms:modified>
</cp:coreProperties>
</file>