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\OneDrive\Future\Portfolio\regression-analysis-in-excel\"/>
    </mc:Choice>
  </mc:AlternateContent>
  <bookViews>
    <workbookView xWindow="0" yWindow="0" windowWidth="20490" windowHeight="8340" tabRatio="635" activeTab="2"/>
  </bookViews>
  <sheets>
    <sheet name="Transit demand_data" sheetId="15" r:id="rId1"/>
    <sheet name="With only price per week" sheetId="21" r:id="rId2"/>
    <sheet name="first_transitdemand" sheetId="19" r:id="rId3"/>
    <sheet name="second_transitdemand" sheetId="20" r:id="rId4"/>
    <sheet name="Interest rates &amp; home prices" sheetId="8" r:id="rId5"/>
    <sheet name="regression_homeprices" sheetId="18" r:id="rId6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first_transitdemand!$C$43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G29" i="19" l="1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F28" i="19"/>
  <c r="E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28" i="19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25" i="21"/>
  <c r="L28" i="21" l="1"/>
  <c r="K28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25" i="21"/>
  <c r="E7" i="21"/>
  <c r="B33" i="15" l="1"/>
  <c r="C55" i="19" l="1"/>
  <c r="B23" i="19"/>
  <c r="B22" i="8" l="1"/>
  <c r="C22" i="8"/>
  <c r="C32" i="15"/>
  <c r="B32" i="15"/>
</calcChain>
</file>

<file path=xl/sharedStrings.xml><?xml version="1.0" encoding="utf-8"?>
<sst xmlns="http://schemas.openxmlformats.org/spreadsheetml/2006/main" count="185" uniqueCount="82">
  <si>
    <t>X1</t>
  </si>
  <si>
    <t>X2</t>
  </si>
  <si>
    <t>X3</t>
  </si>
  <si>
    <t>X4</t>
  </si>
  <si>
    <t>X VARIABLE</t>
  </si>
  <si>
    <t>Y VARIABLE</t>
  </si>
  <si>
    <t>Y</t>
  </si>
  <si>
    <t>To generate the linear regression do the following:</t>
  </si>
  <si>
    <t>average</t>
  </si>
  <si>
    <t>Mortgage interest rates and home prices</t>
  </si>
  <si>
    <t>Year</t>
  </si>
  <si>
    <t>Median home price</t>
  </si>
  <si>
    <t>30-year mortgage</t>
  </si>
  <si>
    <t>interest rate (%)</t>
  </si>
  <si>
    <t>Average</t>
  </si>
  <si>
    <t>3. On the scatter chart, right click on any point in the chart.</t>
  </si>
  <si>
    <t>1. Click on Excel logo at the top right hand corner or go to the File menu</t>
  </si>
  <si>
    <t>2. Select Excel Options.</t>
  </si>
  <si>
    <t>3. Click Add-Ins.</t>
  </si>
  <si>
    <t>5. Click Go.</t>
  </si>
  <si>
    <t>To install Analysis ToolPak:</t>
  </si>
  <si>
    <t>To generate more exhaustive diagnostics:</t>
  </si>
  <si>
    <t>To create a scatter plot with a regression line:</t>
  </si>
  <si>
    <t>4. Select Analysis ToolPak if it isn't selected already.</t>
  </si>
  <si>
    <t>1. With your cursor, select the range from cells B5 to C20.</t>
  </si>
  <si>
    <t>4. Choose "Add Trend Line."</t>
  </si>
  <si>
    <t>5. Select "Linear," "Display Equation on Chart" and "R-Squared Value on Chart."</t>
  </si>
  <si>
    <t>2. Click on Insert and Scatter. A scatter chart will be generated.</t>
  </si>
  <si>
    <t>1. Click on Data, "Data Analysis," and then select "Regression."</t>
  </si>
  <si>
    <t>2. In the Input Y Range, select C5:C20.</t>
  </si>
  <si>
    <t>3. In the Input X Range, select B5:B20.</t>
  </si>
  <si>
    <t xml:space="preserve">4. Under Output Options, choose "New Worksheet Ply," then click OK. 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</si>
  <si>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</si>
  <si>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</si>
  <si>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</si>
  <si>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</si>
  <si>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</si>
  <si>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</si>
  <si>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</si>
  <si>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2. In the Input Y Range, select B5:B31</t>
  </si>
  <si>
    <t>3. In the Input X Range, select C5:F31</t>
  </si>
  <si>
    <t>4. Under Output Options, choose "New Worksheet Ply" option, then click OK.</t>
  </si>
  <si>
    <t>1. Click on Data, then "Data Analysis," and select Regression.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</si>
  <si>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</si>
  <si>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</si>
  <si>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</si>
  <si>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</si>
  <si>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</si>
  <si>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</si>
  <si>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</si>
  <si>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</si>
  <si>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</si>
  <si>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</si>
  <si>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</si>
  <si>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</si>
  <si>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</si>
  <si>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</si>
  <si>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</si>
  <si>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</si>
  <si>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</si>
  <si>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</si>
  <si>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</si>
  <si>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</si>
  <si>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</si>
  <si>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</si>
  <si>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</si>
  <si>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</si>
  <si>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</si>
  <si>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</si>
  <si>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</si>
  <si>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Median home price</t>
  </si>
  <si>
    <t>Predicted Number of weekly riders</t>
  </si>
  <si>
    <t>Standard Residuals</t>
  </si>
  <si>
    <t>PROBABILITY OUTPUT</t>
  </si>
  <si>
    <t>Percentile</t>
  </si>
  <si>
    <t>range</t>
  </si>
  <si>
    <t>Lower bound</t>
  </si>
  <si>
    <t>Upper bound</t>
  </si>
  <si>
    <t>Observed values</t>
  </si>
  <si>
    <t>Observed value within predicted bounds (TRUE/FALSE)</t>
  </si>
  <si>
    <t>SE</t>
  </si>
  <si>
    <t>Observed Number of Weekly 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</si>
</sst>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4" formatCode="&quot;$&quot;#,##0"/>
    <numFmt numFmtId="165" formatCode="0.0000"/>
    <numFmt numFmtId="166" formatCode="&quot;$&quot;#,##0.00"/>
    <numFmt numFmtId="167" formatCode="&quot;$&quot;#,##0.0000_);[Red]\(&quot;$&quot;#,##0.0000\)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4"/>
      <color indexed="10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1" fillId="0" borderId="0" xfId="0" applyFont="1"/>
    <xf numFmtId="0" fontId="0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right"/>
    </xf>
    <xf numFmtId="166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Continuous"/>
    </xf>
    <xf numFmtId="167" fontId="0" fillId="0" borderId="0" xfId="0" applyNumberFormat="1"/>
    <xf numFmtId="3" fontId="0" fillId="0" borderId="0" xfId="0" applyNumberFormat="1"/>
    <xf numFmtId="0" fontId="1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week Vs No.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012337469156327E-2"/>
                  <c:y val="5.4200204141149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'Transit demand_data'!$C$5:$C$31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'Transit demand_data'!$G$5:$G$31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26600"/>
        <c:axId val="334427384"/>
      </c:scatterChart>
      <c:valAx>
        <c:axId val="33442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7384"/>
        <c:crosses val="autoZero"/>
        <c:crossBetween val="midCat"/>
      </c:valAx>
      <c:valAx>
        <c:axId val="3344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parking rates per month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demand_data'!$F$5:$F$31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second_transitdemand!$C$28:$C$54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09856"/>
        <c:axId val="464211032"/>
      </c:scatterChart>
      <c:valAx>
        <c:axId val="4642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parking rates per month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64211032"/>
        <c:crosses val="autoZero"/>
        <c:crossBetween val="midCat"/>
      </c:valAx>
      <c:valAx>
        <c:axId val="464211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20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per week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demand_data'!$C$5:$C$31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'Transit demand_data'!$B$5:$B$31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demand_data'!$C$5:$C$31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second_transitdemand!$B$28:$B$54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5344"/>
        <c:axId val="464212208"/>
      </c:scatterChart>
      <c:valAx>
        <c:axId val="46421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week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464212208"/>
        <c:crosses val="autoZero"/>
        <c:crossBetween val="midCat"/>
      </c:valAx>
      <c:valAx>
        <c:axId val="46421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6421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of city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demand_data'!$D$5:$D$31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'Transit demand_data'!$B$5:$B$31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demand_data'!$D$5:$D$31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second_transitdemand!$B$28:$B$54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0248"/>
        <c:axId val="464213384"/>
      </c:scatterChart>
      <c:valAx>
        <c:axId val="46421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of city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64213384"/>
        <c:crosses val="autoZero"/>
        <c:crossBetween val="midCat"/>
      </c:valAx>
      <c:valAx>
        <c:axId val="464213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64210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income of riders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demand_data'!$E$5:$E$31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'Transit demand_data'!$B$5:$B$31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demand_data'!$E$5:$E$31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second_transitdemand!$B$28:$B$54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3776"/>
        <c:axId val="464214168"/>
      </c:scatterChart>
      <c:valAx>
        <c:axId val="46421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income of riders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64214168"/>
        <c:crosses val="autoZero"/>
        <c:crossBetween val="midCat"/>
      </c:valAx>
      <c:valAx>
        <c:axId val="46421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6421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parking rates per month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demand_data'!$F$5:$F$31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'Transit demand_data'!$B$5:$B$31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demand_data'!$F$5:$F$31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second_transitdemand!$B$28:$B$54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6128"/>
        <c:axId val="464208680"/>
      </c:scatterChart>
      <c:valAx>
        <c:axId val="46421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parking rates per month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64208680"/>
        <c:crosses val="autoZero"/>
        <c:crossBetween val="midCat"/>
      </c:valAx>
      <c:valAx>
        <c:axId val="464208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6421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4935662650735147E-2"/>
                  <c:y val="-9.1602115605623993E-2"/>
                </c:manualLayout>
              </c:layout>
              <c:numFmt formatCode="General" sourceLinked="0"/>
            </c:trendlineLbl>
          </c:trendline>
          <c:xVal>
            <c:numRef>
              <c:f>second_transitdemand!$F$28:$F$54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second_transitdemand!$G$28:$G$54</c:f>
              <c:numCache>
                <c:formatCode>General</c:formatCode>
                <c:ptCount val="27"/>
                <c:pt idx="0">
                  <c:v>115696</c:v>
                </c:pt>
                <c:pt idx="1">
                  <c:v>123888</c:v>
                </c:pt>
                <c:pt idx="2">
                  <c:v>126080</c:v>
                </c:pt>
                <c:pt idx="3">
                  <c:v>126240</c:v>
                </c:pt>
                <c:pt idx="4">
                  <c:v>136000</c:v>
                </c:pt>
                <c:pt idx="5">
                  <c:v>147200</c:v>
                </c:pt>
                <c:pt idx="6">
                  <c:v>148800</c:v>
                </c:pt>
                <c:pt idx="7">
                  <c:v>150400</c:v>
                </c:pt>
                <c:pt idx="8">
                  <c:v>151680</c:v>
                </c:pt>
                <c:pt idx="9">
                  <c:v>152000</c:v>
                </c:pt>
                <c:pt idx="10">
                  <c:v>152800</c:v>
                </c:pt>
                <c:pt idx="11">
                  <c:v>159200</c:v>
                </c:pt>
                <c:pt idx="12">
                  <c:v>160800</c:v>
                </c:pt>
                <c:pt idx="13">
                  <c:v>161600</c:v>
                </c:pt>
                <c:pt idx="14">
                  <c:v>161600</c:v>
                </c:pt>
                <c:pt idx="15">
                  <c:v>163200</c:v>
                </c:pt>
                <c:pt idx="16">
                  <c:v>172800</c:v>
                </c:pt>
                <c:pt idx="17">
                  <c:v>173920</c:v>
                </c:pt>
                <c:pt idx="18">
                  <c:v>174400</c:v>
                </c:pt>
                <c:pt idx="19">
                  <c:v>175200</c:v>
                </c:pt>
                <c:pt idx="20">
                  <c:v>176800</c:v>
                </c:pt>
                <c:pt idx="21">
                  <c:v>177600</c:v>
                </c:pt>
                <c:pt idx="22">
                  <c:v>178400</c:v>
                </c:pt>
                <c:pt idx="23">
                  <c:v>180800</c:v>
                </c:pt>
                <c:pt idx="24">
                  <c:v>190400</c:v>
                </c:pt>
                <c:pt idx="25">
                  <c:v>191200</c:v>
                </c:pt>
                <c:pt idx="26">
                  <c:v>192000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1088"/>
        <c:axId val="464361872"/>
      </c:scatterChart>
      <c:valAx>
        <c:axId val="46436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361872"/>
        <c:crosses val="autoZero"/>
        <c:crossBetween val="midCat"/>
      </c:valAx>
      <c:valAx>
        <c:axId val="46436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36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'Interest rates &amp; home prices'!$C$5</c:f>
              <c:strCache>
                <c:ptCount val="1"/>
                <c:pt idx="0">
                  <c:v>Median home 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95625546806648E-3"/>
                  <c:y val="8.0599664625255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'Interest rates &amp; home prices'!$B$6:$B$21</c:f>
              <c:numCache>
                <c:formatCode>0.00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9.3000000000000007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xVal>
          <c:yVal>
            <c:numRef>
              <c:f>'Interest rates &amp; home prices'!$C$6:$C$21</c:f>
              <c:numCache>
                <c:formatCode>"$"#,##0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5600"/>
        <c:axId val="464355992"/>
      </c:scatterChart>
      <c:valAx>
        <c:axId val="464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5992"/>
        <c:crosses val="autoZero"/>
        <c:crossBetween val="midCat"/>
      </c:valAx>
      <c:valAx>
        <c:axId val="4643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regression_homeprices!$C$24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regression_homeprices!$B$25:$B$40</c:f>
              <c:numCache>
                <c:formatCode>General</c:formatCode>
                <c:ptCount val="16"/>
                <c:pt idx="0">
                  <c:v>152231.30082226728</c:v>
                </c:pt>
                <c:pt idx="1">
                  <c:v>152231.30082226728</c:v>
                </c:pt>
                <c:pt idx="2">
                  <c:v>156913.19044256659</c:v>
                </c:pt>
                <c:pt idx="3">
                  <c:v>175640.74892376375</c:v>
                </c:pt>
                <c:pt idx="4">
                  <c:v>196709.25221511058</c:v>
                </c:pt>
                <c:pt idx="5">
                  <c:v>222459.64512675672</c:v>
                </c:pt>
                <c:pt idx="6">
                  <c:v>196709.25221511058</c:v>
                </c:pt>
                <c:pt idx="7">
                  <c:v>208413.97626585883</c:v>
                </c:pt>
                <c:pt idx="8">
                  <c:v>215436.8106963078</c:v>
                </c:pt>
                <c:pt idx="9">
                  <c:v>215436.8106963078</c:v>
                </c:pt>
                <c:pt idx="10">
                  <c:v>231823.4243673553</c:v>
                </c:pt>
                <c:pt idx="11">
                  <c:v>220118.70031660708</c:v>
                </c:pt>
                <c:pt idx="12">
                  <c:v>203732.08664555955</c:v>
                </c:pt>
                <c:pt idx="13">
                  <c:v>229482.47955720566</c:v>
                </c:pt>
                <c:pt idx="14">
                  <c:v>241187.20360795391</c:v>
                </c:pt>
                <c:pt idx="15">
                  <c:v>257573.81727900144</c:v>
                </c:pt>
              </c:numCache>
            </c:numRef>
          </c:xVal>
          <c:yVal>
            <c:numRef>
              <c:f>regression_homeprices!$C$25:$C$40</c:f>
              <c:numCache>
                <c:formatCode>General</c:formatCode>
                <c:ptCount val="16"/>
                <c:pt idx="0">
                  <c:v>31568.69917773272</c:v>
                </c:pt>
                <c:pt idx="1">
                  <c:v>30968.69917773272</c:v>
                </c:pt>
                <c:pt idx="2">
                  <c:v>17986.809557433415</c:v>
                </c:pt>
                <c:pt idx="3">
                  <c:v>-2140.7489237637492</c:v>
                </c:pt>
                <c:pt idx="4">
                  <c:v>-23809.25221511058</c:v>
                </c:pt>
                <c:pt idx="5">
                  <c:v>-49259.645126756717</c:v>
                </c:pt>
                <c:pt idx="6">
                  <c:v>-23509.25221511058</c:v>
                </c:pt>
                <c:pt idx="7">
                  <c:v>-38713.97626585883</c:v>
                </c:pt>
                <c:pt idx="8">
                  <c:v>-40936.810696307803</c:v>
                </c:pt>
                <c:pt idx="9">
                  <c:v>-37536.810696307803</c:v>
                </c:pt>
                <c:pt idx="10">
                  <c:v>-43723.424367355299</c:v>
                </c:pt>
                <c:pt idx="11">
                  <c:v>-16918.700316607079</c:v>
                </c:pt>
                <c:pt idx="12">
                  <c:v>26467.913354440447</c:v>
                </c:pt>
                <c:pt idx="13">
                  <c:v>28717.520442794339</c:v>
                </c:pt>
                <c:pt idx="14">
                  <c:v>68612.79639204609</c:v>
                </c:pt>
                <c:pt idx="15">
                  <c:v>72226.182720998564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0304"/>
        <c:axId val="464355208"/>
      </c:scatterChart>
      <c:valAx>
        <c:axId val="4643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5208"/>
        <c:crosses val="autoZero"/>
        <c:crossBetween val="midCat"/>
      </c:valAx>
      <c:valAx>
        <c:axId val="4643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of the city Vs </a:t>
            </a:r>
            <a:r>
              <a:rPr lang="en-US" sz="1400" b="0" i="0" u="none" strike="noStrike" baseline="0">
                <a:effectLst/>
              </a:rPr>
              <a:t>Number of weekly riders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demand_data'!$G$4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demand_data'!$D$5:$D$31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'Transit demand_data'!$G$5:$G$31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800"/>
        <c:axId val="462960192"/>
      </c:scatterChart>
      <c:valAx>
        <c:axId val="4629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60192"/>
        <c:crosses val="autoZero"/>
        <c:crossBetween val="midCat"/>
      </c:valAx>
      <c:valAx>
        <c:axId val="4629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of riders VS </a:t>
            </a:r>
          </a:p>
          <a:p>
            <a:pPr>
              <a:defRPr/>
            </a:pPr>
            <a:r>
              <a:rPr lang="en-US"/>
              <a:t>Number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demand_data'!$G$4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demand_data'!$E$5:$E$31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'Transit demand_data'!$G$5:$G$31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2744"/>
        <c:axId val="462957448"/>
      </c:scatterChart>
      <c:valAx>
        <c:axId val="46295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7448"/>
        <c:crosses val="autoZero"/>
        <c:crossBetween val="midCat"/>
      </c:valAx>
      <c:valAx>
        <c:axId val="4629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parking rates per month Vs Number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demand_data'!$G$4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demand_data'!$F$5:$F$31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'Transit demand_data'!$G$5:$G$31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5488"/>
        <c:axId val="462955880"/>
      </c:scatterChart>
      <c:valAx>
        <c:axId val="4629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5880"/>
        <c:crosses val="autoZero"/>
        <c:crossBetween val="midCat"/>
      </c:valAx>
      <c:valAx>
        <c:axId val="4629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Fitted</a:t>
            </a:r>
            <a:r>
              <a:rPr lang="en-US" baseline="0"/>
              <a:t>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first_transitdemand!$C$27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first_transitdemand!$B$28:$B$54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xVal>
          <c:yVal>
            <c:numRef>
              <c:f>first_transitdemand!$C$28:$C$54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3528"/>
        <c:axId val="462953920"/>
      </c:scatterChart>
      <c:valAx>
        <c:axId val="462953528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3920"/>
        <c:crosses val="autoZero"/>
        <c:crossBetween val="midCat"/>
      </c:valAx>
      <c:valAx>
        <c:axId val="4629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Observation</a:t>
            </a:r>
            <a:r>
              <a:rPr lang="en-US" baseline="0"/>
              <a:t>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first_transitdemand!$C$27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first_transitdemand!$A$28:$A$54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first_transitdemand!$C$28:$C$54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6664"/>
        <c:axId val="462955096"/>
      </c:scatterChart>
      <c:valAx>
        <c:axId val="46295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5096"/>
        <c:crosses val="autoZero"/>
        <c:crossBetween val="midCat"/>
      </c:valAx>
      <c:valAx>
        <c:axId val="46295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per week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demand_data'!$C$5:$C$31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second_transitdemand!$C$28:$C$54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8232"/>
        <c:axId val="462954312"/>
      </c:scatterChart>
      <c:valAx>
        <c:axId val="46295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week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462954312"/>
        <c:crosses val="autoZero"/>
        <c:crossBetween val="midCat"/>
      </c:valAx>
      <c:valAx>
        <c:axId val="462954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958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of city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demand_data'!$D$5:$D$31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second_transitdemand!$C$28:$C$54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408"/>
        <c:axId val="464211424"/>
      </c:scatterChart>
      <c:valAx>
        <c:axId val="46295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of city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64211424"/>
        <c:crosses val="autoZero"/>
        <c:crossBetween val="midCat"/>
      </c:valAx>
      <c:valAx>
        <c:axId val="46421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95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income of riders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demand_data'!$E$5:$E$31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second_transitdemand!$C$28:$C$54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0640"/>
        <c:axId val="464214560"/>
      </c:scatterChart>
      <c:valAx>
        <c:axId val="46421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income of riders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64214560"/>
        <c:crosses val="autoZero"/>
        <c:crossBetween val="midCat"/>
      </c:valAx>
      <c:valAx>
        <c:axId val="46421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21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4</xdr:row>
      <xdr:rowOff>28575</xdr:rowOff>
    </xdr:from>
    <xdr:to>
      <xdr:col>12</xdr:col>
      <xdr:colOff>185737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18</xdr:row>
      <xdr:rowOff>161925</xdr:rowOff>
    </xdr:from>
    <xdr:to>
      <xdr:col>12</xdr:col>
      <xdr:colOff>176212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4</xdr:row>
      <xdr:rowOff>0</xdr:rowOff>
    </xdr:from>
    <xdr:to>
      <xdr:col>18</xdr:col>
      <xdr:colOff>195262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18</xdr:row>
      <xdr:rowOff>171450</xdr:rowOff>
    </xdr:from>
    <xdr:to>
      <xdr:col>18</xdr:col>
      <xdr:colOff>190500</xdr:colOff>
      <xdr:row>33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288831</xdr:colOff>
      <xdr:row>25</xdr:row>
      <xdr:rowOff>76760</xdr:rowOff>
    </xdr:from>
    <xdr:to>
      <xdr:col>19</xdr:col>
      <xdr:colOff>55748</xdr:colOff>
      <xdr:row>39</xdr:row>
      <xdr:rowOff>141754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780209</xdr:colOff>
      <xdr:row>41</xdr:row>
      <xdr:rowOff>118222</xdr:rowOff>
    </xdr:from>
    <xdr:to>
      <xdr:col>19</xdr:col>
      <xdr:colOff>474848</xdr:colOff>
      <xdr:row>55</xdr:row>
      <xdr:rowOff>184897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26</xdr:row>
      <xdr:rowOff>57150</xdr:rowOff>
    </xdr:from>
    <xdr:to>
      <xdr:col>16</xdr:col>
      <xdr:colOff>123825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5</xdr:row>
      <xdr:rowOff>0</xdr:rowOff>
    </xdr:from>
    <xdr:to>
      <xdr:col>16</xdr:col>
      <xdr:colOff>114300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15</xdr:row>
      <xdr:rowOff>142875</xdr:rowOff>
    </xdr:from>
    <xdr:to>
      <xdr:col>16</xdr:col>
      <xdr:colOff>142875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5</xdr:row>
      <xdr:rowOff>0</xdr:rowOff>
    </xdr:from>
    <xdr:to>
      <xdr:col>22</xdr:col>
      <xdr:colOff>228600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238125</xdr:colOff>
      <xdr:row>15</xdr:row>
      <xdr:rowOff>133350</xdr:rowOff>
    </xdr:from>
    <xdr:to>
      <xdr:col>22</xdr:col>
      <xdr:colOff>238125</xdr:colOff>
      <xdr:row>25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219075</xdr:colOff>
      <xdr:row>26</xdr:row>
      <xdr:rowOff>0</xdr:rowOff>
    </xdr:from>
    <xdr:to>
      <xdr:col>22</xdr:col>
      <xdr:colOff>219075</xdr:colOff>
      <xdr:row>36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304800</xdr:colOff>
      <xdr:row>25</xdr:row>
      <xdr:rowOff>190500</xdr:rowOff>
    </xdr:from>
    <xdr:to>
      <xdr:col>28</xdr:col>
      <xdr:colOff>304800</xdr:colOff>
      <xdr:row>36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285750</xdr:colOff>
      <xdr:row>15</xdr:row>
      <xdr:rowOff>123825</xdr:rowOff>
    </xdr:from>
    <xdr:to>
      <xdr:col>28</xdr:col>
      <xdr:colOff>285750</xdr:colOff>
      <xdr:row>25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314325</xdr:colOff>
      <xdr:row>4</xdr:row>
      <xdr:rowOff>180975</xdr:rowOff>
    </xdr:from>
    <xdr:to>
      <xdr:col>28</xdr:col>
      <xdr:colOff>314325</xdr:colOff>
      <xdr:row>14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338302</xdr:colOff>
      <xdr:row>0</xdr:row>
      <xdr:rowOff>224659</xdr:rowOff>
    </xdr:from>
    <xdr:to>
      <xdr:col>6</xdr:col>
      <xdr:colOff>397423</xdr:colOff>
      <xdr:row>14</xdr:row>
      <xdr:rowOff>162911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21</xdr:row>
      <xdr:rowOff>161925</xdr:rowOff>
    </xdr:from>
    <xdr:to>
      <xdr:col>10</xdr:col>
      <xdr:colOff>585787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5" zoomScale="85" zoomScaleNormal="85" workbookViewId="0">
      <selection activeCell="F4" sqref="F4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1.42578125" bestFit="1" customWidth="1"/>
    <col min="4" max="4" width="14.7109375" customWidth="1"/>
    <col min="5" max="5" width="20.42578125" bestFit="1" customWidth="1"/>
    <col min="6" max="6" width="26.28515625" bestFit="1" customWidth="1"/>
    <col min="8" max="8" width="11.42578125" bestFit="1" customWidth="1"/>
    <col min="9" max="9" width="18.140625" bestFit="1" customWidth="1"/>
    <col min="10" max="10" width="13.140625" bestFit="1" customWidth="1"/>
    <col min="11" max="11" width="14.5703125" bestFit="1" customWidth="1"/>
    <col min="12" max="12" width="13.140625" bestFit="1" customWidth="1"/>
    <col min="13" max="13" width="12.42578125" bestFit="1" customWidth="1"/>
    <col min="14" max="14" width="13.28515625" bestFit="1" customWidth="1"/>
    <col min="16" max="17" width="13.140625" bestFit="1" customWidth="1"/>
  </cols>
  <sheetData>
    <row r="1" spans="1:8" x14ac:dyDescent="0.25">
      <c r="B1" s="23" t="s">
        <v>38</v>
      </c>
    </row>
    <row r="2" spans="1:8" x14ac:dyDescent="0.25">
      <c r="D2" s="5"/>
    </row>
    <row r="3" spans="1:8" x14ac:dyDescent="0.25">
      <c r="A3" s="24"/>
      <c r="B3" s="10" t="s">
        <v>6</v>
      </c>
      <c r="C3" s="10" t="s">
        <v>0</v>
      </c>
      <c r="D3" s="10" t="s">
        <v>1</v>
      </c>
      <c r="E3" s="10" t="s">
        <v>2</v>
      </c>
      <c r="F3" s="10" t="s">
        <v>3</v>
      </c>
    </row>
    <row r="4" spans="1:8" x14ac:dyDescent="0.25">
      <c r="A4" s="31" t="s">
        <v>32</v>
      </c>
      <c r="B4" s="31" t="s">
        <v>33</v>
      </c>
      <c r="C4" s="31" t="s">
        <v>34</v>
      </c>
      <c r="D4" s="31" t="s">
        <v>35</v>
      </c>
      <c r="E4" s="31" t="s">
        <v>36</v>
      </c>
      <c r="F4" s="31" t="s">
        <v>37</v>
      </c>
      <c r="G4" s="31" t="s">
        <v>33</v>
      </c>
      <c r="H4" s="11"/>
    </row>
    <row r="5" spans="1:8" x14ac:dyDescent="0.25">
      <c r="A5" s="25">
        <v>1</v>
      </c>
      <c r="B5" s="26">
        <v>192000</v>
      </c>
      <c r="C5" s="27">
        <v>15</v>
      </c>
      <c r="D5" s="26">
        <v>1800000</v>
      </c>
      <c r="E5" s="28">
        <v>5800</v>
      </c>
      <c r="F5" s="28">
        <v>50</v>
      </c>
      <c r="G5" s="26">
        <v>192000</v>
      </c>
      <c r="H5" s="12"/>
    </row>
    <row r="6" spans="1:8" x14ac:dyDescent="0.25">
      <c r="A6" s="25">
        <v>2</v>
      </c>
      <c r="B6" s="26">
        <v>190400</v>
      </c>
      <c r="C6" s="27">
        <v>15</v>
      </c>
      <c r="D6" s="26">
        <v>1790000</v>
      </c>
      <c r="E6" s="28">
        <v>6200</v>
      </c>
      <c r="F6" s="28">
        <v>50</v>
      </c>
      <c r="G6" s="26">
        <v>190400</v>
      </c>
      <c r="H6" s="12"/>
    </row>
    <row r="7" spans="1:8" x14ac:dyDescent="0.25">
      <c r="A7" s="25">
        <v>3</v>
      </c>
      <c r="B7" s="26">
        <v>191200</v>
      </c>
      <c r="C7" s="27">
        <v>15</v>
      </c>
      <c r="D7" s="26">
        <v>1780000</v>
      </c>
      <c r="E7" s="28">
        <v>6400</v>
      </c>
      <c r="F7" s="28">
        <v>60</v>
      </c>
      <c r="G7" s="26">
        <v>191200</v>
      </c>
      <c r="H7" s="12"/>
    </row>
    <row r="8" spans="1:8" x14ac:dyDescent="0.25">
      <c r="A8" s="25">
        <v>4</v>
      </c>
      <c r="B8" s="26">
        <v>177600</v>
      </c>
      <c r="C8" s="27">
        <v>25</v>
      </c>
      <c r="D8" s="26">
        <v>1778000</v>
      </c>
      <c r="E8" s="28">
        <v>6500</v>
      </c>
      <c r="F8" s="28">
        <v>60</v>
      </c>
      <c r="G8" s="26">
        <v>177600</v>
      </c>
      <c r="H8" s="12"/>
    </row>
    <row r="9" spans="1:8" x14ac:dyDescent="0.25">
      <c r="A9" s="25">
        <v>5</v>
      </c>
      <c r="B9" s="26">
        <v>176800</v>
      </c>
      <c r="C9" s="27">
        <v>25</v>
      </c>
      <c r="D9" s="26">
        <v>1750000</v>
      </c>
      <c r="E9" s="28">
        <v>6550</v>
      </c>
      <c r="F9" s="28">
        <v>60</v>
      </c>
      <c r="G9" s="26">
        <v>176800</v>
      </c>
      <c r="H9" s="12"/>
    </row>
    <row r="10" spans="1:8" x14ac:dyDescent="0.25">
      <c r="A10" s="25">
        <v>6</v>
      </c>
      <c r="B10" s="26">
        <v>178400</v>
      </c>
      <c r="C10" s="27">
        <v>25</v>
      </c>
      <c r="D10" s="26">
        <v>1740000</v>
      </c>
      <c r="E10" s="28">
        <v>6580</v>
      </c>
      <c r="F10" s="28">
        <v>70</v>
      </c>
      <c r="G10" s="26">
        <v>178400</v>
      </c>
      <c r="H10" s="12"/>
    </row>
    <row r="11" spans="1:8" x14ac:dyDescent="0.25">
      <c r="A11" s="25">
        <v>7</v>
      </c>
      <c r="B11" s="26">
        <v>180800</v>
      </c>
      <c r="C11" s="27">
        <v>25</v>
      </c>
      <c r="D11" s="26">
        <v>1725000</v>
      </c>
      <c r="E11" s="28">
        <v>8200</v>
      </c>
      <c r="F11" s="28">
        <v>75</v>
      </c>
      <c r="G11" s="26">
        <v>180800</v>
      </c>
      <c r="H11" s="12"/>
    </row>
    <row r="12" spans="1:8" x14ac:dyDescent="0.25">
      <c r="A12" s="25">
        <v>8</v>
      </c>
      <c r="B12" s="26">
        <v>175200</v>
      </c>
      <c r="C12" s="27">
        <v>30</v>
      </c>
      <c r="D12" s="26">
        <v>1725000</v>
      </c>
      <c r="E12" s="28">
        <v>8600</v>
      </c>
      <c r="F12" s="28">
        <v>75</v>
      </c>
      <c r="G12" s="26">
        <v>175200</v>
      </c>
      <c r="H12" s="12"/>
    </row>
    <row r="13" spans="1:8" x14ac:dyDescent="0.25">
      <c r="A13" s="25">
        <v>9</v>
      </c>
      <c r="B13" s="26">
        <v>174400</v>
      </c>
      <c r="C13" s="27">
        <v>30</v>
      </c>
      <c r="D13" s="26">
        <v>1720000</v>
      </c>
      <c r="E13" s="28">
        <v>8800</v>
      </c>
      <c r="F13" s="28">
        <v>75</v>
      </c>
      <c r="G13" s="26">
        <v>174400</v>
      </c>
      <c r="H13" s="12"/>
    </row>
    <row r="14" spans="1:8" x14ac:dyDescent="0.25">
      <c r="A14" s="25">
        <v>10</v>
      </c>
      <c r="B14" s="26">
        <v>173920</v>
      </c>
      <c r="C14" s="27">
        <v>30</v>
      </c>
      <c r="D14" s="26">
        <v>1705000</v>
      </c>
      <c r="E14" s="28">
        <v>9200</v>
      </c>
      <c r="F14" s="28">
        <v>80</v>
      </c>
      <c r="G14" s="26">
        <v>173920</v>
      </c>
      <c r="H14" s="12"/>
    </row>
    <row r="15" spans="1:8" x14ac:dyDescent="0.25">
      <c r="A15" s="25">
        <v>11</v>
      </c>
      <c r="B15" s="26">
        <v>172800</v>
      </c>
      <c r="C15" s="27">
        <v>30</v>
      </c>
      <c r="D15" s="26">
        <v>1710000</v>
      </c>
      <c r="E15" s="28">
        <v>9630</v>
      </c>
      <c r="F15" s="28">
        <v>80</v>
      </c>
      <c r="G15" s="26">
        <v>172800</v>
      </c>
      <c r="H15" s="12"/>
    </row>
    <row r="16" spans="1:8" x14ac:dyDescent="0.25">
      <c r="A16" s="25">
        <v>12</v>
      </c>
      <c r="B16" s="26">
        <v>163200</v>
      </c>
      <c r="C16" s="27">
        <v>40</v>
      </c>
      <c r="D16" s="26">
        <v>1700000</v>
      </c>
      <c r="E16" s="28">
        <v>10570</v>
      </c>
      <c r="F16" s="28">
        <v>80</v>
      </c>
      <c r="G16" s="26">
        <v>163200</v>
      </c>
      <c r="H16" s="12"/>
    </row>
    <row r="17" spans="1:8" x14ac:dyDescent="0.25">
      <c r="A17" s="25">
        <v>13</v>
      </c>
      <c r="B17" s="26">
        <v>161600</v>
      </c>
      <c r="C17" s="27">
        <v>40</v>
      </c>
      <c r="D17" s="26">
        <v>1695000</v>
      </c>
      <c r="E17" s="28">
        <v>11330</v>
      </c>
      <c r="F17" s="28">
        <v>85</v>
      </c>
      <c r="G17" s="26">
        <v>161600</v>
      </c>
      <c r="H17" s="12"/>
    </row>
    <row r="18" spans="1:8" x14ac:dyDescent="0.25">
      <c r="A18" s="25">
        <v>14</v>
      </c>
      <c r="B18" s="26">
        <v>161600</v>
      </c>
      <c r="C18" s="27">
        <v>40</v>
      </c>
      <c r="D18" s="26">
        <v>1695000</v>
      </c>
      <c r="E18" s="28">
        <v>11600</v>
      </c>
      <c r="F18" s="28">
        <v>100</v>
      </c>
      <c r="G18" s="26">
        <v>161600</v>
      </c>
      <c r="H18" s="12"/>
    </row>
    <row r="19" spans="1:8" x14ac:dyDescent="0.25">
      <c r="A19" s="25">
        <v>15</v>
      </c>
      <c r="B19" s="26">
        <v>160800</v>
      </c>
      <c r="C19" s="27">
        <v>40</v>
      </c>
      <c r="D19" s="26">
        <v>1690000</v>
      </c>
      <c r="E19" s="28">
        <v>11800</v>
      </c>
      <c r="F19" s="28">
        <v>105</v>
      </c>
      <c r="G19" s="26">
        <v>160800</v>
      </c>
      <c r="H19" s="12"/>
    </row>
    <row r="20" spans="1:8" x14ac:dyDescent="0.25">
      <c r="A20" s="25">
        <v>16</v>
      </c>
      <c r="B20" s="26">
        <v>159200</v>
      </c>
      <c r="C20" s="27">
        <v>40</v>
      </c>
      <c r="D20" s="26">
        <v>1630000</v>
      </c>
      <c r="E20" s="28">
        <v>11830</v>
      </c>
      <c r="F20" s="28">
        <v>105</v>
      </c>
      <c r="G20" s="26">
        <v>159200</v>
      </c>
      <c r="H20" s="12"/>
    </row>
    <row r="21" spans="1:8" x14ac:dyDescent="0.25">
      <c r="A21" s="25">
        <v>17</v>
      </c>
      <c r="B21" s="26">
        <v>148800</v>
      </c>
      <c r="C21" s="27">
        <v>65</v>
      </c>
      <c r="D21" s="26">
        <v>1640000</v>
      </c>
      <c r="E21" s="28">
        <v>12650</v>
      </c>
      <c r="F21" s="28">
        <v>105</v>
      </c>
      <c r="G21" s="26">
        <v>148800</v>
      </c>
      <c r="H21" s="12"/>
    </row>
    <row r="22" spans="1:8" x14ac:dyDescent="0.25">
      <c r="A22" s="25">
        <v>18</v>
      </c>
      <c r="B22" s="26">
        <v>115696</v>
      </c>
      <c r="C22" s="27">
        <v>102</v>
      </c>
      <c r="D22" s="26">
        <v>1635000</v>
      </c>
      <c r="E22" s="28">
        <v>13000</v>
      </c>
      <c r="F22" s="28">
        <v>110</v>
      </c>
      <c r="G22" s="26">
        <v>115696</v>
      </c>
      <c r="H22" s="12"/>
    </row>
    <row r="23" spans="1:8" x14ac:dyDescent="0.25">
      <c r="A23" s="25">
        <v>19</v>
      </c>
      <c r="B23" s="26">
        <v>147200</v>
      </c>
      <c r="C23" s="27">
        <v>75</v>
      </c>
      <c r="D23" s="26">
        <v>1630000</v>
      </c>
      <c r="E23" s="28">
        <v>13224</v>
      </c>
      <c r="F23" s="28">
        <v>125</v>
      </c>
      <c r="G23" s="26">
        <v>147200</v>
      </c>
      <c r="H23" s="12"/>
    </row>
    <row r="24" spans="1:8" x14ac:dyDescent="0.25">
      <c r="A24" s="25">
        <v>20</v>
      </c>
      <c r="B24" s="26">
        <v>150400</v>
      </c>
      <c r="C24" s="27">
        <v>75</v>
      </c>
      <c r="D24" s="26">
        <v>1620000</v>
      </c>
      <c r="E24" s="28">
        <v>13766</v>
      </c>
      <c r="F24" s="28">
        <v>130</v>
      </c>
      <c r="G24" s="26">
        <v>150400</v>
      </c>
      <c r="H24" s="12"/>
    </row>
    <row r="25" spans="1:8" x14ac:dyDescent="0.25">
      <c r="A25" s="25">
        <v>21</v>
      </c>
      <c r="B25" s="26">
        <v>152000</v>
      </c>
      <c r="C25" s="27">
        <v>75</v>
      </c>
      <c r="D25" s="26">
        <v>1615000</v>
      </c>
      <c r="E25" s="28">
        <v>14010</v>
      </c>
      <c r="F25" s="28">
        <v>150</v>
      </c>
      <c r="G25" s="26">
        <v>152000</v>
      </c>
      <c r="H25" s="12"/>
    </row>
    <row r="26" spans="1:8" x14ac:dyDescent="0.25">
      <c r="A26" s="25">
        <v>22</v>
      </c>
      <c r="B26" s="26">
        <v>136000</v>
      </c>
      <c r="C26" s="27">
        <v>80</v>
      </c>
      <c r="D26" s="26">
        <v>1605000</v>
      </c>
      <c r="E26" s="28">
        <v>14468</v>
      </c>
      <c r="F26" s="28">
        <v>155</v>
      </c>
      <c r="G26" s="26">
        <v>136000</v>
      </c>
      <c r="H26" s="12"/>
    </row>
    <row r="27" spans="1:8" x14ac:dyDescent="0.25">
      <c r="A27" s="25">
        <v>23</v>
      </c>
      <c r="B27" s="26">
        <v>126240</v>
      </c>
      <c r="C27" s="27">
        <v>86</v>
      </c>
      <c r="D27" s="26">
        <v>1590000</v>
      </c>
      <c r="E27" s="28">
        <v>15000</v>
      </c>
      <c r="F27" s="28">
        <v>165</v>
      </c>
      <c r="G27" s="26">
        <v>126240</v>
      </c>
      <c r="H27" s="12"/>
    </row>
    <row r="28" spans="1:8" x14ac:dyDescent="0.25">
      <c r="A28" s="25">
        <v>24</v>
      </c>
      <c r="B28" s="26">
        <v>123888</v>
      </c>
      <c r="C28" s="27">
        <v>98</v>
      </c>
      <c r="D28" s="26">
        <v>1595000</v>
      </c>
      <c r="E28" s="28">
        <v>15200</v>
      </c>
      <c r="F28" s="28">
        <v>175</v>
      </c>
      <c r="G28" s="26">
        <v>123888</v>
      </c>
      <c r="H28" s="12"/>
    </row>
    <row r="29" spans="1:8" x14ac:dyDescent="0.25">
      <c r="A29" s="25">
        <v>25</v>
      </c>
      <c r="B29" s="26">
        <v>126080</v>
      </c>
      <c r="C29" s="27">
        <v>87</v>
      </c>
      <c r="D29" s="26">
        <v>1590000</v>
      </c>
      <c r="E29" s="28">
        <v>15600</v>
      </c>
      <c r="F29" s="28">
        <v>175</v>
      </c>
      <c r="G29" s="26">
        <v>126080</v>
      </c>
      <c r="H29" s="12"/>
    </row>
    <row r="30" spans="1:8" x14ac:dyDescent="0.25">
      <c r="A30" s="25">
        <v>26</v>
      </c>
      <c r="B30" s="26">
        <v>151680</v>
      </c>
      <c r="C30" s="27">
        <v>77</v>
      </c>
      <c r="D30" s="26">
        <v>1600000</v>
      </c>
      <c r="E30" s="28">
        <v>16000</v>
      </c>
      <c r="F30" s="28">
        <v>190</v>
      </c>
      <c r="G30" s="26">
        <v>151680</v>
      </c>
      <c r="H30" s="12"/>
    </row>
    <row r="31" spans="1:8" x14ac:dyDescent="0.25">
      <c r="A31" s="25">
        <v>27</v>
      </c>
      <c r="B31" s="26">
        <v>152800</v>
      </c>
      <c r="C31" s="27">
        <v>63</v>
      </c>
      <c r="D31" s="26">
        <v>1610000</v>
      </c>
      <c r="E31" s="28">
        <v>16200</v>
      </c>
      <c r="F31" s="28">
        <v>200</v>
      </c>
      <c r="G31" s="26">
        <v>152800</v>
      </c>
      <c r="H31" s="12"/>
    </row>
    <row r="32" spans="1:8" ht="18.75" x14ac:dyDescent="0.3">
      <c r="A32" s="7" t="s">
        <v>8</v>
      </c>
      <c r="B32" s="29">
        <f>AVERAGE(B5:B31)</f>
        <v>160026.07407407407</v>
      </c>
      <c r="C32" s="30">
        <f>AVERAGE(C5:C31)</f>
        <v>49.925925925925924</v>
      </c>
      <c r="D32" s="22"/>
      <c r="E32" s="22"/>
      <c r="F32" s="22"/>
      <c r="G32" s="22"/>
      <c r="H32" s="21"/>
    </row>
    <row r="33" spans="1:8" x14ac:dyDescent="0.25">
      <c r="A33" t="s">
        <v>75</v>
      </c>
      <c r="B33" s="37">
        <f>MAX(B5:B31)-MIN(B5:B31)</f>
        <v>76304</v>
      </c>
    </row>
    <row r="35" spans="1:8" x14ac:dyDescent="0.25">
      <c r="A35" s="1" t="s">
        <v>7</v>
      </c>
    </row>
    <row r="36" spans="1:8" x14ac:dyDescent="0.25">
      <c r="A36" s="6" t="s">
        <v>42</v>
      </c>
      <c r="B36" s="6"/>
      <c r="C36" s="6"/>
      <c r="D36" s="7"/>
      <c r="E36" s="7"/>
      <c r="H36" s="6"/>
    </row>
    <row r="37" spans="1:8" x14ac:dyDescent="0.25">
      <c r="A37" s="6" t="s">
        <v>39</v>
      </c>
      <c r="B37" s="6"/>
      <c r="C37" s="6"/>
      <c r="D37" s="7"/>
      <c r="E37" s="7"/>
      <c r="H37" s="6"/>
    </row>
    <row r="38" spans="1:8" x14ac:dyDescent="0.25">
      <c r="A38" s="6" t="s">
        <v>40</v>
      </c>
      <c r="B38" s="6"/>
      <c r="C38" s="6"/>
      <c r="D38" s="7"/>
      <c r="E38" s="7"/>
      <c r="H38" s="6"/>
    </row>
    <row r="39" spans="1:8" x14ac:dyDescent="0.25">
      <c r="A39" s="6" t="s">
        <v>41</v>
      </c>
      <c r="B39" s="6"/>
      <c r="C39" s="6"/>
      <c r="D39" s="7"/>
      <c r="E39" s="7"/>
      <c r="H3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3" zoomScale="85" zoomScaleNormal="85" workbookViewId="0">
      <selection activeCell="H25" sqref="H25"/>
    </sheetView>
  </sheetViews>
  <sheetFormatPr defaultRowHeight="15" x14ac:dyDescent="0.25"/>
  <cols>
    <col min="1" max="1" width="18" bestFit="1" customWidth="1"/>
    <col min="2" max="2" width="32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6.28515625" bestFit="1" customWidth="1"/>
    <col min="8" max="8" width="47.5703125" customWidth="1"/>
    <col min="9" max="9" width="12.570312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0.96595292293209556</v>
      </c>
    </row>
    <row r="5" spans="1:9" x14ac:dyDescent="0.25">
      <c r="A5" s="32" t="s">
        <v>46</v>
      </c>
      <c r="B5" s="32">
        <v>0.93306504932105894</v>
      </c>
    </row>
    <row r="6" spans="1:9" x14ac:dyDescent="0.25">
      <c r="A6" s="32" t="s">
        <v>47</v>
      </c>
      <c r="B6" s="32">
        <v>0.93038765129390133</v>
      </c>
    </row>
    <row r="7" spans="1:9" x14ac:dyDescent="0.25">
      <c r="A7" s="32" t="s">
        <v>48</v>
      </c>
      <c r="B7" s="32">
        <v>5620.1139316160752</v>
      </c>
      <c r="D7" t="s">
        <v>80</v>
      </c>
      <c r="E7">
        <f>SQRT(C13/(B8-2))</f>
        <v>5620.1139316160752</v>
      </c>
    </row>
    <row r="8" spans="1:9" ht="15.75" thickBot="1" x14ac:dyDescent="0.3">
      <c r="A8" s="33" t="s">
        <v>49</v>
      </c>
      <c r="B8" s="33">
        <v>27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1</v>
      </c>
      <c r="C12" s="32">
        <v>11007513388.743227</v>
      </c>
      <c r="D12" s="32">
        <v>11007513388.743227</v>
      </c>
      <c r="E12" s="32">
        <v>348.49695109083621</v>
      </c>
      <c r="F12" s="32">
        <v>3.4134003091578758E-16</v>
      </c>
    </row>
    <row r="13" spans="1:9" x14ac:dyDescent="0.25">
      <c r="A13" s="32" t="s">
        <v>52</v>
      </c>
      <c r="B13" s="32">
        <v>25</v>
      </c>
      <c r="C13" s="32">
        <v>789642015.10862744</v>
      </c>
      <c r="D13" s="32">
        <v>31585680.604345098</v>
      </c>
      <c r="E13" s="32"/>
      <c r="F13" s="32"/>
    </row>
    <row r="14" spans="1:9" ht="15.75" thickBot="1" x14ac:dyDescent="0.3">
      <c r="A14" s="33" t="s">
        <v>53</v>
      </c>
      <c r="B14" s="33">
        <v>26</v>
      </c>
      <c r="C14" s="33">
        <v>11797155403.851854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12" x14ac:dyDescent="0.25">
      <c r="A17" s="32" t="s">
        <v>54</v>
      </c>
      <c r="B17" s="32">
        <v>197208.34120760381</v>
      </c>
      <c r="C17" s="32">
        <v>2266.481059069858</v>
      </c>
      <c r="D17" s="32">
        <v>87.010804885586026</v>
      </c>
      <c r="E17" s="32">
        <v>1.4666106519056237E-32</v>
      </c>
      <c r="F17" s="32">
        <v>192540.4360873643</v>
      </c>
      <c r="G17" s="32">
        <v>201876.24632784331</v>
      </c>
      <c r="H17" s="32">
        <v>192540.4360873643</v>
      </c>
      <c r="I17" s="32">
        <v>201876.24632784331</v>
      </c>
    </row>
    <row r="18" spans="1:12" ht="15.75" thickBot="1" x14ac:dyDescent="0.3">
      <c r="A18" s="33" t="s">
        <v>34</v>
      </c>
      <c r="B18" s="33">
        <v>-744.74867403954192</v>
      </c>
      <c r="C18" s="33">
        <v>39.894244701920847</v>
      </c>
      <c r="D18" s="33">
        <v>-18.6680730417158</v>
      </c>
      <c r="E18" s="33">
        <v>3.4134003091578758E-16</v>
      </c>
      <c r="F18" s="33">
        <v>-826.91240903612186</v>
      </c>
      <c r="G18" s="33">
        <v>-662.58493904296199</v>
      </c>
      <c r="H18" s="33">
        <v>-826.91240903612186</v>
      </c>
      <c r="I18" s="33">
        <v>-662.58493904296199</v>
      </c>
    </row>
    <row r="22" spans="1:12" x14ac:dyDescent="0.25">
      <c r="A22" t="s">
        <v>67</v>
      </c>
    </row>
    <row r="23" spans="1:12" ht="15.75" thickBot="1" x14ac:dyDescent="0.3"/>
    <row r="24" spans="1:12" x14ac:dyDescent="0.25">
      <c r="A24" s="34" t="s">
        <v>68</v>
      </c>
      <c r="B24" s="34" t="s">
        <v>71</v>
      </c>
      <c r="C24" s="34" t="s">
        <v>69</v>
      </c>
      <c r="D24" s="34" t="s">
        <v>72</v>
      </c>
      <c r="E24" s="38" t="s">
        <v>76</v>
      </c>
      <c r="F24" s="38" t="s">
        <v>77</v>
      </c>
      <c r="G24" s="38" t="s">
        <v>78</v>
      </c>
      <c r="H24" s="38" t="s">
        <v>79</v>
      </c>
    </row>
    <row r="25" spans="1:12" x14ac:dyDescent="0.25">
      <c r="A25" s="32">
        <v>1</v>
      </c>
      <c r="B25" s="32">
        <v>186037.11109701067</v>
      </c>
      <c r="C25" s="32">
        <v>5962.8889029893326</v>
      </c>
      <c r="D25" s="32">
        <v>1.0820025089770919</v>
      </c>
      <c r="E25">
        <f>B25-2*$B$7</f>
        <v>174796.88323377853</v>
      </c>
      <c r="F25">
        <f>B25+2*$B$7</f>
        <v>197277.33896024281</v>
      </c>
      <c r="G25">
        <f>B25+C25</f>
        <v>192000</v>
      </c>
      <c r="H25" s="9" t="b">
        <f>AND(G25&gt;=E25,G25&lt;=F25)</f>
        <v>1</v>
      </c>
    </row>
    <row r="26" spans="1:12" x14ac:dyDescent="0.25">
      <c r="A26" s="32">
        <v>2</v>
      </c>
      <c r="B26" s="32">
        <v>186037.11109701067</v>
      </c>
      <c r="C26" s="32">
        <v>4362.8889029893326</v>
      </c>
      <c r="D26" s="32">
        <v>0.79167276402822084</v>
      </c>
      <c r="E26">
        <f t="shared" ref="E26:E51" si="0">B26-2*$B$7</f>
        <v>174796.88323377853</v>
      </c>
      <c r="F26">
        <f t="shared" ref="F26:F51" si="1">B26+2*$B$7</f>
        <v>197277.33896024281</v>
      </c>
      <c r="G26">
        <f t="shared" ref="G26:G51" si="2">B26+C26</f>
        <v>190400</v>
      </c>
      <c r="H26" s="9" t="b">
        <f t="shared" ref="H26:H51" si="3">AND(G26&gt;=E26,G26&lt;=F26)</f>
        <v>1</v>
      </c>
    </row>
    <row r="27" spans="1:12" x14ac:dyDescent="0.25">
      <c r="A27" s="32">
        <v>3</v>
      </c>
      <c r="B27" s="32">
        <v>186037.11109701067</v>
      </c>
      <c r="C27" s="32">
        <v>5162.8889029893326</v>
      </c>
      <c r="D27" s="32">
        <v>0.93683763650265639</v>
      </c>
      <c r="E27">
        <f t="shared" si="0"/>
        <v>174796.88323377853</v>
      </c>
      <c r="F27">
        <f t="shared" si="1"/>
        <v>197277.33896024281</v>
      </c>
      <c r="G27">
        <f t="shared" si="2"/>
        <v>191200</v>
      </c>
      <c r="H27" s="9" t="b">
        <f t="shared" si="3"/>
        <v>1</v>
      </c>
    </row>
    <row r="28" spans="1:12" x14ac:dyDescent="0.25">
      <c r="A28" s="32">
        <v>4</v>
      </c>
      <c r="B28" s="32">
        <v>178589.62435661527</v>
      </c>
      <c r="C28" s="32">
        <v>-989.62435661526979</v>
      </c>
      <c r="D28" s="32">
        <v>-0.17957336690706377</v>
      </c>
      <c r="E28">
        <f t="shared" si="0"/>
        <v>167349.39649338313</v>
      </c>
      <c r="F28">
        <f t="shared" si="1"/>
        <v>189829.85221984741</v>
      </c>
      <c r="G28">
        <f t="shared" si="2"/>
        <v>177600</v>
      </c>
      <c r="H28" s="9" t="b">
        <f t="shared" si="3"/>
        <v>1</v>
      </c>
      <c r="K28">
        <f>22.9994 +2*0.437448</f>
        <v>23.874296000000001</v>
      </c>
      <c r="L28">
        <f>22.9994 -2*0.437448</f>
        <v>22.124504000000002</v>
      </c>
    </row>
    <row r="29" spans="1:12" x14ac:dyDescent="0.25">
      <c r="A29" s="32">
        <v>5</v>
      </c>
      <c r="B29" s="32">
        <v>178589.62435661527</v>
      </c>
      <c r="C29" s="32">
        <v>-1789.6243566152698</v>
      </c>
      <c r="D29" s="32">
        <v>-0.32473823938149932</v>
      </c>
      <c r="E29">
        <f t="shared" si="0"/>
        <v>167349.39649338313</v>
      </c>
      <c r="F29">
        <f t="shared" si="1"/>
        <v>189829.85221984741</v>
      </c>
      <c r="G29">
        <f t="shared" si="2"/>
        <v>176800</v>
      </c>
      <c r="H29" s="9" t="b">
        <f t="shared" si="3"/>
        <v>1</v>
      </c>
    </row>
    <row r="30" spans="1:12" x14ac:dyDescent="0.25">
      <c r="A30" s="32">
        <v>6</v>
      </c>
      <c r="B30" s="32">
        <v>178589.62435661527</v>
      </c>
      <c r="C30" s="32">
        <v>-189.62435661526979</v>
      </c>
      <c r="D30" s="32">
        <v>-3.4408494432628167E-2</v>
      </c>
      <c r="E30">
        <f t="shared" si="0"/>
        <v>167349.39649338313</v>
      </c>
      <c r="F30">
        <f t="shared" si="1"/>
        <v>189829.85221984741</v>
      </c>
      <c r="G30">
        <f t="shared" si="2"/>
        <v>178400</v>
      </c>
      <c r="H30" s="9" t="b">
        <f t="shared" si="3"/>
        <v>1</v>
      </c>
    </row>
    <row r="31" spans="1:12" x14ac:dyDescent="0.25">
      <c r="A31" s="32">
        <v>7</v>
      </c>
      <c r="B31" s="32">
        <v>178589.62435661527</v>
      </c>
      <c r="C31" s="32">
        <v>2210.3756433847302</v>
      </c>
      <c r="D31" s="32">
        <v>0.40108612299067858</v>
      </c>
      <c r="E31">
        <f t="shared" si="0"/>
        <v>167349.39649338313</v>
      </c>
      <c r="F31">
        <f t="shared" si="1"/>
        <v>189829.85221984741</v>
      </c>
      <c r="G31">
        <f t="shared" si="2"/>
        <v>180800</v>
      </c>
      <c r="H31" s="9" t="b">
        <f t="shared" si="3"/>
        <v>1</v>
      </c>
    </row>
    <row r="32" spans="1:12" x14ac:dyDescent="0.25">
      <c r="A32" s="32">
        <v>8</v>
      </c>
      <c r="B32" s="32">
        <v>174865.88098641756</v>
      </c>
      <c r="C32" s="32">
        <v>334.11901358244359</v>
      </c>
      <c r="D32" s="32">
        <v>6.0627929997474544E-2</v>
      </c>
      <c r="E32">
        <f t="shared" si="0"/>
        <v>163625.65312318542</v>
      </c>
      <c r="F32">
        <f t="shared" si="1"/>
        <v>186106.1088496497</v>
      </c>
      <c r="G32">
        <f t="shared" si="2"/>
        <v>175200</v>
      </c>
      <c r="H32" s="9" t="b">
        <f t="shared" si="3"/>
        <v>1</v>
      </c>
    </row>
    <row r="33" spans="1:8" x14ac:dyDescent="0.25">
      <c r="A33" s="32">
        <v>9</v>
      </c>
      <c r="B33" s="32">
        <v>174865.88098641756</v>
      </c>
      <c r="C33" s="32">
        <v>-465.88098641755641</v>
      </c>
      <c r="D33" s="32">
        <v>-8.4536942476961044E-2</v>
      </c>
      <c r="E33">
        <f t="shared" si="0"/>
        <v>163625.65312318542</v>
      </c>
      <c r="F33">
        <f t="shared" si="1"/>
        <v>186106.1088496497</v>
      </c>
      <c r="G33">
        <f t="shared" si="2"/>
        <v>174400</v>
      </c>
      <c r="H33" s="9" t="b">
        <f t="shared" si="3"/>
        <v>1</v>
      </c>
    </row>
    <row r="34" spans="1:8" x14ac:dyDescent="0.25">
      <c r="A34" s="32">
        <v>10</v>
      </c>
      <c r="B34" s="32">
        <v>174865.88098641756</v>
      </c>
      <c r="C34" s="32">
        <v>-945.88098641755641</v>
      </c>
      <c r="D34" s="32">
        <v>-0.17163586596162239</v>
      </c>
      <c r="E34">
        <f t="shared" si="0"/>
        <v>163625.65312318542</v>
      </c>
      <c r="F34">
        <f t="shared" si="1"/>
        <v>186106.1088496497</v>
      </c>
      <c r="G34">
        <f t="shared" si="2"/>
        <v>173920</v>
      </c>
      <c r="H34" s="9" t="b">
        <f t="shared" si="3"/>
        <v>1</v>
      </c>
    </row>
    <row r="35" spans="1:8" x14ac:dyDescent="0.25">
      <c r="A35" s="32">
        <v>11</v>
      </c>
      <c r="B35" s="32">
        <v>174865.88098641756</v>
      </c>
      <c r="C35" s="32">
        <v>-2065.8809864175564</v>
      </c>
      <c r="D35" s="32">
        <v>-0.37486668742583223</v>
      </c>
      <c r="E35">
        <f t="shared" si="0"/>
        <v>163625.65312318542</v>
      </c>
      <c r="F35">
        <f t="shared" si="1"/>
        <v>186106.1088496497</v>
      </c>
      <c r="G35">
        <f t="shared" si="2"/>
        <v>172800</v>
      </c>
      <c r="H35" s="9" t="b">
        <f t="shared" si="3"/>
        <v>1</v>
      </c>
    </row>
    <row r="36" spans="1:8" x14ac:dyDescent="0.25">
      <c r="A36" s="32">
        <v>12</v>
      </c>
      <c r="B36" s="32">
        <v>167418.39424602213</v>
      </c>
      <c r="C36" s="32">
        <v>-4218.3942460221297</v>
      </c>
      <c r="D36" s="32">
        <v>-0.76545332846336911</v>
      </c>
      <c r="E36">
        <f t="shared" si="0"/>
        <v>156178.16638278999</v>
      </c>
      <c r="F36">
        <f t="shared" si="1"/>
        <v>178658.62210925427</v>
      </c>
      <c r="G36">
        <f t="shared" si="2"/>
        <v>163200</v>
      </c>
      <c r="H36" s="9" t="b">
        <f t="shared" si="3"/>
        <v>1</v>
      </c>
    </row>
    <row r="37" spans="1:8" x14ac:dyDescent="0.25">
      <c r="A37" s="32">
        <v>13</v>
      </c>
      <c r="B37" s="32">
        <v>167418.39424602213</v>
      </c>
      <c r="C37" s="32">
        <v>-5818.3942460221297</v>
      </c>
      <c r="D37" s="32">
        <v>-1.0557830734122402</v>
      </c>
      <c r="E37">
        <f t="shared" si="0"/>
        <v>156178.16638278999</v>
      </c>
      <c r="F37">
        <f t="shared" si="1"/>
        <v>178658.62210925427</v>
      </c>
      <c r="G37">
        <f t="shared" si="2"/>
        <v>161600</v>
      </c>
      <c r="H37" s="9" t="b">
        <f t="shared" si="3"/>
        <v>1</v>
      </c>
    </row>
    <row r="38" spans="1:8" x14ac:dyDescent="0.25">
      <c r="A38" s="32">
        <v>14</v>
      </c>
      <c r="B38" s="32">
        <v>167418.39424602213</v>
      </c>
      <c r="C38" s="32">
        <v>-5818.3942460221297</v>
      </c>
      <c r="D38" s="32">
        <v>-1.0557830734122402</v>
      </c>
      <c r="E38">
        <f t="shared" si="0"/>
        <v>156178.16638278999</v>
      </c>
      <c r="F38">
        <f t="shared" si="1"/>
        <v>178658.62210925427</v>
      </c>
      <c r="G38">
        <f t="shared" si="2"/>
        <v>161600</v>
      </c>
      <c r="H38" s="9" t="b">
        <f t="shared" si="3"/>
        <v>1</v>
      </c>
    </row>
    <row r="39" spans="1:8" x14ac:dyDescent="0.25">
      <c r="A39" s="32">
        <v>15</v>
      </c>
      <c r="B39" s="32">
        <v>167418.39424602213</v>
      </c>
      <c r="C39" s="32">
        <v>-6618.3942460221297</v>
      </c>
      <c r="D39" s="32">
        <v>-1.2009479458866759</v>
      </c>
      <c r="E39">
        <f t="shared" si="0"/>
        <v>156178.16638278999</v>
      </c>
      <c r="F39">
        <f t="shared" si="1"/>
        <v>178658.62210925427</v>
      </c>
      <c r="G39">
        <f t="shared" si="2"/>
        <v>160800</v>
      </c>
      <c r="H39" s="9" t="b">
        <f t="shared" si="3"/>
        <v>1</v>
      </c>
    </row>
    <row r="40" spans="1:8" x14ac:dyDescent="0.25">
      <c r="A40" s="32">
        <v>16</v>
      </c>
      <c r="B40" s="32">
        <v>167418.39424602213</v>
      </c>
      <c r="C40" s="32">
        <v>-8218.3942460221297</v>
      </c>
      <c r="D40" s="32">
        <v>-1.4912776908355472</v>
      </c>
      <c r="E40">
        <f t="shared" si="0"/>
        <v>156178.16638278999</v>
      </c>
      <c r="F40">
        <f t="shared" si="1"/>
        <v>178658.62210925427</v>
      </c>
      <c r="G40">
        <f t="shared" si="2"/>
        <v>159200</v>
      </c>
      <c r="H40" s="9" t="b">
        <f t="shared" si="3"/>
        <v>1</v>
      </c>
    </row>
    <row r="41" spans="1:8" x14ac:dyDescent="0.25">
      <c r="A41" s="32">
        <v>17</v>
      </c>
      <c r="B41" s="32">
        <v>148799.67739503359</v>
      </c>
      <c r="C41" s="32">
        <v>0.32260496640810743</v>
      </c>
      <c r="D41" s="32">
        <v>5.8538636010315615E-5</v>
      </c>
      <c r="E41">
        <f t="shared" si="0"/>
        <v>137559.44953180145</v>
      </c>
      <c r="F41">
        <f t="shared" si="1"/>
        <v>160039.90525826573</v>
      </c>
      <c r="G41">
        <f t="shared" si="2"/>
        <v>148800</v>
      </c>
      <c r="H41" s="9" t="b">
        <f t="shared" si="3"/>
        <v>1</v>
      </c>
    </row>
    <row r="42" spans="1:8" x14ac:dyDescent="0.25">
      <c r="A42" s="32">
        <v>18</v>
      </c>
      <c r="B42" s="32">
        <v>121243.97645557053</v>
      </c>
      <c r="C42" s="32">
        <v>-5547.9764555705333</v>
      </c>
      <c r="D42" s="32">
        <v>-1.0067141183300845</v>
      </c>
      <c r="E42">
        <f t="shared" si="0"/>
        <v>110003.74859233838</v>
      </c>
      <c r="F42">
        <f t="shared" si="1"/>
        <v>132484.20431880269</v>
      </c>
      <c r="G42">
        <f t="shared" si="2"/>
        <v>115696</v>
      </c>
      <c r="H42" s="9" t="b">
        <f t="shared" si="3"/>
        <v>1</v>
      </c>
    </row>
    <row r="43" spans="1:8" x14ac:dyDescent="0.25">
      <c r="A43" s="32">
        <v>19</v>
      </c>
      <c r="B43" s="32">
        <v>141352.19065463817</v>
      </c>
      <c r="C43" s="32">
        <v>5847.8093453618349</v>
      </c>
      <c r="D43" s="32">
        <v>1.0611206223428293</v>
      </c>
      <c r="E43">
        <f t="shared" si="0"/>
        <v>130111.96279140601</v>
      </c>
      <c r="F43">
        <f t="shared" si="1"/>
        <v>152592.4185178703</v>
      </c>
      <c r="G43">
        <f t="shared" si="2"/>
        <v>147200</v>
      </c>
      <c r="H43" s="9" t="b">
        <f t="shared" si="3"/>
        <v>1</v>
      </c>
    </row>
    <row r="44" spans="1:8" x14ac:dyDescent="0.25">
      <c r="A44" s="32">
        <v>20</v>
      </c>
      <c r="B44" s="32">
        <v>141352.19065463817</v>
      </c>
      <c r="C44" s="32">
        <v>9047.8093453618349</v>
      </c>
      <c r="D44" s="32">
        <v>1.6417801122405715</v>
      </c>
      <c r="E44">
        <f t="shared" si="0"/>
        <v>130111.96279140601</v>
      </c>
      <c r="F44">
        <f t="shared" si="1"/>
        <v>152592.4185178703</v>
      </c>
      <c r="G44">
        <f t="shared" si="2"/>
        <v>150400</v>
      </c>
      <c r="H44" s="9" t="b">
        <f t="shared" si="3"/>
        <v>1</v>
      </c>
    </row>
    <row r="45" spans="1:8" x14ac:dyDescent="0.25">
      <c r="A45" s="32">
        <v>21</v>
      </c>
      <c r="B45" s="32">
        <v>141352.19065463817</v>
      </c>
      <c r="C45" s="32">
        <v>10647.809345361835</v>
      </c>
      <c r="D45" s="32">
        <v>1.9321098571894428</v>
      </c>
      <c r="E45">
        <f t="shared" si="0"/>
        <v>130111.96279140601</v>
      </c>
      <c r="F45">
        <f t="shared" si="1"/>
        <v>152592.4185178703</v>
      </c>
      <c r="G45">
        <f t="shared" si="2"/>
        <v>152000</v>
      </c>
      <c r="H45" s="9" t="b">
        <f t="shared" si="3"/>
        <v>1</v>
      </c>
    </row>
    <row r="46" spans="1:8" x14ac:dyDescent="0.25">
      <c r="A46" s="32">
        <v>22</v>
      </c>
      <c r="B46" s="32">
        <v>137628.44728444045</v>
      </c>
      <c r="C46" s="32">
        <v>-1628.4472844404518</v>
      </c>
      <c r="D46" s="32">
        <v>-0.29549167797142389</v>
      </c>
      <c r="E46">
        <f t="shared" si="0"/>
        <v>126388.2194212083</v>
      </c>
      <c r="F46">
        <f t="shared" si="1"/>
        <v>148868.67514767259</v>
      </c>
      <c r="G46">
        <f t="shared" si="2"/>
        <v>136000</v>
      </c>
      <c r="H46" s="9" t="b">
        <f t="shared" si="3"/>
        <v>1</v>
      </c>
    </row>
    <row r="47" spans="1:8" x14ac:dyDescent="0.25">
      <c r="A47" s="32">
        <v>23</v>
      </c>
      <c r="B47" s="32">
        <v>133159.95524020318</v>
      </c>
      <c r="C47" s="32">
        <v>-6919.9552402031841</v>
      </c>
      <c r="D47" s="32">
        <v>-1.2556680249661218</v>
      </c>
      <c r="E47">
        <f t="shared" si="0"/>
        <v>121919.72737697103</v>
      </c>
      <c r="F47">
        <f t="shared" si="1"/>
        <v>144400.18310343532</v>
      </c>
      <c r="G47">
        <f t="shared" si="2"/>
        <v>126240</v>
      </c>
      <c r="H47" s="9" t="b">
        <f t="shared" si="3"/>
        <v>1</v>
      </c>
    </row>
    <row r="48" spans="1:8" x14ac:dyDescent="0.25">
      <c r="A48" s="32">
        <v>24</v>
      </c>
      <c r="B48" s="32">
        <v>124222.97115172869</v>
      </c>
      <c r="C48" s="32">
        <v>-334.97115172869235</v>
      </c>
      <c r="D48" s="32">
        <v>-6.0782555654138051E-2</v>
      </c>
      <c r="E48">
        <f t="shared" si="0"/>
        <v>112982.74328849654</v>
      </c>
      <c r="F48">
        <f t="shared" si="1"/>
        <v>135463.19901496085</v>
      </c>
      <c r="G48">
        <f t="shared" si="2"/>
        <v>123888</v>
      </c>
      <c r="H48" s="9" t="b">
        <f t="shared" si="3"/>
        <v>1</v>
      </c>
    </row>
    <row r="49" spans="1:8" x14ac:dyDescent="0.25">
      <c r="A49" s="32">
        <v>25</v>
      </c>
      <c r="B49" s="32">
        <v>132415.20656616366</v>
      </c>
      <c r="C49" s="32">
        <v>-6335.2065661636589</v>
      </c>
      <c r="D49" s="32">
        <v>-1.1495618165954431</v>
      </c>
      <c r="E49">
        <f t="shared" si="0"/>
        <v>121174.9787029315</v>
      </c>
      <c r="F49">
        <f t="shared" si="1"/>
        <v>143655.4344293958</v>
      </c>
      <c r="G49">
        <f t="shared" si="2"/>
        <v>126080</v>
      </c>
      <c r="H49" s="9" t="b">
        <f t="shared" si="3"/>
        <v>1</v>
      </c>
    </row>
    <row r="50" spans="1:8" x14ac:dyDescent="0.25">
      <c r="A50" s="32">
        <v>26</v>
      </c>
      <c r="B50" s="32">
        <v>139862.69330655909</v>
      </c>
      <c r="C50" s="32">
        <v>11817.306693440914</v>
      </c>
      <c r="D50" s="32">
        <v>2.1443222739308054</v>
      </c>
      <c r="E50">
        <f t="shared" si="0"/>
        <v>128622.46544332693</v>
      </c>
      <c r="F50">
        <f t="shared" si="1"/>
        <v>151102.92116979123</v>
      </c>
      <c r="G50">
        <f t="shared" si="2"/>
        <v>151680</v>
      </c>
      <c r="H50" s="9" t="b">
        <f t="shared" si="3"/>
        <v>0</v>
      </c>
    </row>
    <row r="51" spans="1:8" ht="15.75" thickBot="1" x14ac:dyDescent="0.3">
      <c r="A51" s="33">
        <v>27</v>
      </c>
      <c r="B51" s="33">
        <v>150289.17474311267</v>
      </c>
      <c r="C51" s="33">
        <v>2510.8252568873286</v>
      </c>
      <c r="D51" s="33">
        <v>0.4556045352770513</v>
      </c>
      <c r="E51">
        <f t="shared" si="0"/>
        <v>139048.94687988053</v>
      </c>
      <c r="F51">
        <f t="shared" si="1"/>
        <v>161529.40260634481</v>
      </c>
      <c r="G51">
        <f t="shared" si="2"/>
        <v>152800</v>
      </c>
      <c r="H51" s="9" t="b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26" zoomScale="85" zoomScaleNormal="85" workbookViewId="0">
      <selection activeCell="G47" sqref="G47"/>
    </sheetView>
  </sheetViews>
  <sheetFormatPr defaultRowHeight="15" x14ac:dyDescent="0.25"/>
  <cols>
    <col min="1" max="1" width="31.7109375" bestFit="1" customWidth="1"/>
    <col min="2" max="2" width="32" bestFit="1" customWidth="1"/>
    <col min="3" max="3" width="14.5703125" bestFit="1" customWidth="1"/>
    <col min="4" max="4" width="32.42578125" bestFit="1" customWidth="1"/>
    <col min="5" max="5" width="13" bestFit="1" customWidth="1"/>
    <col min="6" max="6" width="13.42578125" bestFit="1" customWidth="1"/>
    <col min="7" max="7" width="46.42578125" customWidth="1"/>
    <col min="8" max="9" width="12.710937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0.9723643429967247</v>
      </c>
    </row>
    <row r="5" spans="1:9" x14ac:dyDescent="0.25">
      <c r="A5" s="32" t="s">
        <v>46</v>
      </c>
      <c r="B5" s="32">
        <v>0.94549241553145202</v>
      </c>
    </row>
    <row r="6" spans="1:9" x14ac:dyDescent="0.25">
      <c r="A6" s="32" t="s">
        <v>47</v>
      </c>
      <c r="B6" s="32">
        <v>0.93558194562807973</v>
      </c>
    </row>
    <row r="7" spans="1:9" x14ac:dyDescent="0.25">
      <c r="A7" s="32" t="s">
        <v>48</v>
      </c>
      <c r="B7" s="32">
        <v>5406.3701680351205</v>
      </c>
    </row>
    <row r="8" spans="1:9" ht="15.75" thickBot="1" x14ac:dyDescent="0.3">
      <c r="A8" s="33" t="s">
        <v>49</v>
      </c>
      <c r="B8" s="33">
        <v>27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4</v>
      </c>
      <c r="C12" s="32">
        <v>11154120959.187813</v>
      </c>
      <c r="D12" s="32">
        <v>2788530239.7969532</v>
      </c>
      <c r="E12" s="32">
        <v>95.403389016873732</v>
      </c>
      <c r="F12" s="32">
        <v>1.4386230749298869E-13</v>
      </c>
    </row>
    <row r="13" spans="1:9" x14ac:dyDescent="0.25">
      <c r="A13" s="32" t="s">
        <v>52</v>
      </c>
      <c r="B13" s="32">
        <v>22</v>
      </c>
      <c r="C13" s="32">
        <v>643034444.66404212</v>
      </c>
      <c r="D13" s="32">
        <v>29228838.393820096</v>
      </c>
      <c r="E13" s="32"/>
      <c r="F13" s="32"/>
    </row>
    <row r="14" spans="1:9" ht="15.75" thickBot="1" x14ac:dyDescent="0.3">
      <c r="A14" s="33" t="s">
        <v>53</v>
      </c>
      <c r="B14" s="33">
        <v>26</v>
      </c>
      <c r="C14" s="33">
        <v>11797155403.851854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100222.56066171579</v>
      </c>
      <c r="C17" s="32">
        <v>135917.8740467575</v>
      </c>
      <c r="D17" s="32">
        <v>0.73737587027912121</v>
      </c>
      <c r="E17" s="32">
        <v>0.46868594035493305</v>
      </c>
      <c r="F17" s="32">
        <v>-181653.85777062614</v>
      </c>
      <c r="G17" s="32">
        <v>382098.97909405775</v>
      </c>
      <c r="H17" s="32">
        <v>-181653.85777062614</v>
      </c>
      <c r="I17" s="32">
        <v>382098.97909405775</v>
      </c>
    </row>
    <row r="18" spans="1:9" x14ac:dyDescent="0.25">
      <c r="A18" s="32" t="s">
        <v>34</v>
      </c>
      <c r="B18" s="32">
        <v>-689.52272281917146</v>
      </c>
      <c r="C18" s="32">
        <v>95.402867283151068</v>
      </c>
      <c r="D18" s="32">
        <v>-7.227484272277704</v>
      </c>
      <c r="E18" s="32">
        <v>3.0523499772437099E-7</v>
      </c>
      <c r="F18" s="32">
        <v>-887.37615987852064</v>
      </c>
      <c r="G18" s="32">
        <v>-491.66928575982234</v>
      </c>
      <c r="H18" s="32">
        <v>-887.37615987852064</v>
      </c>
      <c r="I18" s="32">
        <v>-491.66928575982234</v>
      </c>
    </row>
    <row r="19" spans="1:9" x14ac:dyDescent="0.25">
      <c r="A19" s="32" t="s">
        <v>35</v>
      </c>
      <c r="B19" s="32">
        <v>5.4941280009836287E-2</v>
      </c>
      <c r="C19" s="32">
        <v>7.2339148634055953E-2</v>
      </c>
      <c r="D19" s="32">
        <v>0.75949580617501122</v>
      </c>
      <c r="E19" s="32">
        <v>0.45561780315595468</v>
      </c>
      <c r="F19" s="32">
        <v>-9.5080932097438647E-2</v>
      </c>
      <c r="G19" s="32">
        <v>0.20496349211711121</v>
      </c>
      <c r="H19" s="32">
        <v>-9.5080932097438647E-2</v>
      </c>
      <c r="I19" s="32">
        <v>0.20496349211711121</v>
      </c>
    </row>
    <row r="20" spans="1:9" x14ac:dyDescent="0.25">
      <c r="A20" s="32" t="s">
        <v>36</v>
      </c>
      <c r="B20" s="32">
        <v>-1.3013668665867064</v>
      </c>
      <c r="C20" s="32">
        <v>1.627450021412028</v>
      </c>
      <c r="D20" s="32">
        <v>-0.79963553378898766</v>
      </c>
      <c r="E20" s="32">
        <v>0.43247165513329455</v>
      </c>
      <c r="F20" s="32">
        <v>-4.6764916353529413</v>
      </c>
      <c r="G20" s="32">
        <v>2.0737579021795289</v>
      </c>
      <c r="H20" s="32">
        <v>-4.6764916353529413</v>
      </c>
      <c r="I20" s="32">
        <v>2.0737579021795289</v>
      </c>
    </row>
    <row r="21" spans="1:9" ht="15.75" thickBot="1" x14ac:dyDescent="0.3">
      <c r="A21" s="33" t="s">
        <v>37</v>
      </c>
      <c r="B21" s="33">
        <v>152.4563672637006</v>
      </c>
      <c r="C21" s="33">
        <v>73.86296236669105</v>
      </c>
      <c r="D21" s="33">
        <v>2.0640434986459697</v>
      </c>
      <c r="E21" s="33">
        <v>5.1003698192174263E-2</v>
      </c>
      <c r="F21" s="33">
        <v>-0.72604110418856749</v>
      </c>
      <c r="G21" s="33">
        <v>305.63877563158974</v>
      </c>
      <c r="H21" s="33">
        <v>-0.72604110418856749</v>
      </c>
      <c r="I21" s="33">
        <v>305.63877563158974</v>
      </c>
    </row>
    <row r="23" spans="1:9" x14ac:dyDescent="0.25">
      <c r="B23" s="36">
        <f>B17+first_transitdemand!B18*'Transit demand_data'!C5+'Transit demand_data'!D5*first_transitdemand!B19+first_transitdemand!B20*'Transit demand_data'!E5+'Transit demand_data'!F5*first_transitdemand!B21</f>
        <v>188848.91437411567</v>
      </c>
    </row>
    <row r="25" spans="1:9" x14ac:dyDescent="0.25">
      <c r="A25" t="s">
        <v>67</v>
      </c>
    </row>
    <row r="26" spans="1:9" ht="15.75" thickBot="1" x14ac:dyDescent="0.3"/>
    <row r="27" spans="1:9" x14ac:dyDescent="0.25">
      <c r="A27" s="34" t="s">
        <v>68</v>
      </c>
      <c r="B27" s="34" t="s">
        <v>71</v>
      </c>
      <c r="C27" s="34" t="s">
        <v>69</v>
      </c>
      <c r="D27" s="38" t="s">
        <v>81</v>
      </c>
      <c r="E27" s="38" t="s">
        <v>76</v>
      </c>
      <c r="F27" s="38" t="s">
        <v>77</v>
      </c>
      <c r="G27" s="38" t="s">
        <v>79</v>
      </c>
    </row>
    <row r="28" spans="1:9" x14ac:dyDescent="0.25">
      <c r="A28" s="32">
        <v>1</v>
      </c>
      <c r="B28" s="32">
        <v>188848.91437411567</v>
      </c>
      <c r="C28" s="32">
        <v>3151.0856258843269</v>
      </c>
      <c r="D28">
        <f>B28+C28</f>
        <v>192000</v>
      </c>
      <c r="E28">
        <f>B28-2*$B$7</f>
        <v>178036.17403804543</v>
      </c>
      <c r="F28">
        <f>B28+2*$B$7</f>
        <v>199661.65471018592</v>
      </c>
      <c r="G28" t="b">
        <f>AND(D28&gt;=E28,D28&lt;=F28)</f>
        <v>1</v>
      </c>
    </row>
    <row r="29" spans="1:9" x14ac:dyDescent="0.25">
      <c r="A29" s="32">
        <v>2</v>
      </c>
      <c r="B29" s="32">
        <v>187778.95482738264</v>
      </c>
      <c r="C29" s="32">
        <v>2621.0451726173633</v>
      </c>
      <c r="D29">
        <f t="shared" ref="D29:D54" si="0">B29+C29</f>
        <v>190400</v>
      </c>
      <c r="E29">
        <f t="shared" ref="E29:E54" si="1">B29-2*$B$7</f>
        <v>176966.21449131239</v>
      </c>
      <c r="F29">
        <f t="shared" ref="F29:F54" si="2">B29+2*$B$7</f>
        <v>198591.69516345288</v>
      </c>
      <c r="G29" t="b">
        <f t="shared" ref="G29:G54" si="3">AND(D29&gt;=E29,D29&lt;=F29)</f>
        <v>1</v>
      </c>
    </row>
    <row r="30" spans="1:9" x14ac:dyDescent="0.25">
      <c r="A30" s="32">
        <v>3</v>
      </c>
      <c r="B30" s="32">
        <v>188493.83232660394</v>
      </c>
      <c r="C30" s="32">
        <v>2706.167673396063</v>
      </c>
      <c r="D30">
        <f t="shared" si="0"/>
        <v>191200</v>
      </c>
      <c r="E30">
        <f t="shared" si="1"/>
        <v>177681.09199053369</v>
      </c>
      <c r="F30">
        <f t="shared" si="2"/>
        <v>199306.57266267418</v>
      </c>
      <c r="G30" t="b">
        <f t="shared" si="3"/>
        <v>1</v>
      </c>
    </row>
    <row r="31" spans="1:9" x14ac:dyDescent="0.25">
      <c r="A31" s="32">
        <v>4</v>
      </c>
      <c r="B31" s="32">
        <v>181358.58585173383</v>
      </c>
      <c r="C31" s="32">
        <v>-3758.5858517338347</v>
      </c>
      <c r="D31">
        <f t="shared" si="0"/>
        <v>177600</v>
      </c>
      <c r="E31">
        <f t="shared" si="1"/>
        <v>170545.84551566359</v>
      </c>
      <c r="F31">
        <f t="shared" si="2"/>
        <v>192171.32618780408</v>
      </c>
      <c r="G31" t="b">
        <f t="shared" si="3"/>
        <v>1</v>
      </c>
    </row>
    <row r="32" spans="1:9" x14ac:dyDescent="0.25">
      <c r="A32" s="32">
        <v>5</v>
      </c>
      <c r="B32" s="32">
        <v>179755.16166812909</v>
      </c>
      <c r="C32" s="32">
        <v>-2955.1616681290907</v>
      </c>
      <c r="D32">
        <f t="shared" si="0"/>
        <v>176800</v>
      </c>
      <c r="E32">
        <f t="shared" si="1"/>
        <v>168942.42133205885</v>
      </c>
      <c r="F32">
        <f t="shared" si="2"/>
        <v>190567.90200419934</v>
      </c>
      <c r="G32" t="b">
        <f t="shared" si="3"/>
        <v>1</v>
      </c>
    </row>
    <row r="33" spans="1:7" x14ac:dyDescent="0.25">
      <c r="A33" s="32">
        <v>6</v>
      </c>
      <c r="B33" s="32">
        <v>180691.27153467014</v>
      </c>
      <c r="C33" s="32">
        <v>-2291.2715346701443</v>
      </c>
      <c r="D33">
        <f t="shared" si="0"/>
        <v>178400</v>
      </c>
      <c r="E33">
        <f t="shared" si="1"/>
        <v>169878.5311985999</v>
      </c>
      <c r="F33">
        <f t="shared" si="2"/>
        <v>191504.01187074039</v>
      </c>
      <c r="G33" t="b">
        <f t="shared" si="3"/>
        <v>1</v>
      </c>
    </row>
    <row r="34" spans="1:7" x14ac:dyDescent="0.25">
      <c r="A34" s="32">
        <v>7</v>
      </c>
      <c r="B34" s="32">
        <v>178521.21984697063</v>
      </c>
      <c r="C34" s="32">
        <v>2278.7801530293655</v>
      </c>
      <c r="D34">
        <f t="shared" si="0"/>
        <v>180800</v>
      </c>
      <c r="E34">
        <f t="shared" si="1"/>
        <v>167708.47951090039</v>
      </c>
      <c r="F34">
        <f t="shared" si="2"/>
        <v>189333.96018304088</v>
      </c>
      <c r="G34" t="b">
        <f t="shared" si="3"/>
        <v>1</v>
      </c>
    </row>
    <row r="35" spans="1:7" x14ac:dyDescent="0.25">
      <c r="A35" s="32">
        <v>8</v>
      </c>
      <c r="B35" s="32">
        <v>174553.05948624009</v>
      </c>
      <c r="C35" s="32">
        <v>646.94051375990966</v>
      </c>
      <c r="D35">
        <f t="shared" si="0"/>
        <v>175200</v>
      </c>
      <c r="E35">
        <f t="shared" si="1"/>
        <v>163740.31915016985</v>
      </c>
      <c r="F35">
        <f t="shared" si="2"/>
        <v>185365.79982231034</v>
      </c>
      <c r="G35" t="b">
        <f t="shared" si="3"/>
        <v>1</v>
      </c>
    </row>
    <row r="36" spans="1:7" x14ac:dyDescent="0.25">
      <c r="A36" s="32">
        <v>9</v>
      </c>
      <c r="B36" s="32">
        <v>174018.07971287359</v>
      </c>
      <c r="C36" s="32">
        <v>381.92028712641331</v>
      </c>
      <c r="D36">
        <f t="shared" si="0"/>
        <v>174400</v>
      </c>
      <c r="E36">
        <f t="shared" si="1"/>
        <v>163205.33937680334</v>
      </c>
      <c r="F36">
        <f t="shared" si="2"/>
        <v>184830.82004894383</v>
      </c>
      <c r="G36" t="b">
        <f t="shared" si="3"/>
        <v>1</v>
      </c>
    </row>
    <row r="37" spans="1:7" x14ac:dyDescent="0.25">
      <c r="A37" s="32">
        <v>10</v>
      </c>
      <c r="B37" s="32">
        <v>173435.69560240986</v>
      </c>
      <c r="C37" s="32">
        <v>484.30439759013825</v>
      </c>
      <c r="D37">
        <f t="shared" si="0"/>
        <v>173920</v>
      </c>
      <c r="E37">
        <f t="shared" si="1"/>
        <v>162622.95526633962</v>
      </c>
      <c r="F37">
        <f t="shared" si="2"/>
        <v>184248.43593848011</v>
      </c>
      <c r="G37" t="b">
        <f t="shared" si="3"/>
        <v>1</v>
      </c>
    </row>
    <row r="38" spans="1:7" x14ac:dyDescent="0.25">
      <c r="A38" s="32">
        <v>11</v>
      </c>
      <c r="B38" s="32">
        <v>173150.81424982677</v>
      </c>
      <c r="C38" s="32">
        <v>-350.81424982676981</v>
      </c>
      <c r="D38">
        <f t="shared" si="0"/>
        <v>172800</v>
      </c>
      <c r="E38">
        <f t="shared" si="1"/>
        <v>162338.07391375653</v>
      </c>
      <c r="F38">
        <f t="shared" si="2"/>
        <v>183963.55458589701</v>
      </c>
      <c r="G38" t="b">
        <f t="shared" si="3"/>
        <v>1</v>
      </c>
    </row>
    <row r="39" spans="1:7" x14ac:dyDescent="0.25">
      <c r="A39" s="32">
        <v>12</v>
      </c>
      <c r="B39" s="32">
        <v>164482.88936694516</v>
      </c>
      <c r="C39" s="32">
        <v>-1282.8893669451645</v>
      </c>
      <c r="D39">
        <f t="shared" si="0"/>
        <v>163200</v>
      </c>
      <c r="E39">
        <f t="shared" si="1"/>
        <v>153670.14903087492</v>
      </c>
      <c r="F39">
        <f t="shared" si="2"/>
        <v>175295.62970301541</v>
      </c>
      <c r="G39" t="b">
        <f t="shared" si="3"/>
        <v>1</v>
      </c>
    </row>
    <row r="40" spans="1:7" x14ac:dyDescent="0.25">
      <c r="A40" s="32">
        <v>13</v>
      </c>
      <c r="B40" s="32">
        <v>163981.42598460862</v>
      </c>
      <c r="C40" s="32">
        <v>-2381.4259846086206</v>
      </c>
      <c r="D40">
        <f t="shared" si="0"/>
        <v>161600</v>
      </c>
      <c r="E40">
        <f t="shared" si="1"/>
        <v>153168.68564853838</v>
      </c>
      <c r="F40">
        <f t="shared" si="2"/>
        <v>174794.16632067887</v>
      </c>
      <c r="G40" t="b">
        <f t="shared" si="3"/>
        <v>1</v>
      </c>
    </row>
    <row r="41" spans="1:7" x14ac:dyDescent="0.25">
      <c r="A41" s="32">
        <v>14</v>
      </c>
      <c r="B41" s="32">
        <v>165916.90243958571</v>
      </c>
      <c r="C41" s="32">
        <v>-4316.9024395857123</v>
      </c>
      <c r="D41">
        <f t="shared" si="0"/>
        <v>161600</v>
      </c>
      <c r="E41">
        <f t="shared" si="1"/>
        <v>155104.16210351547</v>
      </c>
      <c r="F41">
        <f t="shared" si="2"/>
        <v>176729.64277565596</v>
      </c>
      <c r="G41" t="b">
        <f t="shared" si="3"/>
        <v>1</v>
      </c>
    </row>
    <row r="42" spans="1:7" x14ac:dyDescent="0.25">
      <c r="A42" s="32">
        <v>15</v>
      </c>
      <c r="B42" s="32">
        <v>166144.20450253767</v>
      </c>
      <c r="C42" s="32">
        <v>-5344.2045025376719</v>
      </c>
      <c r="D42">
        <f t="shared" si="0"/>
        <v>160800</v>
      </c>
      <c r="E42">
        <f t="shared" si="1"/>
        <v>155331.46416646743</v>
      </c>
      <c r="F42">
        <f t="shared" si="2"/>
        <v>176956.94483860792</v>
      </c>
      <c r="G42" t="b">
        <f t="shared" si="3"/>
        <v>1</v>
      </c>
    </row>
    <row r="43" spans="1:7" x14ac:dyDescent="0.25">
      <c r="A43" s="32">
        <v>16</v>
      </c>
      <c r="B43" s="32">
        <v>162808.6866959499</v>
      </c>
      <c r="C43" s="32">
        <v>-3608.6866959499021</v>
      </c>
      <c r="D43">
        <f t="shared" si="0"/>
        <v>159200</v>
      </c>
      <c r="E43">
        <f t="shared" si="1"/>
        <v>151995.94635987966</v>
      </c>
      <c r="F43">
        <f t="shared" si="2"/>
        <v>173621.42703202015</v>
      </c>
      <c r="G43" t="b">
        <f t="shared" si="3"/>
        <v>1</v>
      </c>
    </row>
    <row r="44" spans="1:7" x14ac:dyDescent="0.25">
      <c r="A44" s="32">
        <v>17</v>
      </c>
      <c r="B44" s="32">
        <v>145052.91059496789</v>
      </c>
      <c r="C44" s="32">
        <v>3747.0894050321076</v>
      </c>
      <c r="D44">
        <f t="shared" si="0"/>
        <v>148800</v>
      </c>
      <c r="E44">
        <f t="shared" si="1"/>
        <v>134240.17025889765</v>
      </c>
      <c r="F44">
        <f t="shared" si="2"/>
        <v>155865.65093103814</v>
      </c>
      <c r="G44" t="b">
        <f t="shared" si="3"/>
        <v>1</v>
      </c>
    </row>
    <row r="45" spans="1:7" x14ac:dyDescent="0.25">
      <c r="A45" s="32">
        <v>18</v>
      </c>
      <c r="B45" s="32">
        <v>119572.66688362251</v>
      </c>
      <c r="C45" s="32">
        <v>-3876.6668836225144</v>
      </c>
      <c r="D45">
        <f t="shared" si="0"/>
        <v>115696</v>
      </c>
      <c r="E45">
        <f t="shared" si="1"/>
        <v>108759.92654755227</v>
      </c>
      <c r="F45">
        <f t="shared" si="2"/>
        <v>130385.40721969276</v>
      </c>
      <c r="G45" t="b">
        <f t="shared" si="3"/>
        <v>1</v>
      </c>
    </row>
    <row r="46" spans="1:7" x14ac:dyDescent="0.25">
      <c r="A46" s="32">
        <v>19</v>
      </c>
      <c r="B46" s="32">
        <v>139910.41333053104</v>
      </c>
      <c r="C46" s="32">
        <v>7289.5866694689612</v>
      </c>
      <c r="D46">
        <f t="shared" si="0"/>
        <v>147200</v>
      </c>
      <c r="E46">
        <f t="shared" si="1"/>
        <v>129097.67299446079</v>
      </c>
      <c r="F46">
        <f t="shared" si="2"/>
        <v>150723.15366660128</v>
      </c>
      <c r="G46" t="b">
        <f t="shared" si="3"/>
        <v>1</v>
      </c>
    </row>
    <row r="47" spans="1:7" x14ac:dyDescent="0.25">
      <c r="A47" s="32">
        <v>20</v>
      </c>
      <c r="B47" s="32">
        <v>139417.94152506121</v>
      </c>
      <c r="C47" s="32">
        <v>10982.058474938793</v>
      </c>
      <c r="D47">
        <f t="shared" si="0"/>
        <v>150400</v>
      </c>
      <c r="E47">
        <f t="shared" si="1"/>
        <v>128605.20118899096</v>
      </c>
      <c r="F47">
        <f t="shared" si="2"/>
        <v>150230.68186113145</v>
      </c>
      <c r="G47" t="b">
        <f t="shared" si="3"/>
        <v>0</v>
      </c>
    </row>
    <row r="48" spans="1:7" x14ac:dyDescent="0.25">
      <c r="A48" s="32">
        <v>21</v>
      </c>
      <c r="B48" s="32">
        <v>141874.82895483889</v>
      </c>
      <c r="C48" s="32">
        <v>10125.171045161114</v>
      </c>
      <c r="D48">
        <f t="shared" si="0"/>
        <v>152000</v>
      </c>
      <c r="E48">
        <f t="shared" si="1"/>
        <v>131062.08861876864</v>
      </c>
      <c r="F48">
        <f t="shared" si="2"/>
        <v>152687.56929090913</v>
      </c>
      <c r="G48" t="b">
        <f t="shared" si="3"/>
        <v>1</v>
      </c>
    </row>
    <row r="49" spans="1:7" x14ac:dyDescent="0.25">
      <c r="A49" s="32">
        <v>22</v>
      </c>
      <c r="B49" s="32">
        <v>138044.05835206644</v>
      </c>
      <c r="C49" s="32">
        <v>-2044.0583520664368</v>
      </c>
      <c r="D49">
        <f t="shared" si="0"/>
        <v>136000</v>
      </c>
      <c r="E49">
        <f t="shared" si="1"/>
        <v>127231.31801599619</v>
      </c>
      <c r="F49">
        <f t="shared" si="2"/>
        <v>148856.79868813668</v>
      </c>
      <c r="G49" t="b">
        <f t="shared" si="3"/>
        <v>1</v>
      </c>
    </row>
    <row r="50" spans="1:7" x14ac:dyDescent="0.25">
      <c r="A50" s="32">
        <v>23</v>
      </c>
      <c r="B50" s="32">
        <v>133915.03931461673</v>
      </c>
      <c r="C50" s="32">
        <v>-7675.0393146167335</v>
      </c>
      <c r="D50">
        <f t="shared" si="0"/>
        <v>126240</v>
      </c>
      <c r="E50">
        <f t="shared" si="1"/>
        <v>123102.29897854649</v>
      </c>
      <c r="F50">
        <f t="shared" si="2"/>
        <v>144727.77965068698</v>
      </c>
      <c r="G50" t="b">
        <f t="shared" si="3"/>
        <v>1</v>
      </c>
    </row>
    <row r="51" spans="1:7" x14ac:dyDescent="0.25">
      <c r="A51" s="32">
        <v>24</v>
      </c>
      <c r="B51" s="32">
        <v>127179.76334015554</v>
      </c>
      <c r="C51" s="32">
        <v>-3291.7633401555358</v>
      </c>
      <c r="D51">
        <f t="shared" si="0"/>
        <v>123888</v>
      </c>
      <c r="E51">
        <f t="shared" si="1"/>
        <v>116367.02300408529</v>
      </c>
      <c r="F51">
        <f t="shared" si="2"/>
        <v>137992.50367622578</v>
      </c>
      <c r="G51" t="b">
        <f t="shared" si="3"/>
        <v>1</v>
      </c>
    </row>
    <row r="52" spans="1:7" x14ac:dyDescent="0.25">
      <c r="A52" s="32">
        <v>25</v>
      </c>
      <c r="B52" s="32">
        <v>133969.26014448254</v>
      </c>
      <c r="C52" s="32">
        <v>-7889.2601444825414</v>
      </c>
      <c r="D52">
        <f t="shared" si="0"/>
        <v>126080</v>
      </c>
      <c r="E52">
        <f t="shared" si="1"/>
        <v>123156.5198084123</v>
      </c>
      <c r="F52">
        <f t="shared" si="2"/>
        <v>144782.00048055279</v>
      </c>
      <c r="G52" t="b">
        <f t="shared" si="3"/>
        <v>1</v>
      </c>
    </row>
    <row r="53" spans="1:7" x14ac:dyDescent="0.25">
      <c r="A53" s="32">
        <v>26</v>
      </c>
      <c r="B53" s="32">
        <v>143180.19893509345</v>
      </c>
      <c r="C53" s="32">
        <v>8499.8010649065545</v>
      </c>
      <c r="D53">
        <f t="shared" si="0"/>
        <v>151680</v>
      </c>
      <c r="E53">
        <f t="shared" si="1"/>
        <v>132367.4585990232</v>
      </c>
      <c r="F53">
        <f t="shared" si="2"/>
        <v>153992.93927116369</v>
      </c>
      <c r="G53" t="b">
        <f t="shared" si="3"/>
        <v>1</v>
      </c>
    </row>
    <row r="54" spans="1:7" ht="15.75" thickBot="1" x14ac:dyDescent="0.3">
      <c r="A54" s="33">
        <v>27</v>
      </c>
      <c r="B54" s="33">
        <v>154647.2201539799</v>
      </c>
      <c r="C54" s="33">
        <v>-1847.2201539798989</v>
      </c>
      <c r="D54">
        <f t="shared" si="0"/>
        <v>152800</v>
      </c>
      <c r="E54">
        <f t="shared" si="1"/>
        <v>143834.47981790965</v>
      </c>
      <c r="F54">
        <f t="shared" si="2"/>
        <v>165459.96049005014</v>
      </c>
      <c r="G54" t="b">
        <f t="shared" si="3"/>
        <v>1</v>
      </c>
    </row>
    <row r="55" spans="1:7" x14ac:dyDescent="0.25">
      <c r="C55">
        <f>AVERAGE(C28:C54)</f>
        <v>1.9941513461095317E-11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9" zoomScale="85" zoomScaleNormal="85" workbookViewId="0">
      <selection activeCell="E56" sqref="E56"/>
    </sheetView>
  </sheetViews>
  <sheetFormatPr defaultRowHeight="15" x14ac:dyDescent="0.25"/>
  <cols>
    <col min="1" max="1" width="21.140625" customWidth="1"/>
    <col min="2" max="2" width="32" bestFit="1" customWidth="1"/>
    <col min="3" max="3" width="14.5703125" bestFit="1" customWidth="1"/>
    <col min="4" max="4" width="18.570312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0.9723643429967247</v>
      </c>
    </row>
    <row r="5" spans="1:9" x14ac:dyDescent="0.25">
      <c r="A5" s="32" t="s">
        <v>46</v>
      </c>
      <c r="B5" s="32">
        <v>0.94549241553145202</v>
      </c>
    </row>
    <row r="6" spans="1:9" x14ac:dyDescent="0.25">
      <c r="A6" s="32" t="s">
        <v>47</v>
      </c>
      <c r="B6" s="32">
        <v>0.93558194562807973</v>
      </c>
    </row>
    <row r="7" spans="1:9" x14ac:dyDescent="0.25">
      <c r="A7" s="32" t="s">
        <v>48</v>
      </c>
      <c r="B7" s="32">
        <v>5406.3701680351205</v>
      </c>
    </row>
    <row r="8" spans="1:9" ht="15.75" thickBot="1" x14ac:dyDescent="0.3">
      <c r="A8" s="33" t="s">
        <v>49</v>
      </c>
      <c r="B8" s="33">
        <v>27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4</v>
      </c>
      <c r="C12" s="32">
        <v>11154120959.187813</v>
      </c>
      <c r="D12" s="32">
        <v>2788530239.7969532</v>
      </c>
      <c r="E12" s="32">
        <v>95.403389016873732</v>
      </c>
      <c r="F12" s="32">
        <v>1.4386230749298869E-13</v>
      </c>
    </row>
    <row r="13" spans="1:9" x14ac:dyDescent="0.25">
      <c r="A13" s="32" t="s">
        <v>52</v>
      </c>
      <c r="B13" s="32">
        <v>22</v>
      </c>
      <c r="C13" s="32">
        <v>643034444.66404212</v>
      </c>
      <c r="D13" s="32">
        <v>29228838.393820096</v>
      </c>
      <c r="E13" s="32"/>
      <c r="F13" s="32"/>
    </row>
    <row r="14" spans="1:9" ht="15.75" thickBot="1" x14ac:dyDescent="0.3">
      <c r="A14" s="33" t="s">
        <v>53</v>
      </c>
      <c r="B14" s="33">
        <v>26</v>
      </c>
      <c r="C14" s="33">
        <v>11797155403.851854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100222.56066171579</v>
      </c>
      <c r="C17" s="32">
        <v>135917.8740467575</v>
      </c>
      <c r="D17" s="32">
        <v>0.73737587027912121</v>
      </c>
      <c r="E17" s="32">
        <v>0.46868594035493305</v>
      </c>
      <c r="F17" s="32">
        <v>-181653.85777062614</v>
      </c>
      <c r="G17" s="32">
        <v>382098.97909405775</v>
      </c>
      <c r="H17" s="32">
        <v>-181653.85777062614</v>
      </c>
      <c r="I17" s="32">
        <v>382098.97909405775</v>
      </c>
    </row>
    <row r="18" spans="1:9" x14ac:dyDescent="0.25">
      <c r="A18" s="32" t="s">
        <v>34</v>
      </c>
      <c r="B18" s="32">
        <v>-689.52272281917146</v>
      </c>
      <c r="C18" s="32">
        <v>95.402867283151068</v>
      </c>
      <c r="D18" s="32">
        <v>-7.227484272277704</v>
      </c>
      <c r="E18" s="32">
        <v>3.0523499772437099E-7</v>
      </c>
      <c r="F18" s="32">
        <v>-887.37615987852064</v>
      </c>
      <c r="G18" s="32">
        <v>-491.66928575982234</v>
      </c>
      <c r="H18" s="32">
        <v>-887.37615987852064</v>
      </c>
      <c r="I18" s="32">
        <v>-491.66928575982234</v>
      </c>
    </row>
    <row r="19" spans="1:9" x14ac:dyDescent="0.25">
      <c r="A19" s="32" t="s">
        <v>35</v>
      </c>
      <c r="B19" s="32">
        <v>5.4941280009836287E-2</v>
      </c>
      <c r="C19" s="32">
        <v>7.2339148634055953E-2</v>
      </c>
      <c r="D19" s="32">
        <v>0.75949580617501122</v>
      </c>
      <c r="E19" s="32">
        <v>0.45561780315595468</v>
      </c>
      <c r="F19" s="32">
        <v>-9.5080932097438647E-2</v>
      </c>
      <c r="G19" s="32">
        <v>0.20496349211711121</v>
      </c>
      <c r="H19" s="32">
        <v>-9.5080932097438647E-2</v>
      </c>
      <c r="I19" s="32">
        <v>0.20496349211711121</v>
      </c>
    </row>
    <row r="20" spans="1:9" x14ac:dyDescent="0.25">
      <c r="A20" s="32" t="s">
        <v>36</v>
      </c>
      <c r="B20" s="32">
        <v>-1.3013668665867064</v>
      </c>
      <c r="C20" s="32">
        <v>1.627450021412028</v>
      </c>
      <c r="D20" s="32">
        <v>-0.79963553378898766</v>
      </c>
      <c r="E20" s="32">
        <v>0.43247165513329455</v>
      </c>
      <c r="F20" s="32">
        <v>-4.6764916353529413</v>
      </c>
      <c r="G20" s="32">
        <v>2.0737579021795289</v>
      </c>
      <c r="H20" s="32">
        <v>-4.6764916353529413</v>
      </c>
      <c r="I20" s="32">
        <v>2.0737579021795289</v>
      </c>
    </row>
    <row r="21" spans="1:9" ht="15.75" thickBot="1" x14ac:dyDescent="0.3">
      <c r="A21" s="33" t="s">
        <v>37</v>
      </c>
      <c r="B21" s="33">
        <v>152.4563672637006</v>
      </c>
      <c r="C21" s="33">
        <v>73.86296236669105</v>
      </c>
      <c r="D21" s="33">
        <v>2.0640434986459697</v>
      </c>
      <c r="E21" s="33">
        <v>5.1003698192174263E-2</v>
      </c>
      <c r="F21" s="33">
        <v>-0.72604110418856749</v>
      </c>
      <c r="G21" s="33">
        <v>305.63877563158974</v>
      </c>
      <c r="H21" s="33">
        <v>-0.72604110418856749</v>
      </c>
      <c r="I21" s="33">
        <v>305.63877563158974</v>
      </c>
    </row>
    <row r="25" spans="1:9" x14ac:dyDescent="0.25">
      <c r="A25" t="s">
        <v>67</v>
      </c>
      <c r="F25" t="s">
        <v>73</v>
      </c>
    </row>
    <row r="26" spans="1:9" ht="15.75" thickBot="1" x14ac:dyDescent="0.3"/>
    <row r="27" spans="1:9" x14ac:dyDescent="0.25">
      <c r="A27" s="34" t="s">
        <v>68</v>
      </c>
      <c r="B27" s="34" t="s">
        <v>71</v>
      </c>
      <c r="C27" s="34" t="s">
        <v>69</v>
      </c>
      <c r="D27" s="34" t="s">
        <v>72</v>
      </c>
      <c r="F27" s="34" t="s">
        <v>74</v>
      </c>
      <c r="G27" s="34" t="s">
        <v>33</v>
      </c>
    </row>
    <row r="28" spans="1:9" x14ac:dyDescent="0.25">
      <c r="A28" s="32">
        <v>1</v>
      </c>
      <c r="B28" s="32">
        <v>188848.91437411567</v>
      </c>
      <c r="C28" s="32">
        <v>3151.0856258843269</v>
      </c>
      <c r="D28" s="32">
        <v>0.63362128827134023</v>
      </c>
      <c r="F28" s="32">
        <v>1.8518518518518519</v>
      </c>
      <c r="G28" s="32">
        <v>115696</v>
      </c>
    </row>
    <row r="29" spans="1:9" x14ac:dyDescent="0.25">
      <c r="A29" s="32">
        <v>2</v>
      </c>
      <c r="B29" s="32">
        <v>187778.95482738264</v>
      </c>
      <c r="C29" s="32">
        <v>2621.0451726173633</v>
      </c>
      <c r="D29" s="32">
        <v>0.52704058729762848</v>
      </c>
      <c r="F29" s="32">
        <v>5.5555555555555554</v>
      </c>
      <c r="G29" s="32">
        <v>123888</v>
      </c>
    </row>
    <row r="30" spans="1:9" x14ac:dyDescent="0.25">
      <c r="A30" s="32">
        <v>3</v>
      </c>
      <c r="B30" s="32">
        <v>188493.83232660394</v>
      </c>
      <c r="C30" s="32">
        <v>2706.167673396063</v>
      </c>
      <c r="D30" s="32">
        <v>0.54415704651448693</v>
      </c>
      <c r="F30" s="32">
        <v>9.2592592592592595</v>
      </c>
      <c r="G30" s="32">
        <v>126080</v>
      </c>
    </row>
    <row r="31" spans="1:9" x14ac:dyDescent="0.25">
      <c r="A31" s="32">
        <v>4</v>
      </c>
      <c r="B31" s="32">
        <v>181358.58585173383</v>
      </c>
      <c r="C31" s="32">
        <v>-3758.5858517338347</v>
      </c>
      <c r="D31" s="32">
        <v>-0.75577762466726695</v>
      </c>
      <c r="F31" s="32">
        <v>12.962962962962962</v>
      </c>
      <c r="G31" s="32">
        <v>126240</v>
      </c>
    </row>
    <row r="32" spans="1:9" x14ac:dyDescent="0.25">
      <c r="A32" s="32">
        <v>5</v>
      </c>
      <c r="B32" s="32">
        <v>179755.16166812909</v>
      </c>
      <c r="C32" s="32">
        <v>-2955.1616681290907</v>
      </c>
      <c r="D32" s="32">
        <v>-0.59422483725257325</v>
      </c>
      <c r="F32" s="32">
        <v>16.666666666666668</v>
      </c>
      <c r="G32" s="32">
        <v>136000</v>
      </c>
    </row>
    <row r="33" spans="1:7" x14ac:dyDescent="0.25">
      <c r="A33" s="32">
        <v>6</v>
      </c>
      <c r="B33" s="32">
        <v>180691.27153467014</v>
      </c>
      <c r="C33" s="32">
        <v>-2291.2715346701443</v>
      </c>
      <c r="D33" s="32">
        <v>-0.46072960050703543</v>
      </c>
      <c r="F33" s="32">
        <v>20.37037037037037</v>
      </c>
      <c r="G33" s="32">
        <v>147200</v>
      </c>
    </row>
    <row r="34" spans="1:7" x14ac:dyDescent="0.25">
      <c r="A34" s="32">
        <v>7</v>
      </c>
      <c r="B34" s="32">
        <v>178521.21984697063</v>
      </c>
      <c r="C34" s="32">
        <v>2278.7801530293655</v>
      </c>
      <c r="D34" s="32">
        <v>0.45821782955974544</v>
      </c>
      <c r="F34" s="32">
        <v>24.074074074074073</v>
      </c>
      <c r="G34" s="32">
        <v>148800</v>
      </c>
    </row>
    <row r="35" spans="1:7" x14ac:dyDescent="0.25">
      <c r="A35" s="32">
        <v>8</v>
      </c>
      <c r="B35" s="32">
        <v>174553.05948624009</v>
      </c>
      <c r="C35" s="32">
        <v>646.94051375990966</v>
      </c>
      <c r="D35" s="32">
        <v>0.13008700188794051</v>
      </c>
      <c r="F35" s="32">
        <v>27.777777777777779</v>
      </c>
      <c r="G35" s="32">
        <v>150400</v>
      </c>
    </row>
    <row r="36" spans="1:7" x14ac:dyDescent="0.25">
      <c r="A36" s="32">
        <v>9</v>
      </c>
      <c r="B36" s="32">
        <v>174018.07971287359</v>
      </c>
      <c r="C36" s="32">
        <v>381.92028712641331</v>
      </c>
      <c r="D36" s="32">
        <v>7.6796651401081745E-2</v>
      </c>
      <c r="F36" s="32">
        <v>31.481481481481481</v>
      </c>
      <c r="G36" s="32">
        <v>151680</v>
      </c>
    </row>
    <row r="37" spans="1:7" x14ac:dyDescent="0.25">
      <c r="A37" s="32">
        <v>10</v>
      </c>
      <c r="B37" s="32">
        <v>173435.69560240986</v>
      </c>
      <c r="C37" s="32">
        <v>484.30439759013825</v>
      </c>
      <c r="D37" s="32">
        <v>9.738408052000154E-2</v>
      </c>
      <c r="F37" s="32">
        <v>35.18518518518519</v>
      </c>
      <c r="G37" s="32">
        <v>152000</v>
      </c>
    </row>
    <row r="38" spans="1:7" x14ac:dyDescent="0.25">
      <c r="A38" s="32">
        <v>11</v>
      </c>
      <c r="B38" s="32">
        <v>173150.81424982677</v>
      </c>
      <c r="C38" s="32">
        <v>-350.81424982676981</v>
      </c>
      <c r="D38" s="32">
        <v>-7.0541839641948684E-2</v>
      </c>
      <c r="F38" s="32">
        <v>38.888888888888893</v>
      </c>
      <c r="G38" s="32">
        <v>152800</v>
      </c>
    </row>
    <row r="39" spans="1:7" x14ac:dyDescent="0.25">
      <c r="A39" s="32">
        <v>12</v>
      </c>
      <c r="B39" s="32">
        <v>164482.88936694516</v>
      </c>
      <c r="C39" s="32">
        <v>-1282.8893669451645</v>
      </c>
      <c r="D39" s="32">
        <v>-0.25796379721204021</v>
      </c>
      <c r="F39" s="32">
        <v>42.592592592592595</v>
      </c>
      <c r="G39" s="32">
        <v>159200</v>
      </c>
    </row>
    <row r="40" spans="1:7" x14ac:dyDescent="0.25">
      <c r="A40" s="32">
        <v>13</v>
      </c>
      <c r="B40" s="32">
        <v>163981.42598460862</v>
      </c>
      <c r="C40" s="32">
        <v>-2381.4259846086206</v>
      </c>
      <c r="D40" s="32">
        <v>-0.47885788564285431</v>
      </c>
      <c r="F40" s="32">
        <v>46.296296296296298</v>
      </c>
      <c r="G40" s="32">
        <v>160800</v>
      </c>
    </row>
    <row r="41" spans="1:7" x14ac:dyDescent="0.25">
      <c r="A41" s="32">
        <v>14</v>
      </c>
      <c r="B41" s="32">
        <v>165916.90243958571</v>
      </c>
      <c r="C41" s="32">
        <v>-4316.9024395857123</v>
      </c>
      <c r="D41" s="32">
        <v>-0.86804409967258689</v>
      </c>
      <c r="F41" s="32">
        <v>50</v>
      </c>
      <c r="G41" s="32">
        <v>161600</v>
      </c>
    </row>
    <row r="42" spans="1:7" x14ac:dyDescent="0.25">
      <c r="A42" s="32">
        <v>15</v>
      </c>
      <c r="B42" s="32">
        <v>166144.20450253767</v>
      </c>
      <c r="C42" s="32">
        <v>-5344.2045025376719</v>
      </c>
      <c r="D42" s="32">
        <v>-1.074614321447741</v>
      </c>
      <c r="F42" s="32">
        <v>53.703703703703709</v>
      </c>
      <c r="G42" s="32">
        <v>161600</v>
      </c>
    </row>
    <row r="43" spans="1:7" x14ac:dyDescent="0.25">
      <c r="A43" s="32">
        <v>16</v>
      </c>
      <c r="B43" s="32">
        <v>162808.6866959499</v>
      </c>
      <c r="C43" s="32">
        <v>-3608.6866959499021</v>
      </c>
      <c r="D43" s="32">
        <v>-0.72563585529787811</v>
      </c>
      <c r="F43" s="32">
        <v>57.407407407407412</v>
      </c>
      <c r="G43" s="32">
        <v>163200</v>
      </c>
    </row>
    <row r="44" spans="1:7" x14ac:dyDescent="0.25">
      <c r="A44" s="32">
        <v>17</v>
      </c>
      <c r="B44" s="32">
        <v>145052.91059496789</v>
      </c>
      <c r="C44" s="32">
        <v>3747.0894050321076</v>
      </c>
      <c r="D44" s="32">
        <v>0.75346591555030296</v>
      </c>
      <c r="F44" s="32">
        <v>61.111111111111114</v>
      </c>
      <c r="G44" s="32">
        <v>172800</v>
      </c>
    </row>
    <row r="45" spans="1:7" x14ac:dyDescent="0.25">
      <c r="A45" s="32">
        <v>18</v>
      </c>
      <c r="B45" s="32">
        <v>119572.66688362251</v>
      </c>
      <c r="C45" s="32">
        <v>-3876.6668836225144</v>
      </c>
      <c r="D45" s="32">
        <v>-0.7795213956810163</v>
      </c>
      <c r="F45" s="32">
        <v>64.81481481481481</v>
      </c>
      <c r="G45" s="32">
        <v>173920</v>
      </c>
    </row>
    <row r="46" spans="1:7" x14ac:dyDescent="0.25">
      <c r="A46" s="32">
        <v>19</v>
      </c>
      <c r="B46" s="32">
        <v>139910.41333053104</v>
      </c>
      <c r="C46" s="32">
        <v>7289.5866694689612</v>
      </c>
      <c r="D46" s="32">
        <v>1.4657923791513192</v>
      </c>
      <c r="F46" s="32">
        <v>68.518518518518519</v>
      </c>
      <c r="G46" s="32">
        <v>174400</v>
      </c>
    </row>
    <row r="47" spans="1:7" x14ac:dyDescent="0.25">
      <c r="A47" s="32">
        <v>20</v>
      </c>
      <c r="B47" s="32">
        <v>139417.94152506121</v>
      </c>
      <c r="C47" s="32">
        <v>10982.058474938793</v>
      </c>
      <c r="D47" s="32">
        <v>2.2082757706113014</v>
      </c>
      <c r="F47" s="32">
        <v>72.222222222222214</v>
      </c>
      <c r="G47" s="32">
        <v>175200</v>
      </c>
    </row>
    <row r="48" spans="1:7" x14ac:dyDescent="0.25">
      <c r="A48" s="32">
        <v>21</v>
      </c>
      <c r="B48" s="32">
        <v>141874.82895483889</v>
      </c>
      <c r="C48" s="32">
        <v>10125.171045161114</v>
      </c>
      <c r="D48" s="32">
        <v>2.0359725768487147</v>
      </c>
      <c r="F48" s="32">
        <v>75.925925925925924</v>
      </c>
      <c r="G48" s="32">
        <v>176800</v>
      </c>
    </row>
    <row r="49" spans="1:7" x14ac:dyDescent="0.25">
      <c r="A49" s="32">
        <v>22</v>
      </c>
      <c r="B49" s="32">
        <v>138044.05835206644</v>
      </c>
      <c r="C49" s="32">
        <v>-2044.0583520664368</v>
      </c>
      <c r="D49" s="32">
        <v>-0.41101989603175332</v>
      </c>
      <c r="F49" s="32">
        <v>79.629629629629619</v>
      </c>
      <c r="G49" s="32">
        <v>177600</v>
      </c>
    </row>
    <row r="50" spans="1:7" x14ac:dyDescent="0.25">
      <c r="A50" s="32">
        <v>23</v>
      </c>
      <c r="B50" s="32">
        <v>133915.03931461673</v>
      </c>
      <c r="C50" s="32">
        <v>-7675.0393146167335</v>
      </c>
      <c r="D50" s="32">
        <v>-1.5432993182138164</v>
      </c>
      <c r="F50" s="32">
        <v>83.333333333333329</v>
      </c>
      <c r="G50" s="32">
        <v>178400</v>
      </c>
    </row>
    <row r="51" spans="1:7" x14ac:dyDescent="0.25">
      <c r="A51" s="32">
        <v>24</v>
      </c>
      <c r="B51" s="32">
        <v>127179.76334015554</v>
      </c>
      <c r="C51" s="32">
        <v>-3291.7633401555358</v>
      </c>
      <c r="D51" s="32">
        <v>-0.66190880728237167</v>
      </c>
      <c r="F51" s="32">
        <v>87.037037037037038</v>
      </c>
      <c r="G51" s="32">
        <v>180800</v>
      </c>
    </row>
    <row r="52" spans="1:7" x14ac:dyDescent="0.25">
      <c r="A52" s="32">
        <v>25</v>
      </c>
      <c r="B52" s="32">
        <v>133969.26014448254</v>
      </c>
      <c r="C52" s="32">
        <v>-7889.2601444825414</v>
      </c>
      <c r="D52" s="32">
        <v>-1.5863749100286328</v>
      </c>
      <c r="F52" s="32">
        <v>90.740740740740733</v>
      </c>
      <c r="G52" s="32">
        <v>190400</v>
      </c>
    </row>
    <row r="53" spans="1:7" x14ac:dyDescent="0.25">
      <c r="A53" s="32">
        <v>26</v>
      </c>
      <c r="B53" s="32">
        <v>143180.19893509345</v>
      </c>
      <c r="C53" s="32">
        <v>8499.8010649065545</v>
      </c>
      <c r="D53" s="32">
        <v>1.7091426702455157</v>
      </c>
      <c r="F53" s="32">
        <v>94.444444444444443</v>
      </c>
      <c r="G53" s="32">
        <v>191200</v>
      </c>
    </row>
    <row r="54" spans="1:7" ht="15.75" thickBot="1" x14ac:dyDescent="0.3">
      <c r="A54" s="33">
        <v>27</v>
      </c>
      <c r="B54" s="33">
        <v>154647.2201539799</v>
      </c>
      <c r="C54" s="33">
        <v>-1847.2201539798989</v>
      </c>
      <c r="D54" s="33">
        <v>-0.37143960927975511</v>
      </c>
      <c r="F54" s="33">
        <v>98.148148148148138</v>
      </c>
      <c r="G54" s="33">
        <v>192000</v>
      </c>
    </row>
  </sheetData>
  <sortState ref="G28:G54">
    <sortCondition ref="G28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3" zoomScale="145" zoomScaleNormal="145" workbookViewId="0">
      <selection activeCell="E19" sqref="E19"/>
    </sheetView>
  </sheetViews>
  <sheetFormatPr defaultRowHeight="15" x14ac:dyDescent="0.25"/>
  <cols>
    <col min="1" max="1" width="8.85546875" customWidth="1"/>
    <col min="2" max="2" width="17.7109375" customWidth="1"/>
    <col min="3" max="3" width="20.140625" bestFit="1" customWidth="1"/>
    <col min="4" max="4" width="36" bestFit="1" customWidth="1"/>
    <col min="6" max="6" width="22.5703125" bestFit="1" customWidth="1"/>
    <col min="7" max="7" width="17.140625" bestFit="1" customWidth="1"/>
    <col min="8" max="8" width="19.140625" bestFit="1" customWidth="1"/>
    <col min="9" max="10" width="17.140625" bestFit="1" customWidth="1"/>
    <col min="11" max="11" width="17.7109375" bestFit="1" customWidth="1"/>
    <col min="12" max="14" width="17.140625" bestFit="1" customWidth="1"/>
  </cols>
  <sheetData>
    <row r="1" spans="1:6" ht="18.75" x14ac:dyDescent="0.3">
      <c r="B1" s="19"/>
      <c r="C1" s="20" t="s">
        <v>9</v>
      </c>
      <c r="D1" s="3"/>
    </row>
    <row r="2" spans="1:6" ht="18.75" x14ac:dyDescent="0.3">
      <c r="B2" s="8"/>
      <c r="D2" s="3"/>
    </row>
    <row r="3" spans="1:6" ht="18.75" x14ac:dyDescent="0.3">
      <c r="A3" s="14"/>
      <c r="B3" s="14" t="s">
        <v>4</v>
      </c>
      <c r="C3" s="14" t="s">
        <v>5</v>
      </c>
      <c r="F3" s="3"/>
    </row>
    <row r="4" spans="1:6" x14ac:dyDescent="0.25">
      <c r="B4" s="13" t="s">
        <v>12</v>
      </c>
      <c r="D4" s="2"/>
    </row>
    <row r="5" spans="1:6" x14ac:dyDescent="0.25">
      <c r="A5" s="13" t="s">
        <v>10</v>
      </c>
      <c r="B5" s="13" t="s">
        <v>13</v>
      </c>
      <c r="C5" s="13" t="s">
        <v>11</v>
      </c>
      <c r="D5" s="2"/>
    </row>
    <row r="6" spans="1:6" x14ac:dyDescent="0.25">
      <c r="A6" s="14">
        <v>1988</v>
      </c>
      <c r="B6" s="15">
        <v>10.3</v>
      </c>
      <c r="C6" s="16">
        <v>183800</v>
      </c>
    </row>
    <row r="7" spans="1:6" x14ac:dyDescent="0.25">
      <c r="A7" s="14">
        <v>1989</v>
      </c>
      <c r="B7" s="15">
        <v>10.3</v>
      </c>
      <c r="C7" s="16">
        <v>183200</v>
      </c>
    </row>
    <row r="8" spans="1:6" x14ac:dyDescent="0.25">
      <c r="A8" s="14">
        <v>1990</v>
      </c>
      <c r="B8" s="15">
        <v>10.1</v>
      </c>
      <c r="C8" s="16">
        <v>174900</v>
      </c>
    </row>
    <row r="9" spans="1:6" x14ac:dyDescent="0.25">
      <c r="A9" s="14">
        <v>1991</v>
      </c>
      <c r="B9" s="15">
        <v>9.3000000000000007</v>
      </c>
      <c r="C9" s="16">
        <v>173500</v>
      </c>
    </row>
    <row r="10" spans="1:6" x14ac:dyDescent="0.25">
      <c r="A10" s="14">
        <v>1992</v>
      </c>
      <c r="B10" s="15">
        <v>8.4</v>
      </c>
      <c r="C10" s="16">
        <v>172900</v>
      </c>
    </row>
    <row r="11" spans="1:6" x14ac:dyDescent="0.25">
      <c r="A11" s="14">
        <v>1993</v>
      </c>
      <c r="B11" s="15">
        <v>7.3</v>
      </c>
      <c r="C11" s="16">
        <v>173200</v>
      </c>
    </row>
    <row r="12" spans="1:6" x14ac:dyDescent="0.25">
      <c r="A12" s="14">
        <v>1994</v>
      </c>
      <c r="B12" s="15">
        <v>8.4</v>
      </c>
      <c r="C12" s="16">
        <v>173200</v>
      </c>
    </row>
    <row r="13" spans="1:6" x14ac:dyDescent="0.25">
      <c r="A13" s="14">
        <v>1995</v>
      </c>
      <c r="B13" s="15">
        <v>7.9</v>
      </c>
      <c r="C13" s="16">
        <v>169700</v>
      </c>
    </row>
    <row r="14" spans="1:6" x14ac:dyDescent="0.25">
      <c r="A14" s="14">
        <v>1996</v>
      </c>
      <c r="B14" s="15">
        <v>7.6</v>
      </c>
      <c r="C14" s="16">
        <v>174500</v>
      </c>
    </row>
    <row r="15" spans="1:6" x14ac:dyDescent="0.25">
      <c r="A15" s="14">
        <v>1997</v>
      </c>
      <c r="B15" s="15">
        <v>7.6</v>
      </c>
      <c r="C15" s="16">
        <v>177900</v>
      </c>
    </row>
    <row r="16" spans="1:6" x14ac:dyDescent="0.25">
      <c r="A16" s="14">
        <v>1998</v>
      </c>
      <c r="B16" s="15">
        <v>6.9</v>
      </c>
      <c r="C16" s="16">
        <v>188100</v>
      </c>
    </row>
    <row r="17" spans="1:3" x14ac:dyDescent="0.25">
      <c r="A17" s="14">
        <v>1999</v>
      </c>
      <c r="B17" s="15">
        <v>7.4</v>
      </c>
      <c r="C17" s="16">
        <v>203200</v>
      </c>
    </row>
    <row r="18" spans="1:3" x14ac:dyDescent="0.25">
      <c r="A18" s="14">
        <v>2000</v>
      </c>
      <c r="B18" s="15">
        <v>8.1</v>
      </c>
      <c r="C18" s="16">
        <v>230200</v>
      </c>
    </row>
    <row r="19" spans="1:3" x14ac:dyDescent="0.25">
      <c r="A19" s="14">
        <v>2001</v>
      </c>
      <c r="B19" s="15">
        <v>7</v>
      </c>
      <c r="C19" s="16">
        <v>258200</v>
      </c>
    </row>
    <row r="20" spans="1:3" x14ac:dyDescent="0.25">
      <c r="A20" s="14">
        <v>2002</v>
      </c>
      <c r="B20" s="15">
        <v>6.5</v>
      </c>
      <c r="C20" s="16">
        <v>309800</v>
      </c>
    </row>
    <row r="21" spans="1:3" x14ac:dyDescent="0.25">
      <c r="A21" s="14">
        <v>2003</v>
      </c>
      <c r="B21" s="15">
        <v>5.8</v>
      </c>
      <c r="C21" s="16">
        <v>329800</v>
      </c>
    </row>
    <row r="22" spans="1:3" x14ac:dyDescent="0.25">
      <c r="A22" s="14" t="s">
        <v>14</v>
      </c>
      <c r="B22" s="17">
        <f>MEDIAN(B6:B21)</f>
        <v>7.75</v>
      </c>
      <c r="C22" s="18">
        <f>MEDIAN(C6:C21)</f>
        <v>180550</v>
      </c>
    </row>
    <row r="23" spans="1:3" x14ac:dyDescent="0.25">
      <c r="A23" s="9"/>
      <c r="B23" s="9"/>
      <c r="C23" s="9"/>
    </row>
    <row r="24" spans="1:3" ht="18.75" x14ac:dyDescent="0.3">
      <c r="B24" s="4"/>
    </row>
    <row r="28" spans="1:3" x14ac:dyDescent="0.25">
      <c r="A28" s="1" t="s">
        <v>20</v>
      </c>
      <c r="B28" s="7"/>
    </row>
    <row r="29" spans="1:3" x14ac:dyDescent="0.25">
      <c r="A29" s="6" t="s">
        <v>16</v>
      </c>
      <c r="B29" s="7"/>
    </row>
    <row r="30" spans="1:3" x14ac:dyDescent="0.25">
      <c r="A30" s="6" t="s">
        <v>17</v>
      </c>
      <c r="B30" s="7"/>
    </row>
    <row r="31" spans="1:3" x14ac:dyDescent="0.25">
      <c r="A31" s="6" t="s">
        <v>18</v>
      </c>
      <c r="B31" s="7"/>
    </row>
    <row r="32" spans="1:3" x14ac:dyDescent="0.25">
      <c r="A32" s="6" t="s">
        <v>23</v>
      </c>
      <c r="B32" s="7"/>
    </row>
    <row r="33" spans="1:4" x14ac:dyDescent="0.25">
      <c r="A33" s="6" t="s">
        <v>19</v>
      </c>
      <c r="B33" s="7"/>
    </row>
    <row r="35" spans="1:4" x14ac:dyDescent="0.25">
      <c r="A35" s="1" t="s">
        <v>22</v>
      </c>
      <c r="B35" s="6"/>
      <c r="C35" s="1"/>
      <c r="D35" s="1"/>
    </row>
    <row r="36" spans="1:4" x14ac:dyDescent="0.25">
      <c r="A36" s="6" t="s">
        <v>24</v>
      </c>
      <c r="B36" s="6"/>
      <c r="C36" s="1"/>
      <c r="D36" s="1"/>
    </row>
    <row r="37" spans="1:4" x14ac:dyDescent="0.25">
      <c r="A37" s="6" t="s">
        <v>27</v>
      </c>
      <c r="B37" s="6"/>
      <c r="C37" s="1"/>
      <c r="D37" s="1"/>
    </row>
    <row r="38" spans="1:4" x14ac:dyDescent="0.25">
      <c r="A38" s="6" t="s">
        <v>15</v>
      </c>
      <c r="B38" s="6"/>
      <c r="C38" s="1"/>
      <c r="D38" s="1"/>
    </row>
    <row r="39" spans="1:4" x14ac:dyDescent="0.25">
      <c r="A39" s="6" t="s">
        <v>25</v>
      </c>
      <c r="B39" s="6"/>
      <c r="C39" s="1"/>
      <c r="D39" s="1"/>
    </row>
    <row r="40" spans="1:4" x14ac:dyDescent="0.25">
      <c r="A40" s="6" t="s">
        <v>26</v>
      </c>
      <c r="B40" s="6"/>
      <c r="C40" s="1"/>
      <c r="D40" s="1"/>
    </row>
    <row r="41" spans="1:4" x14ac:dyDescent="0.25">
      <c r="A41" s="7"/>
      <c r="B41" s="7"/>
    </row>
    <row r="42" spans="1:4" x14ac:dyDescent="0.25">
      <c r="A42" s="1" t="s">
        <v>21</v>
      </c>
      <c r="B42" s="7"/>
    </row>
    <row r="43" spans="1:4" x14ac:dyDescent="0.25">
      <c r="A43" s="6" t="s">
        <v>28</v>
      </c>
      <c r="B43" s="6"/>
      <c r="C43" s="1"/>
    </row>
    <row r="44" spans="1:4" x14ac:dyDescent="0.25">
      <c r="A44" s="6" t="s">
        <v>29</v>
      </c>
      <c r="B44" s="6"/>
      <c r="C44" s="1"/>
    </row>
    <row r="45" spans="1:4" x14ac:dyDescent="0.25">
      <c r="A45" s="6" t="s">
        <v>30</v>
      </c>
      <c r="B45" s="6"/>
      <c r="C45" s="1"/>
    </row>
    <row r="46" spans="1:4" x14ac:dyDescent="0.25">
      <c r="A46" s="6" t="s">
        <v>31</v>
      </c>
      <c r="B46" s="6"/>
      <c r="C46" s="1"/>
    </row>
    <row r="47" spans="1:4" x14ac:dyDescent="0.25">
      <c r="A47" s="7"/>
      <c r="B47" s="7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B24" sqref="B24"/>
    </sheetView>
  </sheetViews>
  <sheetFormatPr defaultRowHeight="15" x14ac:dyDescent="0.25"/>
  <cols>
    <col min="1" max="1" width="18" bestFit="1" customWidth="1"/>
    <col min="2" max="2" width="27.4257812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0.62015736164718471</v>
      </c>
    </row>
    <row r="5" spans="1:9" x14ac:dyDescent="0.25">
      <c r="A5" s="32" t="s">
        <v>46</v>
      </c>
      <c r="B5" s="32">
        <v>0.38459515320519705</v>
      </c>
    </row>
    <row r="6" spans="1:9" x14ac:dyDescent="0.25">
      <c r="A6" s="32" t="s">
        <v>47</v>
      </c>
      <c r="B6" s="32">
        <v>0.34063766414842539</v>
      </c>
    </row>
    <row r="7" spans="1:9" x14ac:dyDescent="0.25">
      <c r="A7" s="32" t="s">
        <v>48</v>
      </c>
      <c r="B7" s="32">
        <v>41456.517539103283</v>
      </c>
    </row>
    <row r="8" spans="1:9" ht="15.75" thickBot="1" x14ac:dyDescent="0.3">
      <c r="A8" s="33" t="s">
        <v>49</v>
      </c>
      <c r="B8" s="33">
        <v>16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1</v>
      </c>
      <c r="C12" s="32">
        <v>15036839524.420311</v>
      </c>
      <c r="D12" s="32">
        <v>15036839524.420311</v>
      </c>
      <c r="E12" s="32">
        <v>8.7492520946427952</v>
      </c>
      <c r="F12" s="32">
        <v>1.038197592212077E-2</v>
      </c>
    </row>
    <row r="13" spans="1:9" x14ac:dyDescent="0.25">
      <c r="A13" s="32" t="s">
        <v>52</v>
      </c>
      <c r="B13" s="32">
        <v>14</v>
      </c>
      <c r="C13" s="32">
        <v>24060999850.579689</v>
      </c>
      <c r="D13" s="32">
        <v>1718642846.4699779</v>
      </c>
      <c r="E13" s="32"/>
      <c r="F13" s="32"/>
    </row>
    <row r="14" spans="1:9" ht="15.75" thickBot="1" x14ac:dyDescent="0.3">
      <c r="A14" s="33" t="s">
        <v>53</v>
      </c>
      <c r="B14" s="33">
        <v>15</v>
      </c>
      <c r="C14" s="33">
        <v>39097839375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393348.61626768101</v>
      </c>
      <c r="C17" s="32">
        <v>64595.447671149355</v>
      </c>
      <c r="D17" s="32">
        <v>6.089416986010991</v>
      </c>
      <c r="E17" s="32">
        <v>2.7925132796930219E-5</v>
      </c>
      <c r="F17" s="32">
        <v>254805.16000250872</v>
      </c>
      <c r="G17" s="32">
        <v>531892.07253285334</v>
      </c>
      <c r="H17" s="32">
        <v>254805.16000250872</v>
      </c>
      <c r="I17" s="32">
        <v>531892.07253285334</v>
      </c>
    </row>
    <row r="18" spans="1:9" ht="15.75" thickBot="1" x14ac:dyDescent="0.3">
      <c r="A18" s="33" t="s">
        <v>13</v>
      </c>
      <c r="B18" s="33">
        <v>-23409.448101496477</v>
      </c>
      <c r="C18" s="33">
        <v>7914.1761044558534</v>
      </c>
      <c r="D18" s="33">
        <v>-2.957913469769323</v>
      </c>
      <c r="E18" s="33">
        <v>1.0381975922120784E-2</v>
      </c>
      <c r="F18" s="33">
        <v>-40383.667656170583</v>
      </c>
      <c r="G18" s="33">
        <v>-6435.2285468223745</v>
      </c>
      <c r="H18" s="33">
        <v>-40383.667656170583</v>
      </c>
      <c r="I18" s="33">
        <v>-6435.2285468223745</v>
      </c>
    </row>
    <row r="22" spans="1:9" x14ac:dyDescent="0.25">
      <c r="A22" t="s">
        <v>67</v>
      </c>
    </row>
    <row r="23" spans="1:9" ht="15.75" thickBot="1" x14ac:dyDescent="0.3"/>
    <row r="24" spans="1:9" x14ac:dyDescent="0.25">
      <c r="A24" s="34" t="s">
        <v>68</v>
      </c>
      <c r="B24" s="34" t="s">
        <v>70</v>
      </c>
      <c r="C24" s="34" t="s">
        <v>69</v>
      </c>
    </row>
    <row r="25" spans="1:9" x14ac:dyDescent="0.25">
      <c r="A25" s="32">
        <v>1</v>
      </c>
      <c r="B25" s="32">
        <v>152231.30082226728</v>
      </c>
      <c r="C25" s="32">
        <v>31568.69917773272</v>
      </c>
    </row>
    <row r="26" spans="1:9" x14ac:dyDescent="0.25">
      <c r="A26" s="32">
        <v>2</v>
      </c>
      <c r="B26" s="32">
        <v>152231.30082226728</v>
      </c>
      <c r="C26" s="32">
        <v>30968.69917773272</v>
      </c>
    </row>
    <row r="27" spans="1:9" x14ac:dyDescent="0.25">
      <c r="A27" s="32">
        <v>3</v>
      </c>
      <c r="B27" s="32">
        <v>156913.19044256659</v>
      </c>
      <c r="C27" s="32">
        <v>17986.809557433415</v>
      </c>
    </row>
    <row r="28" spans="1:9" x14ac:dyDescent="0.25">
      <c r="A28" s="32">
        <v>4</v>
      </c>
      <c r="B28" s="32">
        <v>175640.74892376375</v>
      </c>
      <c r="C28" s="32">
        <v>-2140.7489237637492</v>
      </c>
    </row>
    <row r="29" spans="1:9" x14ac:dyDescent="0.25">
      <c r="A29" s="32">
        <v>5</v>
      </c>
      <c r="B29" s="32">
        <v>196709.25221511058</v>
      </c>
      <c r="C29" s="32">
        <v>-23809.25221511058</v>
      </c>
    </row>
    <row r="30" spans="1:9" x14ac:dyDescent="0.25">
      <c r="A30" s="32">
        <v>6</v>
      </c>
      <c r="B30" s="32">
        <v>222459.64512675672</v>
      </c>
      <c r="C30" s="32">
        <v>-49259.645126756717</v>
      </c>
    </row>
    <row r="31" spans="1:9" x14ac:dyDescent="0.25">
      <c r="A31" s="32">
        <v>7</v>
      </c>
      <c r="B31" s="32">
        <v>196709.25221511058</v>
      </c>
      <c r="C31" s="32">
        <v>-23509.25221511058</v>
      </c>
    </row>
    <row r="32" spans="1:9" x14ac:dyDescent="0.25">
      <c r="A32" s="32">
        <v>8</v>
      </c>
      <c r="B32" s="32">
        <v>208413.97626585883</v>
      </c>
      <c r="C32" s="32">
        <v>-38713.97626585883</v>
      </c>
    </row>
    <row r="33" spans="1:3" x14ac:dyDescent="0.25">
      <c r="A33" s="32">
        <v>9</v>
      </c>
      <c r="B33" s="32">
        <v>215436.8106963078</v>
      </c>
      <c r="C33" s="32">
        <v>-40936.810696307803</v>
      </c>
    </row>
    <row r="34" spans="1:3" x14ac:dyDescent="0.25">
      <c r="A34" s="32">
        <v>10</v>
      </c>
      <c r="B34" s="32">
        <v>215436.8106963078</v>
      </c>
      <c r="C34" s="32">
        <v>-37536.810696307803</v>
      </c>
    </row>
    <row r="35" spans="1:3" x14ac:dyDescent="0.25">
      <c r="A35" s="32">
        <v>11</v>
      </c>
      <c r="B35" s="32">
        <v>231823.4243673553</v>
      </c>
      <c r="C35" s="32">
        <v>-43723.424367355299</v>
      </c>
    </row>
    <row r="36" spans="1:3" x14ac:dyDescent="0.25">
      <c r="A36" s="32">
        <v>12</v>
      </c>
      <c r="B36" s="32">
        <v>220118.70031660708</v>
      </c>
      <c r="C36" s="32">
        <v>-16918.700316607079</v>
      </c>
    </row>
    <row r="37" spans="1:3" x14ac:dyDescent="0.25">
      <c r="A37" s="32">
        <v>13</v>
      </c>
      <c r="B37" s="32">
        <v>203732.08664555955</v>
      </c>
      <c r="C37" s="32">
        <v>26467.913354440447</v>
      </c>
    </row>
    <row r="38" spans="1:3" x14ac:dyDescent="0.25">
      <c r="A38" s="32">
        <v>14</v>
      </c>
      <c r="B38" s="32">
        <v>229482.47955720566</v>
      </c>
      <c r="C38" s="32">
        <v>28717.520442794339</v>
      </c>
    </row>
    <row r="39" spans="1:3" x14ac:dyDescent="0.25">
      <c r="A39" s="32">
        <v>15</v>
      </c>
      <c r="B39" s="32">
        <v>241187.20360795391</v>
      </c>
      <c r="C39" s="32">
        <v>68612.79639204609</v>
      </c>
    </row>
    <row r="40" spans="1:3" ht="15.75" thickBot="1" x14ac:dyDescent="0.3">
      <c r="A40" s="33">
        <v>16</v>
      </c>
      <c r="B40" s="33">
        <v>257573.81727900144</v>
      </c>
      <c r="C40" s="33">
        <v>72226.182720998564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 demand_data</vt:lpstr>
      <vt:lpstr>With only price per week</vt:lpstr>
      <vt:lpstr>first_transitdemand</vt:lpstr>
      <vt:lpstr>second_transitdemand</vt:lpstr>
      <vt:lpstr>Interest rates &amp; home prices</vt:lpstr>
      <vt:lpstr>regression_homeprices</vt:lpstr>
    </vt:vector>
  </TitlesOfParts>
  <Company>Journalist's Resource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akshay reddy</cp:lastModifiedBy>
  <cp:lastPrinted>2008-08-25T13:51:01Z</cp:lastPrinted>
  <dcterms:created xsi:type="dcterms:W3CDTF">2008-08-22T18:04:02Z</dcterms:created>
  <dcterms:modified xsi:type="dcterms:W3CDTF">2019-05-08T07:15:08Z</dcterms:modified>
</cp:coreProperties>
</file>