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BAD01F39-60DF-4DA3-8E76-491DE4A5D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LE" sheetId="7" r:id="rId1"/>
    <sheet name="BS" sheetId="2" r:id="rId2"/>
    <sheet name="P&amp;L" sheetId="6" r:id="rId3"/>
    <sheet name="DEP" sheetId="3" r:id="rId4"/>
    <sheet name="CAPITAL" sheetId="4" r:id="rId5"/>
    <sheet name="DSCR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5" l="1"/>
  <c r="J21" i="6"/>
  <c r="J25" i="2"/>
  <c r="J18" i="2"/>
  <c r="K16" i="5"/>
  <c r="J16" i="5"/>
  <c r="J9" i="5"/>
  <c r="J8" i="5"/>
  <c r="I7" i="5"/>
  <c r="L64" i="3"/>
  <c r="L51" i="3"/>
  <c r="L50" i="3"/>
  <c r="L53" i="3" s="1"/>
  <c r="J33" i="6"/>
  <c r="J8" i="6"/>
  <c r="J25" i="6"/>
  <c r="L81" i="3"/>
  <c r="L80" i="3"/>
  <c r="L79" i="3"/>
  <c r="L63" i="3"/>
  <c r="L67" i="3"/>
  <c r="L65" i="3"/>
  <c r="L60" i="3"/>
  <c r="K65" i="3"/>
  <c r="J10" i="6"/>
  <c r="J6" i="6"/>
  <c r="J5" i="5"/>
  <c r="J6" i="4"/>
  <c r="J5" i="4"/>
  <c r="L57" i="3"/>
  <c r="L54" i="3" s="1"/>
  <c r="L48" i="3"/>
  <c r="L47" i="3"/>
  <c r="D16" i="5"/>
  <c r="C16" i="5"/>
  <c r="B16" i="5"/>
  <c r="I16" i="5"/>
  <c r="H16" i="5"/>
  <c r="G16" i="5"/>
  <c r="F16" i="5"/>
  <c r="E16" i="5"/>
  <c r="C25" i="2"/>
  <c r="B25" i="2"/>
  <c r="I5" i="5"/>
  <c r="H5" i="5"/>
  <c r="G5" i="5"/>
  <c r="F5" i="5"/>
  <c r="E5" i="5"/>
  <c r="D5" i="5"/>
  <c r="C5" i="5"/>
  <c r="B5" i="5"/>
  <c r="I5" i="4"/>
  <c r="H5" i="4"/>
  <c r="G5" i="4"/>
  <c r="F5" i="4"/>
  <c r="E5" i="4"/>
  <c r="D5" i="4"/>
  <c r="C5" i="4"/>
  <c r="B5" i="4"/>
  <c r="K47" i="3"/>
  <c r="J47" i="3"/>
  <c r="I47" i="3"/>
  <c r="H47" i="3"/>
  <c r="G47" i="3"/>
  <c r="F47" i="3"/>
  <c r="E47" i="3"/>
  <c r="D47" i="3"/>
  <c r="I7" i="2"/>
  <c r="H7" i="2"/>
  <c r="G7" i="2"/>
  <c r="F7" i="2"/>
  <c r="E7" i="2"/>
  <c r="D7" i="2"/>
  <c r="C7" i="2"/>
  <c r="B7" i="2"/>
  <c r="I6" i="4"/>
  <c r="H6" i="4"/>
  <c r="G6" i="4"/>
  <c r="F6" i="4"/>
  <c r="E6" i="4"/>
  <c r="D6" i="4"/>
  <c r="C6" i="4"/>
  <c r="B6" i="4"/>
  <c r="K48" i="3"/>
  <c r="J48" i="3"/>
  <c r="I48" i="3"/>
  <c r="H48" i="3"/>
  <c r="G48" i="3"/>
  <c r="F48" i="3"/>
  <c r="E48" i="3"/>
  <c r="D48" i="3"/>
  <c r="I6" i="6"/>
  <c r="H6" i="6"/>
  <c r="G6" i="6"/>
  <c r="F6" i="6"/>
  <c r="E6" i="6"/>
  <c r="D6" i="6"/>
  <c r="C6" i="6"/>
  <c r="B6" i="6"/>
  <c r="I9" i="5"/>
  <c r="H9" i="5"/>
  <c r="G9" i="5"/>
  <c r="F9" i="5"/>
  <c r="E9" i="5"/>
  <c r="D9" i="5"/>
  <c r="C9" i="5"/>
  <c r="B9" i="5"/>
  <c r="D8" i="6"/>
  <c r="E8" i="6" s="1"/>
  <c r="F8" i="6" s="1"/>
  <c r="G8" i="6" s="1"/>
  <c r="H8" i="6" s="1"/>
  <c r="I8" i="6" s="1"/>
  <c r="J30" i="6" l="1"/>
  <c r="L55" i="3"/>
  <c r="L86" i="3" s="1"/>
  <c r="L82" i="3"/>
  <c r="L83" i="3"/>
  <c r="K9" i="5"/>
  <c r="D21" i="6"/>
  <c r="E21" i="6" s="1"/>
  <c r="F21" i="6" s="1"/>
  <c r="G21" i="6" s="1"/>
  <c r="H21" i="6" s="1"/>
  <c r="I21" i="6" s="1"/>
  <c r="J32" i="6" l="1"/>
  <c r="J9" i="4"/>
  <c r="A2" i="2"/>
  <c r="K81" i="3"/>
  <c r="J81" i="3"/>
  <c r="I81" i="3"/>
  <c r="H81" i="3"/>
  <c r="G81" i="3"/>
  <c r="F81" i="3"/>
  <c r="E81" i="3"/>
  <c r="D81" i="3"/>
  <c r="E80" i="3"/>
  <c r="D80" i="3"/>
  <c r="E66" i="3"/>
  <c r="F66" i="3" s="1"/>
  <c r="G66" i="3" s="1"/>
  <c r="H66" i="3" s="1"/>
  <c r="I66" i="3" s="1"/>
  <c r="J66" i="3" s="1"/>
  <c r="K66" i="3" s="1"/>
  <c r="D63" i="3"/>
  <c r="K61" i="3"/>
  <c r="J61" i="3"/>
  <c r="I61" i="3"/>
  <c r="F61" i="3"/>
  <c r="F80" i="3" s="1"/>
  <c r="E61" i="3"/>
  <c r="C61" i="3"/>
  <c r="D79" i="3"/>
  <c r="C60" i="3"/>
  <c r="D57" i="3"/>
  <c r="D54" i="3" s="1"/>
  <c r="E56" i="3"/>
  <c r="E57" i="3" s="1"/>
  <c r="E54" i="3" s="1"/>
  <c r="E53" i="3"/>
  <c r="D53" i="3"/>
  <c r="C53" i="3"/>
  <c r="C57" i="3" s="1"/>
  <c r="K51" i="3"/>
  <c r="J51" i="3"/>
  <c r="I51" i="3"/>
  <c r="H51" i="3"/>
  <c r="H80" i="3" s="1"/>
  <c r="G51" i="3"/>
  <c r="G80" i="3" s="1"/>
  <c r="C51" i="3"/>
  <c r="C50" i="3"/>
  <c r="B47" i="3"/>
  <c r="C43" i="3"/>
  <c r="F42" i="3"/>
  <c r="E42" i="3"/>
  <c r="D42" i="3"/>
  <c r="C42" i="3"/>
  <c r="C41" i="3"/>
  <c r="D28" i="3"/>
  <c r="D29" i="3" s="1"/>
  <c r="D27" i="3"/>
  <c r="E24" i="3" s="1"/>
  <c r="E27" i="3" s="1"/>
  <c r="C27" i="3"/>
  <c r="D24" i="3"/>
  <c r="D20" i="3"/>
  <c r="E20" i="3" s="1"/>
  <c r="F20" i="3" s="1"/>
  <c r="G20" i="3" s="1"/>
  <c r="H20" i="3" s="1"/>
  <c r="I20" i="3" s="1"/>
  <c r="J20" i="3" s="1"/>
  <c r="K20" i="3" s="1"/>
  <c r="C19" i="3"/>
  <c r="C21" i="3" s="1"/>
  <c r="D16" i="3"/>
  <c r="D19" i="3" s="1"/>
  <c r="H12" i="3"/>
  <c r="I12" i="3" s="1"/>
  <c r="J12" i="3" s="1"/>
  <c r="K12" i="3" s="1"/>
  <c r="G12" i="3"/>
  <c r="D12" i="3"/>
  <c r="E12" i="3" s="1"/>
  <c r="C11" i="3"/>
  <c r="C13" i="3" s="1"/>
  <c r="D8" i="3"/>
  <c r="D11" i="3" s="1"/>
  <c r="K5" i="3"/>
  <c r="J5" i="3"/>
  <c r="I5" i="3"/>
  <c r="H5" i="3"/>
  <c r="G5" i="3"/>
  <c r="F5" i="3"/>
  <c r="E5" i="3"/>
  <c r="D5" i="3"/>
  <c r="C5" i="3"/>
  <c r="C47" i="3" s="1"/>
  <c r="I29" i="6"/>
  <c r="D29" i="6"/>
  <c r="E29" i="6" s="1"/>
  <c r="F29" i="6" s="1"/>
  <c r="G29" i="6" s="1"/>
  <c r="B29" i="6"/>
  <c r="I27" i="6"/>
  <c r="H27" i="6"/>
  <c r="G27" i="6"/>
  <c r="F27" i="6"/>
  <c r="E27" i="6"/>
  <c r="D27" i="6"/>
  <c r="C27" i="6"/>
  <c r="B27" i="6"/>
  <c r="B26" i="6"/>
  <c r="D22" i="6"/>
  <c r="I17" i="6"/>
  <c r="H17" i="6"/>
  <c r="G17" i="6"/>
  <c r="F17" i="6"/>
  <c r="E17" i="6"/>
  <c r="D17" i="6"/>
  <c r="C17" i="6"/>
  <c r="B17" i="6"/>
  <c r="B10" i="6"/>
  <c r="B16" i="6" s="1"/>
  <c r="B19" i="6" s="1"/>
  <c r="C9" i="6"/>
  <c r="D9" i="6" s="1"/>
  <c r="K15" i="5"/>
  <c r="K14" i="5"/>
  <c r="J34" i="6" l="1"/>
  <c r="J35" i="6"/>
  <c r="J7" i="5"/>
  <c r="J10" i="5" s="1"/>
  <c r="D55" i="3"/>
  <c r="D41" i="3"/>
  <c r="D43" i="3" s="1"/>
  <c r="C67" i="3"/>
  <c r="C64" i="3" s="1"/>
  <c r="C63" i="3"/>
  <c r="F24" i="3"/>
  <c r="F27" i="3" s="1"/>
  <c r="E29" i="3"/>
  <c r="K80" i="3"/>
  <c r="C65" i="3"/>
  <c r="D21" i="3"/>
  <c r="E16" i="3"/>
  <c r="E19" i="3" s="1"/>
  <c r="J80" i="3"/>
  <c r="D13" i="3"/>
  <c r="E8" i="3"/>
  <c r="E55" i="3"/>
  <c r="F50" i="3" s="1"/>
  <c r="F53" i="3" s="1"/>
  <c r="F55" i="3" s="1"/>
  <c r="G50" i="3" s="1"/>
  <c r="E28" i="3"/>
  <c r="F28" i="3" s="1"/>
  <c r="G28" i="3" s="1"/>
  <c r="H28" i="3" s="1"/>
  <c r="I28" i="3" s="1"/>
  <c r="J28" i="3" s="1"/>
  <c r="K28" i="3" s="1"/>
  <c r="I80" i="3"/>
  <c r="C54" i="3"/>
  <c r="C55" i="3"/>
  <c r="F56" i="3"/>
  <c r="G56" i="3" s="1"/>
  <c r="H56" i="3" s="1"/>
  <c r="I56" i="3" s="1"/>
  <c r="J56" i="3" s="1"/>
  <c r="K56" i="3" s="1"/>
  <c r="D67" i="3"/>
  <c r="D10" i="6"/>
  <c r="E9" i="6"/>
  <c r="F9" i="6" s="1"/>
  <c r="G9" i="6" s="1"/>
  <c r="C10" i="6"/>
  <c r="B25" i="6" l="1"/>
  <c r="B8" i="5"/>
  <c r="C82" i="3"/>
  <c r="F10" i="6"/>
  <c r="G24" i="3"/>
  <c r="G27" i="3" s="1"/>
  <c r="F29" i="3"/>
  <c r="F16" i="3"/>
  <c r="F19" i="3" s="1"/>
  <c r="E21" i="3"/>
  <c r="D64" i="3"/>
  <c r="D65" i="3" s="1"/>
  <c r="D82" i="3"/>
  <c r="D83" i="3" s="1"/>
  <c r="G53" i="3"/>
  <c r="G57" i="3"/>
  <c r="G54" i="3" s="1"/>
  <c r="E11" i="3"/>
  <c r="E41" i="3"/>
  <c r="E43" i="3" s="1"/>
  <c r="C16" i="6"/>
  <c r="C19" i="6" s="1"/>
  <c r="F16" i="6"/>
  <c r="F19" i="6" s="1"/>
  <c r="H9" i="6"/>
  <c r="G10" i="6"/>
  <c r="D16" i="6"/>
  <c r="D19" i="6" s="1"/>
  <c r="E10" i="6"/>
  <c r="B33" i="6" l="1"/>
  <c r="B30" i="6"/>
  <c r="E79" i="3"/>
  <c r="G55" i="3"/>
  <c r="H50" i="3" s="1"/>
  <c r="F21" i="3"/>
  <c r="G16" i="3"/>
  <c r="G19" i="3" s="1"/>
  <c r="E60" i="3"/>
  <c r="E67" i="3" s="1"/>
  <c r="D86" i="3"/>
  <c r="E13" i="3"/>
  <c r="F8" i="3"/>
  <c r="G29" i="3"/>
  <c r="H24" i="3"/>
  <c r="H27" i="3" s="1"/>
  <c r="I9" i="6"/>
  <c r="I10" i="6" s="1"/>
  <c r="H10" i="6"/>
  <c r="E16" i="6"/>
  <c r="E19" i="6" s="1"/>
  <c r="G16" i="6"/>
  <c r="G19" i="6" s="1"/>
  <c r="C25" i="6" l="1"/>
  <c r="C8" i="5"/>
  <c r="B9" i="4"/>
  <c r="B32" i="6"/>
  <c r="C33" i="6"/>
  <c r="C30" i="6"/>
  <c r="H29" i="3"/>
  <c r="I24" i="3"/>
  <c r="I27" i="3" s="1"/>
  <c r="H53" i="3"/>
  <c r="H57" i="3"/>
  <c r="H54" i="3" s="1"/>
  <c r="F11" i="3"/>
  <c r="F41" i="3"/>
  <c r="F43" i="3" s="1"/>
  <c r="E63" i="3"/>
  <c r="H16" i="3"/>
  <c r="H19" i="3" s="1"/>
  <c r="G21" i="3"/>
  <c r="H16" i="6"/>
  <c r="H19" i="6" s="1"/>
  <c r="I16" i="6"/>
  <c r="I19" i="6" s="1"/>
  <c r="B7" i="5" l="1"/>
  <c r="B10" i="5" s="1"/>
  <c r="B18" i="5" s="1"/>
  <c r="B35" i="6"/>
  <c r="B34" i="6"/>
  <c r="B12" i="4"/>
  <c r="B11" i="2" s="1"/>
  <c r="B15" i="2" s="1"/>
  <c r="C9" i="4"/>
  <c r="C32" i="6"/>
  <c r="E64" i="3"/>
  <c r="E65" i="3" s="1"/>
  <c r="E82" i="3"/>
  <c r="E83" i="3" s="1"/>
  <c r="F13" i="3"/>
  <c r="G8" i="3"/>
  <c r="G11" i="3" s="1"/>
  <c r="H55" i="3"/>
  <c r="I50" i="3" s="1"/>
  <c r="I29" i="3"/>
  <c r="J24" i="3"/>
  <c r="J27" i="3" s="1"/>
  <c r="H21" i="3"/>
  <c r="I16" i="3"/>
  <c r="I19" i="3" s="1"/>
  <c r="C7" i="4" l="1"/>
  <c r="C12" i="4" s="1"/>
  <c r="F79" i="3"/>
  <c r="C7" i="5"/>
  <c r="C10" i="5" s="1"/>
  <c r="C18" i="5" s="1"/>
  <c r="C35" i="6"/>
  <c r="C34" i="6"/>
  <c r="J16" i="3"/>
  <c r="J19" i="3" s="1"/>
  <c r="I21" i="3"/>
  <c r="F60" i="3"/>
  <c r="F67" i="3" s="1"/>
  <c r="E86" i="3"/>
  <c r="J29" i="3"/>
  <c r="K24" i="3"/>
  <c r="K27" i="3" s="1"/>
  <c r="K29" i="3" s="1"/>
  <c r="I53" i="3"/>
  <c r="I57" i="3"/>
  <c r="I54" i="3" s="1"/>
  <c r="H8" i="3"/>
  <c r="H11" i="3" s="1"/>
  <c r="G13" i="3"/>
  <c r="C11" i="2" l="1"/>
  <c r="C15" i="2" s="1"/>
  <c r="D7" i="4"/>
  <c r="D25" i="6"/>
  <c r="D8" i="5"/>
  <c r="D33" i="6"/>
  <c r="D30" i="6"/>
  <c r="I55" i="3"/>
  <c r="J50" i="3" s="1"/>
  <c r="J57" i="3" s="1"/>
  <c r="J54" i="3" s="1"/>
  <c r="H13" i="3"/>
  <c r="I8" i="3"/>
  <c r="I11" i="3" s="1"/>
  <c r="F63" i="3"/>
  <c r="J21" i="3"/>
  <c r="K16" i="3"/>
  <c r="K19" i="3" s="1"/>
  <c r="K21" i="3" s="1"/>
  <c r="D9" i="4" l="1"/>
  <c r="D32" i="6"/>
  <c r="J53" i="3"/>
  <c r="J55" i="3" s="1"/>
  <c r="K50" i="3" s="1"/>
  <c r="K53" i="3" s="1"/>
  <c r="F64" i="3"/>
  <c r="F65" i="3" s="1"/>
  <c r="F82" i="3"/>
  <c r="F83" i="3" s="1"/>
  <c r="J8" i="3"/>
  <c r="J11" i="3" s="1"/>
  <c r="I13" i="3"/>
  <c r="D12" i="4" l="1"/>
  <c r="E7" i="4" s="1"/>
  <c r="G79" i="3"/>
  <c r="D18" i="2"/>
  <c r="D25" i="2" s="1"/>
  <c r="D7" i="5"/>
  <c r="D35" i="6"/>
  <c r="D34" i="6"/>
  <c r="K57" i="3"/>
  <c r="K54" i="3" s="1"/>
  <c r="K55" i="3" s="1"/>
  <c r="F86" i="3"/>
  <c r="G60" i="3"/>
  <c r="J13" i="3"/>
  <c r="K8" i="3"/>
  <c r="K11" i="3" s="1"/>
  <c r="K13" i="3" s="1"/>
  <c r="D11" i="2" l="1"/>
  <c r="D15" i="2" s="1"/>
  <c r="D27" i="2" s="1"/>
  <c r="D10" i="5"/>
  <c r="D18" i="5" s="1"/>
  <c r="G63" i="3"/>
  <c r="G67" i="3"/>
  <c r="E25" i="6" l="1"/>
  <c r="E33" i="6" s="1"/>
  <c r="E8" i="5"/>
  <c r="G82" i="3"/>
  <c r="G83" i="3" s="1"/>
  <c r="G64" i="3"/>
  <c r="G65" i="3" s="1"/>
  <c r="E30" i="6" l="1"/>
  <c r="H79" i="3"/>
  <c r="E18" i="2"/>
  <c r="E25" i="2" s="1"/>
  <c r="E9" i="4"/>
  <c r="E32" i="6"/>
  <c r="G86" i="3"/>
  <c r="H60" i="3"/>
  <c r="E12" i="4" l="1"/>
  <c r="F7" i="4" s="1"/>
  <c r="E7" i="5"/>
  <c r="E35" i="6"/>
  <c r="E34" i="6"/>
  <c r="H67" i="3"/>
  <c r="H63" i="3"/>
  <c r="E11" i="2" l="1"/>
  <c r="E15" i="2" s="1"/>
  <c r="E27" i="2" s="1"/>
  <c r="F25" i="6"/>
  <c r="F33" i="6" s="1"/>
  <c r="F8" i="5"/>
  <c r="E10" i="5"/>
  <c r="E18" i="5" s="1"/>
  <c r="H82" i="3"/>
  <c r="H83" i="3" s="1"/>
  <c r="H64" i="3"/>
  <c r="H65" i="3" s="1"/>
  <c r="F30" i="6" l="1"/>
  <c r="I79" i="3"/>
  <c r="F18" i="2"/>
  <c r="F25" i="2" s="1"/>
  <c r="F9" i="4"/>
  <c r="F32" i="6"/>
  <c r="H86" i="3"/>
  <c r="I60" i="3"/>
  <c r="F12" i="4" l="1"/>
  <c r="F11" i="2" s="1"/>
  <c r="F15" i="2" s="1"/>
  <c r="F27" i="2" s="1"/>
  <c r="F7" i="5"/>
  <c r="F35" i="6"/>
  <c r="F34" i="6"/>
  <c r="I67" i="3"/>
  <c r="I63" i="3"/>
  <c r="G7" i="4" l="1"/>
  <c r="G25" i="6"/>
  <c r="G8" i="5"/>
  <c r="G33" i="6"/>
  <c r="G30" i="6"/>
  <c r="F10" i="5"/>
  <c r="F18" i="5" s="1"/>
  <c r="I82" i="3"/>
  <c r="I83" i="3" s="1"/>
  <c r="I64" i="3"/>
  <c r="I65" i="3" s="1"/>
  <c r="J79" i="3" l="1"/>
  <c r="G18" i="2"/>
  <c r="G25" i="2" s="1"/>
  <c r="G9" i="4"/>
  <c r="G32" i="6"/>
  <c r="I86" i="3"/>
  <c r="J60" i="3"/>
  <c r="G12" i="4" l="1"/>
  <c r="H7" i="4" s="1"/>
  <c r="G11" i="2"/>
  <c r="G15" i="2" s="1"/>
  <c r="G27" i="2" s="1"/>
  <c r="G7" i="5"/>
  <c r="G35" i="6"/>
  <c r="G34" i="6"/>
  <c r="J67" i="3"/>
  <c r="J63" i="3"/>
  <c r="H25" i="6" l="1"/>
  <c r="H33" i="6" s="1"/>
  <c r="H8" i="5"/>
  <c r="G10" i="5"/>
  <c r="G18" i="5" s="1"/>
  <c r="J64" i="3"/>
  <c r="J65" i="3" s="1"/>
  <c r="J82" i="3"/>
  <c r="J83" i="3" s="1"/>
  <c r="H30" i="6" l="1"/>
  <c r="K79" i="3"/>
  <c r="H18" i="2"/>
  <c r="H25" i="2" s="1"/>
  <c r="H9" i="4"/>
  <c r="H32" i="6"/>
  <c r="K60" i="3"/>
  <c r="J86" i="3"/>
  <c r="H12" i="4" l="1"/>
  <c r="I7" i="4" s="1"/>
  <c r="H7" i="5"/>
  <c r="H34" i="6"/>
  <c r="H35" i="6"/>
  <c r="K63" i="3"/>
  <c r="K67" i="3"/>
  <c r="H11" i="2" l="1"/>
  <c r="H15" i="2" s="1"/>
  <c r="H27" i="2" s="1"/>
  <c r="I25" i="6"/>
  <c r="I8" i="5"/>
  <c r="K8" i="5" s="1"/>
  <c r="I33" i="6"/>
  <c r="I30" i="6"/>
  <c r="H10" i="5"/>
  <c r="H18" i="5" s="1"/>
  <c r="K82" i="3"/>
  <c r="K83" i="3" s="1"/>
  <c r="I18" i="2" s="1"/>
  <c r="I25" i="2" s="1"/>
  <c r="K64" i="3"/>
  <c r="K86" i="3" s="1"/>
  <c r="I9" i="4" l="1"/>
  <c r="I32" i="6"/>
  <c r="I12" i="4" l="1"/>
  <c r="I35" i="6"/>
  <c r="I34" i="6"/>
  <c r="I11" i="2" l="1"/>
  <c r="I15" i="2" s="1"/>
  <c r="I27" i="2" s="1"/>
  <c r="J7" i="4"/>
  <c r="J12" i="4" s="1"/>
  <c r="J11" i="2" s="1"/>
  <c r="J15" i="2" s="1"/>
  <c r="J27" i="2" s="1"/>
  <c r="I10" i="5"/>
  <c r="I18" i="5" s="1"/>
  <c r="B20" i="5" s="1"/>
  <c r="K7" i="5"/>
  <c r="K10" i="5" s="1"/>
</calcChain>
</file>

<file path=xl/sharedStrings.xml><?xml version="1.0" encoding="utf-8"?>
<sst xmlns="http://schemas.openxmlformats.org/spreadsheetml/2006/main" count="166" uniqueCount="112">
  <si>
    <t>Particulars</t>
  </si>
  <si>
    <t>Revenue</t>
  </si>
  <si>
    <t xml:space="preserve"> SALES</t>
  </si>
  <si>
    <t xml:space="preserve">Commision </t>
  </si>
  <si>
    <t>Total</t>
  </si>
  <si>
    <t>Expenses</t>
  </si>
  <si>
    <t>Purchases</t>
  </si>
  <si>
    <t>Labour Charges</t>
  </si>
  <si>
    <t>Total Cost</t>
  </si>
  <si>
    <t>Net</t>
  </si>
  <si>
    <t>Less:Opening stock</t>
  </si>
  <si>
    <t>Add':Closing Stock</t>
  </si>
  <si>
    <t>Trading Profit</t>
  </si>
  <si>
    <t>Cost of goods sold</t>
  </si>
  <si>
    <t>Administrative Expenses</t>
  </si>
  <si>
    <t>Administartive Salaries</t>
  </si>
  <si>
    <t>Non operating expenses</t>
  </si>
  <si>
    <t>Depreciation</t>
  </si>
  <si>
    <t xml:space="preserve">Interest </t>
  </si>
  <si>
    <t>Interest on CC Limit</t>
  </si>
  <si>
    <t>Preliminary Expenses W/o</t>
  </si>
  <si>
    <t xml:space="preserve">Net Profit </t>
  </si>
  <si>
    <t>Provision for Taxation</t>
  </si>
  <si>
    <t>Net Profit After Tax</t>
  </si>
  <si>
    <t xml:space="preserve">Add : Depreciation </t>
  </si>
  <si>
    <t>Cash Profit</t>
  </si>
  <si>
    <t>% of Net Profit to Sales</t>
  </si>
  <si>
    <t>ESTIMATE OF PROFITABILITY OF PROPOSED PROJECT</t>
  </si>
  <si>
    <t>SCHEDULE - 05</t>
  </si>
  <si>
    <t>PROJECTED BALANCE SHEET</t>
  </si>
  <si>
    <r>
      <t>(</t>
    </r>
    <r>
      <rPr>
        <b/>
        <sz val="12"/>
        <rFont val="Rupee Foradian"/>
        <family val="2"/>
      </rPr>
      <t>`</t>
    </r>
    <r>
      <rPr>
        <b/>
        <sz val="12"/>
        <rFont val="Sylfaen"/>
        <family val="1"/>
      </rPr>
      <t xml:space="preserve"> in Lacs)</t>
    </r>
  </si>
  <si>
    <t xml:space="preserve">PARTICULARS                          </t>
  </si>
  <si>
    <t>LIABILITIES :</t>
  </si>
  <si>
    <t>Capital</t>
  </si>
  <si>
    <t>Creditor</t>
  </si>
  <si>
    <t xml:space="preserve">      TOTAL LIABILITIES      </t>
  </si>
  <si>
    <t>ASSETS :</t>
  </si>
  <si>
    <t xml:space="preserve">Fixed Assets (Net)      </t>
  </si>
  <si>
    <t>Debtors</t>
  </si>
  <si>
    <t>Stock</t>
  </si>
  <si>
    <t>Cash and Bank Balances incl FDs</t>
  </si>
  <si>
    <t xml:space="preserve">      TOTAL ASSETS          </t>
  </si>
  <si>
    <t>SCHEDULE - 07</t>
  </si>
  <si>
    <t>DEPRECIATION AS PER INCOME TAX, 1961 (WDV)</t>
  </si>
  <si>
    <t>Warehouse Building</t>
  </si>
  <si>
    <t>Op Balance</t>
  </si>
  <si>
    <t>Addition</t>
  </si>
  <si>
    <t>Deduction</t>
  </si>
  <si>
    <t>Gross Block</t>
  </si>
  <si>
    <t>Less: Dep</t>
  </si>
  <si>
    <t>Net Block</t>
  </si>
  <si>
    <t>Depreciation - %</t>
  </si>
  <si>
    <t>Depreciation - Rs.</t>
  </si>
  <si>
    <t>Machinery</t>
  </si>
  <si>
    <t>Opening Net Block</t>
  </si>
  <si>
    <t>Additions</t>
  </si>
  <si>
    <t>Deletions</t>
  </si>
  <si>
    <t>Total Depreciation for the year</t>
  </si>
  <si>
    <t>Closing Net Block</t>
  </si>
  <si>
    <t>SCHEDULE - 09</t>
  </si>
  <si>
    <t>CAPITAL ACCOUNT</t>
  </si>
  <si>
    <t>Opening Capital</t>
  </si>
  <si>
    <t>Add:Additions during the year</t>
  </si>
  <si>
    <t>Add:Profit during the year</t>
  </si>
  <si>
    <t>Add:Other Receipts</t>
  </si>
  <si>
    <t>Less:Withdrawls during the year</t>
  </si>
  <si>
    <t>Closing Balance</t>
  </si>
  <si>
    <t>JAHEER KHAN</t>
  </si>
  <si>
    <t>Schedule - 10</t>
  </si>
  <si>
    <t xml:space="preserve">DEBT SERVICE COVERAGE RATIO </t>
  </si>
  <si>
    <t xml:space="preserve"> </t>
  </si>
  <si>
    <t>PARTICULARS</t>
  </si>
  <si>
    <t>Profit after Tax</t>
  </si>
  <si>
    <t>Installment of housing loan</t>
  </si>
  <si>
    <t>Installment of personal loan</t>
  </si>
  <si>
    <t>Debt Service Coverage Ratio</t>
  </si>
  <si>
    <t>Average D.S.C.R</t>
  </si>
  <si>
    <t>DEPRECIATION AS PER INCOME TAX ACT</t>
  </si>
  <si>
    <t>Motorcycle</t>
  </si>
  <si>
    <t>Furmiture</t>
  </si>
  <si>
    <t>Swift Car</t>
  </si>
  <si>
    <t>Op. Balance</t>
  </si>
  <si>
    <t>Depreciation-%</t>
  </si>
  <si>
    <t>Depreciation-Rs.</t>
  </si>
  <si>
    <t>Total Op. Balance</t>
  </si>
  <si>
    <t>Total Additions</t>
  </si>
  <si>
    <t>Checking caln</t>
  </si>
  <si>
    <t>Machinery loan</t>
  </si>
  <si>
    <t>Interest on machinery loan</t>
  </si>
  <si>
    <t>Actual</t>
  </si>
  <si>
    <t>Estimated</t>
  </si>
  <si>
    <t>Projected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</si>
  <si>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</si>
  <si>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</si>
  <si>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</si>
  <si>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</si>
  <si>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</si>
  <si>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</si>
  <si>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</si>
  <si>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</si>
  <si>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Loan &amp;Advances</t>
  </si>
  <si>
    <t xml:space="preserve">Fixed Assets (plot)     </t>
  </si>
  <si>
    <t>Other current assets</t>
  </si>
  <si>
    <t>Installment of machinery loan</t>
  </si>
  <si>
    <t>TAX PAYER DETAILS</t>
  </si>
  <si>
    <t>Name of Tax Payer</t>
  </si>
  <si>
    <t>PROJECTION REPORT</t>
  </si>
  <si>
    <t>2019-20 TO 2026-27</t>
  </si>
  <si>
    <t>ADDRESS</t>
  </si>
  <si>
    <t>HOUSE NO 47 MARATHI MOHALLA INDORE, 452001</t>
  </si>
  <si>
    <t xml:space="preserve">MOBILE NO </t>
  </si>
  <si>
    <t>27-28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</si>
</sst>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_);\(#,##0.000\)"/>
    <numFmt numFmtId="165" formatCode="0.0%"/>
    <numFmt numFmtId="166" formatCode="#,##0.0_);\(#,##0.0\)"/>
    <numFmt numFmtId="167" formatCode="0.00_);\(0.00\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ourier"/>
      <family val="3"/>
    </font>
    <font>
      <b/>
      <sz val="12"/>
      <name val="Sylfaen"/>
      <family val="1"/>
    </font>
    <font>
      <sz val="12"/>
      <name val="Sylfaen"/>
      <family val="1"/>
    </font>
    <font>
      <sz val="12"/>
      <color indexed="9"/>
      <name val="Sylfaen"/>
      <family val="1"/>
    </font>
    <font>
      <sz val="12"/>
      <name val="Times New Roman"/>
      <family val="1"/>
    </font>
    <font>
      <b/>
      <sz val="12"/>
      <name val="Rupee Foradian"/>
      <family val="2"/>
    </font>
    <font>
      <b/>
      <i/>
      <sz val="12"/>
      <name val="Sylfae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39" fontId="2" fillId="0" borderId="0"/>
    <xf numFmtId="39" fontId="2" fillId="0" borderId="0"/>
    <xf numFmtId="39" fontId="2" fillId="0" borderId="0"/>
    <xf numFmtId="39" fontId="2" fillId="0" borderId="0"/>
  </cellStyleXfs>
  <cellXfs count="109">
    <xf numFmtId="0" fontId="0" fillId="0" borderId="0" xfId="0"/>
    <xf numFmtId="164" fontId="3" fillId="0" borderId="1" xfId="2" applyNumberFormat="1" applyFont="1" applyBorder="1" applyAlignment="1">
      <alignment horizontal="left"/>
    </xf>
    <xf numFmtId="37" fontId="3" fillId="0" borderId="1" xfId="2" applyNumberFormat="1" applyFont="1" applyBorder="1" applyAlignment="1">
      <alignment horizontal="center"/>
    </xf>
    <xf numFmtId="164" fontId="3" fillId="0" borderId="2" xfId="2" applyNumberFormat="1" applyFont="1" applyBorder="1" applyAlignment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164" fontId="3" fillId="0" borderId="0" xfId="2" applyNumberFormat="1" applyFont="1" applyAlignment="1">
      <alignment horizontal="left"/>
    </xf>
    <xf numFmtId="39" fontId="4" fillId="0" borderId="0" xfId="2" applyFont="1" applyAlignment="1">
      <alignment horizontal="center"/>
    </xf>
    <xf numFmtId="39" fontId="4" fillId="0" borderId="0" xfId="2" applyFont="1"/>
    <xf numFmtId="164" fontId="4" fillId="0" borderId="0" xfId="2" applyNumberFormat="1" applyFont="1" applyAlignment="1">
      <alignment horizontal="left"/>
    </xf>
    <xf numFmtId="39" fontId="3" fillId="0" borderId="3" xfId="2" applyFont="1" applyBorder="1" applyAlignment="1">
      <alignment horizontal="center"/>
    </xf>
    <xf numFmtId="39" fontId="3" fillId="0" borderId="0" xfId="2" applyFont="1" applyAlignment="1">
      <alignment horizontal="center"/>
    </xf>
    <xf numFmtId="10" fontId="5" fillId="0" borderId="0" xfId="1" applyNumberFormat="1" applyFont="1" applyFill="1" applyAlignment="1" applyProtection="1">
      <alignment horizontal="center"/>
    </xf>
    <xf numFmtId="166" fontId="4" fillId="0" borderId="0" xfId="2" applyNumberFormat="1" applyFont="1" applyAlignment="1">
      <alignment horizontal="center"/>
    </xf>
    <xf numFmtId="39" fontId="4" fillId="0" borderId="2" xfId="2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39" fontId="4" fillId="0" borderId="0" xfId="2" applyFont="1" applyAlignment="1">
      <alignment horizontal="left"/>
    </xf>
    <xf numFmtId="10" fontId="3" fillId="0" borderId="0" xfId="1" applyNumberFormat="1" applyFont="1" applyFill="1" applyAlignment="1" applyProtection="1">
      <alignment horizontal="center"/>
    </xf>
    <xf numFmtId="164" fontId="3" fillId="0" borderId="0" xfId="2" applyNumberFormat="1" applyFont="1"/>
    <xf numFmtId="2" fontId="3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2" fontId="3" fillId="0" borderId="2" xfId="0" applyNumberFormat="1" applyFont="1" applyBorder="1"/>
    <xf numFmtId="2" fontId="3" fillId="0" borderId="0" xfId="0" applyNumberFormat="1" applyFont="1"/>
    <xf numFmtId="0" fontId="4" fillId="0" borderId="0" xfId="0" applyFont="1"/>
    <xf numFmtId="39" fontId="3" fillId="0" borderId="0" xfId="3" applyFont="1" applyAlignment="1">
      <alignment horizontal="right"/>
    </xf>
    <xf numFmtId="2" fontId="3" fillId="0" borderId="1" xfId="0" applyNumberFormat="1" applyFont="1" applyBorder="1" applyAlignment="1">
      <alignment horizontal="left"/>
    </xf>
    <xf numFmtId="2" fontId="3" fillId="0" borderId="1" xfId="0" quotePrefix="1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left"/>
    </xf>
    <xf numFmtId="2" fontId="3" fillId="0" borderId="2" xfId="0" quotePrefix="1" applyNumberFormat="1" applyFont="1" applyBorder="1" applyAlignment="1">
      <alignment horizontal="center"/>
    </xf>
    <xf numFmtId="2" fontId="3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8" fillId="0" borderId="3" xfId="0" applyNumberFormat="1" applyFont="1" applyBorder="1" applyAlignment="1">
      <alignment horizontal="left"/>
    </xf>
    <xf numFmtId="2" fontId="3" fillId="0" borderId="3" xfId="0" applyNumberFormat="1" applyFont="1" applyBorder="1" applyAlignment="1">
      <alignment horizontal="center"/>
    </xf>
    <xf numFmtId="39" fontId="3" fillId="0" borderId="0" xfId="4" applyFont="1"/>
    <xf numFmtId="39" fontId="4" fillId="0" borderId="0" xfId="4" applyFont="1"/>
    <xf numFmtId="39" fontId="4" fillId="2" borderId="0" xfId="4" applyFont="1" applyFill="1"/>
    <xf numFmtId="39" fontId="4" fillId="0" borderId="0" xfId="4" applyFont="1" applyAlignment="1">
      <alignment horizontal="center"/>
    </xf>
    <xf numFmtId="39" fontId="3" fillId="0" borderId="0" xfId="4" applyFont="1" applyAlignment="1">
      <alignment horizontal="right"/>
    </xf>
    <xf numFmtId="39" fontId="3" fillId="0" borderId="1" xfId="4" applyFont="1" applyBorder="1" applyAlignment="1">
      <alignment horizontal="left"/>
    </xf>
    <xf numFmtId="39" fontId="3" fillId="0" borderId="1" xfId="4" applyFont="1" applyBorder="1" applyAlignment="1">
      <alignment horizontal="center"/>
    </xf>
    <xf numFmtId="39" fontId="3" fillId="0" borderId="2" xfId="4" applyFont="1" applyBorder="1" applyAlignment="1">
      <alignment horizontal="left"/>
    </xf>
    <xf numFmtId="39" fontId="3" fillId="0" borderId="2" xfId="4" applyFont="1" applyBorder="1" applyAlignment="1">
      <alignment horizontal="center"/>
    </xf>
    <xf numFmtId="39" fontId="3" fillId="2" borderId="2" xfId="4" applyFont="1" applyFill="1" applyBorder="1" applyAlignment="1">
      <alignment horizontal="center"/>
    </xf>
    <xf numFmtId="39" fontId="3" fillId="0" borderId="0" xfId="4" applyFont="1" applyAlignment="1">
      <alignment horizontal="left"/>
    </xf>
    <xf numFmtId="39" fontId="4" fillId="0" borderId="0" xfId="4" applyFont="1" applyAlignment="1">
      <alignment horizontal="left"/>
    </xf>
    <xf numFmtId="39" fontId="4" fillId="2" borderId="0" xfId="4" applyFont="1" applyFill="1" applyAlignment="1">
      <alignment horizontal="center"/>
    </xf>
    <xf numFmtId="39" fontId="4" fillId="0" borderId="2" xfId="4" applyFont="1" applyBorder="1" applyAlignment="1">
      <alignment horizontal="center"/>
    </xf>
    <xf numFmtId="39" fontId="4" fillId="2" borderId="2" xfId="4" applyFont="1" applyFill="1" applyBorder="1" applyAlignment="1">
      <alignment horizontal="center"/>
    </xf>
    <xf numFmtId="39" fontId="3" fillId="0" borderId="0" xfId="4" applyFont="1" applyAlignment="1">
      <alignment horizontal="center"/>
    </xf>
    <xf numFmtId="39" fontId="3" fillId="2" borderId="0" xfId="4" applyFont="1" applyFill="1" applyAlignment="1">
      <alignment horizontal="center"/>
    </xf>
    <xf numFmtId="39" fontId="4" fillId="0" borderId="3" xfId="4" applyFont="1" applyBorder="1" applyAlignment="1">
      <alignment horizontal="center"/>
    </xf>
    <xf numFmtId="39" fontId="4" fillId="2" borderId="3" xfId="4" applyFont="1" applyFill="1" applyBorder="1" applyAlignment="1">
      <alignment horizontal="center"/>
    </xf>
    <xf numFmtId="39" fontId="3" fillId="0" borderId="3" xfId="4" applyFont="1" applyBorder="1" applyAlignment="1">
      <alignment horizontal="center"/>
    </xf>
    <xf numFmtId="39" fontId="3" fillId="2" borderId="3" xfId="4" applyFont="1" applyFill="1" applyBorder="1" applyAlignment="1">
      <alignment horizontal="center"/>
    </xf>
    <xf numFmtId="0" fontId="4" fillId="2" borderId="0" xfId="0" applyFont="1" applyFill="1"/>
    <xf numFmtId="2" fontId="3" fillId="2" borderId="1" xfId="0" quotePrefix="1" applyNumberFormat="1" applyFont="1" applyFill="1" applyBorder="1" applyAlignment="1">
      <alignment horizontal="center"/>
    </xf>
    <xf numFmtId="2" fontId="3" fillId="2" borderId="2" xfId="0" quotePrefix="1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167" fontId="4" fillId="2" borderId="0" xfId="0" applyNumberFormat="1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0" fontId="3" fillId="0" borderId="0" xfId="0" applyFont="1"/>
    <xf numFmtId="39" fontId="4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6" fontId="3" fillId="0" borderId="0" xfId="0" applyNumberFormat="1" applyFont="1"/>
    <xf numFmtId="39" fontId="3" fillId="0" borderId="0" xfId="0" applyNumberFormat="1" applyFont="1" applyAlignment="1">
      <alignment horizontal="left"/>
    </xf>
    <xf numFmtId="166" fontId="4" fillId="0" borderId="0" xfId="0" applyNumberFormat="1" applyFont="1"/>
    <xf numFmtId="39" fontId="4" fillId="0" borderId="0" xfId="0" applyNumberFormat="1" applyFont="1" applyAlignment="1">
      <alignment horizontal="fill"/>
    </xf>
    <xf numFmtId="39" fontId="3" fillId="0" borderId="3" xfId="0" applyNumberFormat="1" applyFont="1" applyBorder="1" applyAlignment="1">
      <alignment horizontal="left"/>
    </xf>
    <xf numFmtId="166" fontId="3" fillId="0" borderId="3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39" fontId="4" fillId="0" borderId="0" xfId="0" applyNumberFormat="1" applyFont="1" applyAlignment="1">
      <alignment horizontal="left"/>
    </xf>
    <xf numFmtId="39" fontId="3" fillId="0" borderId="0" xfId="0" applyNumberFormat="1" applyFont="1"/>
    <xf numFmtId="39" fontId="4" fillId="0" borderId="2" xfId="0" applyNumberFormat="1" applyFont="1" applyBorder="1"/>
    <xf numFmtId="39" fontId="3" fillId="0" borderId="1" xfId="0" applyNumberFormat="1" applyFont="1" applyBorder="1"/>
    <xf numFmtId="39" fontId="4" fillId="0" borderId="0" xfId="0" applyNumberFormat="1" applyFont="1" applyAlignment="1">
      <alignment horizontal="center"/>
    </xf>
    <xf numFmtId="166" fontId="3" fillId="0" borderId="2" xfId="0" applyNumberFormat="1" applyFont="1" applyBorder="1"/>
    <xf numFmtId="39" fontId="3" fillId="0" borderId="2" xfId="0" applyNumberFormat="1" applyFont="1" applyBorder="1"/>
    <xf numFmtId="39" fontId="3" fillId="0" borderId="3" xfId="0" applyNumberFormat="1" applyFont="1" applyBorder="1"/>
    <xf numFmtId="39" fontId="8" fillId="0" borderId="4" xfId="0" applyNumberFormat="1" applyFont="1" applyBorder="1" applyAlignment="1">
      <alignment horizontal="left"/>
    </xf>
    <xf numFmtId="39" fontId="8" fillId="0" borderId="4" xfId="0" applyNumberFormat="1" applyFont="1" applyBorder="1" applyAlignment="1">
      <alignment horizontal="center"/>
    </xf>
    <xf numFmtId="39" fontId="8" fillId="0" borderId="4" xfId="0" applyNumberFormat="1" applyFont="1" applyBorder="1"/>
    <xf numFmtId="164" fontId="4" fillId="0" borderId="0" xfId="2" applyNumberFormat="1" applyFont="1" applyAlignment="1">
      <alignment horizontal="center"/>
    </xf>
    <xf numFmtId="164" fontId="3" fillId="0" borderId="2" xfId="2" applyNumberFormat="1" applyFont="1" applyBorder="1"/>
    <xf numFmtId="10" fontId="4" fillId="0" borderId="0" xfId="1" applyNumberFormat="1" applyFont="1" applyFill="1"/>
    <xf numFmtId="39" fontId="4" fillId="0" borderId="0" xfId="2" applyFont="1" applyAlignment="1">
      <alignment horizontal="center" vertical="center"/>
    </xf>
    <xf numFmtId="39" fontId="4" fillId="2" borderId="0" xfId="0" applyNumberFormat="1" applyFont="1" applyFill="1" applyAlignment="1">
      <alignment horizontal="center"/>
    </xf>
    <xf numFmtId="39" fontId="3" fillId="2" borderId="2" xfId="3" applyFont="1" applyFill="1" applyBorder="1"/>
    <xf numFmtId="39" fontId="3" fillId="0" borderId="2" xfId="3" applyFont="1" applyBorder="1"/>
    <xf numFmtId="39" fontId="3" fillId="0" borderId="3" xfId="4" applyFont="1" applyBorder="1"/>
    <xf numFmtId="39" fontId="3" fillId="0" borderId="2" xfId="4" applyFont="1" applyBorder="1"/>
    <xf numFmtId="164" fontId="3" fillId="0" borderId="0" xfId="2" applyNumberFormat="1" applyFont="1" applyAlignment="1">
      <alignment horizontal="center" vertical="center"/>
    </xf>
    <xf numFmtId="39" fontId="9" fillId="0" borderId="0" xfId="0" applyNumberFormat="1" applyFont="1"/>
    <xf numFmtId="167" fontId="3" fillId="2" borderId="3" xfId="0" applyNumberFormat="1" applyFont="1" applyFill="1" applyBorder="1" applyAlignment="1">
      <alignment horizontal="center"/>
    </xf>
    <xf numFmtId="2" fontId="0" fillId="0" borderId="0" xfId="0" applyNumberForma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center"/>
    </xf>
    <xf numFmtId="39" fontId="3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3" fillId="0" borderId="2" xfId="5" applyNumberFormat="1" applyFont="1" applyBorder="1" applyAlignment="1">
      <alignment horizontal="right"/>
    </xf>
    <xf numFmtId="39" fontId="8" fillId="0" borderId="4" xfId="0" applyNumberFormat="1" applyFont="1" applyBorder="1" applyAlignment="1">
      <alignment horizontal="center"/>
    </xf>
  </cellXfs>
  <cellStyles count="6">
    <cellStyle name="Normal" xfId="0" builtinId="0"/>
    <cellStyle name="Normal_Consolidated ms+ss" xfId="3" xr:uid="{00000000-0005-0000-0000-000001000000}"/>
    <cellStyle name="Normal_Construction Division" xfId="5" xr:uid="{00000000-0005-0000-0000-000002000000}"/>
    <cellStyle name="Normal_Financiali as per Prov BS march final" xfId="2" xr:uid="{00000000-0005-0000-0000-000003000000}"/>
    <cellStyle name="Normal_Soni Fin Reference" xfId="4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MA%20Supreme%20Warehou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 summary"/>
      <sheetName val="Costing"/>
      <sheetName val="COP"/>
      <sheetName val="Construction Cost"/>
      <sheetName val="asump"/>
      <sheetName val="P&amp;L"/>
      <sheetName val="CF"/>
      <sheetName val="BS"/>
      <sheetName val="FC"/>
      <sheetName val="Dep"/>
      <sheetName val="TAX"/>
      <sheetName val="Capital"/>
      <sheetName val="DSCR"/>
      <sheetName val="IT"/>
      <sheetName val="Sheet1"/>
      <sheetName val="CMA (2) USL as TL"/>
      <sheetName val="Memo Calculations"/>
      <sheetName val="CMA (3) USL partly"/>
      <sheetName val="FD working"/>
      <sheetName val="CMA"/>
      <sheetName val="WC"/>
      <sheetName val="DP Calculation"/>
      <sheetName val="WC Int"/>
    </sheetNames>
    <sheetDataSet>
      <sheetData sheetId="0"/>
      <sheetData sheetId="1"/>
      <sheetData sheetId="2"/>
      <sheetData sheetId="3">
        <row r="6">
          <cell r="D6">
            <v>0</v>
          </cell>
        </row>
      </sheetData>
      <sheetData sheetId="4">
        <row r="5">
          <cell r="C5" t="str">
            <v>19-20</v>
          </cell>
        </row>
        <row r="53">
          <cell r="E53">
            <v>0.43119999999999997</v>
          </cell>
        </row>
      </sheetData>
      <sheetData sheetId="5">
        <row r="5">
          <cell r="B5" t="str">
            <v>19-20</v>
          </cell>
        </row>
      </sheetData>
      <sheetData sheetId="6"/>
      <sheetData sheetId="7">
        <row r="5">
          <cell r="B5" t="str">
            <v>19-20</v>
          </cell>
          <cell r="C5" t="str">
            <v>20-21</v>
          </cell>
          <cell r="D5" t="str">
            <v>21-22</v>
          </cell>
          <cell r="E5" t="str">
            <v>22-23</v>
          </cell>
          <cell r="F5" t="str">
            <v>23-24</v>
          </cell>
          <cell r="G5" t="str">
            <v>24-25</v>
          </cell>
          <cell r="H5" t="str">
            <v>25-26</v>
          </cell>
          <cell r="I5" t="str">
            <v>26-27</v>
          </cell>
        </row>
      </sheetData>
      <sheetData sheetId="8"/>
      <sheetData sheetId="9">
        <row r="82">
          <cell r="D82">
            <v>0</v>
          </cell>
        </row>
      </sheetData>
      <sheetData sheetId="10"/>
      <sheetData sheetId="11">
        <row r="13">
          <cell r="B13">
            <v>13.6</v>
          </cell>
        </row>
      </sheetData>
      <sheetData sheetId="12">
        <row r="9">
          <cell r="B9">
            <v>1.3223100000000001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>
        <row r="6">
          <cell r="C6" t="e">
            <v>#REF!</v>
          </cell>
        </row>
      </sheetData>
      <sheetData sheetId="21"/>
      <sheetData sheetId="22"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tabSelected="1" workbookViewId="0">
      <selection activeCell="C11" sqref="C11"/>
    </sheetView>
  </sheetViews>
  <sheetFormatPr defaultRowHeight="14.4"/>
  <cols>
    <col min="2" max="2" width="31.109375" bestFit="1" customWidth="1"/>
    <col min="3" max="3" width="34.5546875" bestFit="1" customWidth="1"/>
  </cols>
  <sheetData>
    <row r="3" spans="2:3" ht="15" customHeight="1">
      <c r="B3" s="103" t="s">
        <v>104</v>
      </c>
      <c r="C3" s="103"/>
    </row>
    <row r="4" spans="2:3" ht="15" customHeight="1">
      <c r="B4" s="100"/>
      <c r="C4" s="100"/>
    </row>
    <row r="5" spans="2:3" ht="15" customHeight="1">
      <c r="B5" s="101" t="s">
        <v>105</v>
      </c>
      <c r="C5" s="102" t="s">
        <v>67</v>
      </c>
    </row>
    <row r="6" spans="2:3" ht="15" customHeight="1">
      <c r="B6" s="101"/>
      <c r="C6" s="102"/>
    </row>
    <row r="7" spans="2:3" ht="15" customHeight="1">
      <c r="B7" s="101" t="s">
        <v>106</v>
      </c>
      <c r="C7" s="102" t="s">
        <v>107</v>
      </c>
    </row>
    <row r="9" spans="2:3" ht="18">
      <c r="B9" s="101" t="s">
        <v>108</v>
      </c>
      <c r="C9" s="101" t="s">
        <v>109</v>
      </c>
    </row>
    <row r="11" spans="2:3" ht="18">
      <c r="B11" s="101" t="s">
        <v>110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7"/>
  <sheetViews>
    <sheetView topLeftCell="A8" workbookViewId="0">
      <selection activeCell="J25" sqref="J25"/>
    </sheetView>
  </sheetViews>
  <sheetFormatPr defaultRowHeight="14.4"/>
  <cols>
    <col min="1" max="1" width="35.109375" bestFit="1" customWidth="1"/>
    <col min="2" max="3" width="10.88671875" bestFit="1" customWidth="1"/>
    <col min="4" max="5" width="11.88671875" bestFit="1" customWidth="1"/>
    <col min="6" max="8" width="10.88671875" bestFit="1" customWidth="1"/>
    <col min="9" max="9" width="11.6640625" bestFit="1" customWidth="1"/>
  </cols>
  <sheetData>
    <row r="2" spans="1:10" ht="23.4">
      <c r="A2" s="97" t="str">
        <f>DEP!B1</f>
        <v>JAHEER KHAN</v>
      </c>
    </row>
    <row r="4" spans="1:10" ht="16.2">
      <c r="A4" s="21" t="s">
        <v>28</v>
      </c>
      <c r="B4" s="22"/>
      <c r="C4" s="23"/>
      <c r="D4" s="23"/>
      <c r="E4" s="23"/>
      <c r="F4" s="23"/>
      <c r="G4" s="23"/>
      <c r="H4" s="23"/>
      <c r="I4" s="23"/>
    </row>
    <row r="5" spans="1:10" ht="16.2">
      <c r="A5" s="21" t="s">
        <v>29</v>
      </c>
      <c r="B5" s="22"/>
      <c r="C5" s="23"/>
      <c r="D5" s="23"/>
      <c r="E5" s="23"/>
      <c r="F5" s="23"/>
      <c r="G5" s="23"/>
      <c r="H5" s="23"/>
      <c r="I5" s="23"/>
    </row>
    <row r="6" spans="1:10" ht="16.2">
      <c r="A6" s="21"/>
      <c r="B6" s="24"/>
      <c r="C6" s="25"/>
      <c r="D6" s="26"/>
      <c r="E6" s="27"/>
      <c r="F6" s="27"/>
      <c r="G6" s="26"/>
      <c r="H6" s="27"/>
      <c r="J6" s="27" t="s">
        <v>30</v>
      </c>
    </row>
    <row r="7" spans="1:10" ht="16.2">
      <c r="A7" s="28" t="s">
        <v>31</v>
      </c>
      <c r="B7" s="29" t="str">
        <f>'P&amp;L'!B5</f>
        <v>19-20</v>
      </c>
      <c r="C7" s="29" t="str">
        <f>'P&amp;L'!C5</f>
        <v>20-21</v>
      </c>
      <c r="D7" s="29" t="str">
        <f>'P&amp;L'!D5</f>
        <v>21-22</v>
      </c>
      <c r="E7" s="29" t="str">
        <f>'P&amp;L'!E5</f>
        <v>22-23</v>
      </c>
      <c r="F7" s="29" t="str">
        <f>'P&amp;L'!F5</f>
        <v>23-24</v>
      </c>
      <c r="G7" s="29" t="str">
        <f>'P&amp;L'!G5</f>
        <v>24-25</v>
      </c>
      <c r="H7" s="29" t="str">
        <f>'P&amp;L'!H5</f>
        <v>25-26</v>
      </c>
      <c r="I7" s="29" t="str">
        <f>'P&amp;L'!I5</f>
        <v>26-27</v>
      </c>
      <c r="J7" s="29" t="s">
        <v>111</v>
      </c>
    </row>
    <row r="8" spans="1:10" ht="16.2">
      <c r="A8" s="30"/>
      <c r="B8" s="31" t="s">
        <v>89</v>
      </c>
      <c r="C8" s="31" t="s">
        <v>89</v>
      </c>
      <c r="D8" s="31" t="s">
        <v>89</v>
      </c>
      <c r="E8" s="31" t="s">
        <v>90</v>
      </c>
      <c r="F8" s="31" t="s">
        <v>91</v>
      </c>
      <c r="G8" s="31" t="s">
        <v>91</v>
      </c>
      <c r="H8" s="31" t="s">
        <v>91</v>
      </c>
      <c r="I8" s="31" t="s">
        <v>91</v>
      </c>
      <c r="J8" s="31" t="s">
        <v>91</v>
      </c>
    </row>
    <row r="9" spans="1:10" ht="16.2">
      <c r="A9" s="21"/>
      <c r="B9" s="32"/>
      <c r="C9" s="32"/>
      <c r="D9" s="32"/>
      <c r="E9" s="32"/>
      <c r="F9" s="32"/>
      <c r="G9" s="32"/>
      <c r="H9" s="32"/>
      <c r="I9" s="32"/>
    </row>
    <row r="10" spans="1:10" ht="16.2">
      <c r="A10" s="21" t="s">
        <v>32</v>
      </c>
      <c r="B10" s="22"/>
      <c r="C10" s="22"/>
      <c r="D10" s="22"/>
      <c r="E10" s="22"/>
      <c r="F10" s="22"/>
      <c r="G10" s="22"/>
      <c r="H10" s="22"/>
      <c r="I10" s="22"/>
    </row>
    <row r="11" spans="1:10" ht="16.2">
      <c r="A11" s="33" t="s">
        <v>33</v>
      </c>
      <c r="B11" s="22">
        <f>CAPITAL!B12</f>
        <v>13.601809999999999</v>
      </c>
      <c r="C11" s="22">
        <f>CAPITAL!C12</f>
        <v>15.102460000000001</v>
      </c>
      <c r="D11" s="22">
        <f>CAPITAL!D12</f>
        <v>18.360812500000002</v>
      </c>
      <c r="E11" s="22">
        <f>CAPITAL!E12</f>
        <v>21.548932125000011</v>
      </c>
      <c r="F11" s="22">
        <f>CAPITAL!F12</f>
        <v>23.817533806250015</v>
      </c>
      <c r="G11" s="22">
        <f>CAPITAL!G12</f>
        <v>26.557245235312521</v>
      </c>
      <c r="H11" s="22">
        <f>CAPITAL!H12</f>
        <v>28.965288070015653</v>
      </c>
      <c r="I11" s="22">
        <f>CAPITAL!I12</f>
        <v>30.842783759813319</v>
      </c>
      <c r="J11" s="22">
        <f>CAPITAL!J12</f>
        <v>33.17354199593224</v>
      </c>
    </row>
    <row r="12" spans="1:10" ht="16.2">
      <c r="A12" s="33" t="s">
        <v>87</v>
      </c>
      <c r="B12" s="22">
        <v>0</v>
      </c>
      <c r="C12" s="22">
        <v>0</v>
      </c>
      <c r="D12" s="22">
        <v>0</v>
      </c>
      <c r="E12" s="22">
        <v>8.5299999999999994</v>
      </c>
      <c r="F12" s="22">
        <v>7.66</v>
      </c>
      <c r="G12" s="22">
        <v>6.69</v>
      </c>
      <c r="H12" s="22">
        <v>5.61</v>
      </c>
      <c r="I12" s="22">
        <v>4.4000000000000004</v>
      </c>
      <c r="J12" s="22">
        <v>3.28</v>
      </c>
    </row>
    <row r="13" spans="1:10" ht="16.2">
      <c r="A13" s="33" t="s">
        <v>34</v>
      </c>
      <c r="B13" s="22">
        <v>1.8</v>
      </c>
      <c r="C13" s="22">
        <v>0</v>
      </c>
      <c r="D13" s="22">
        <v>0</v>
      </c>
      <c r="E13" s="22">
        <v>0</v>
      </c>
      <c r="F13" s="22">
        <v>2.67</v>
      </c>
      <c r="G13" s="22">
        <v>3.5</v>
      </c>
      <c r="H13" s="22">
        <v>2.09</v>
      </c>
      <c r="I13" s="22">
        <v>2.15</v>
      </c>
      <c r="J13" s="22">
        <v>2.2000000000000002</v>
      </c>
    </row>
    <row r="14" spans="1:10" ht="16.2">
      <c r="A14" s="33"/>
      <c r="B14" s="22"/>
      <c r="C14" s="22"/>
      <c r="D14" s="22"/>
      <c r="E14" s="22"/>
      <c r="F14" s="22"/>
      <c r="G14" s="22"/>
      <c r="H14" s="22"/>
      <c r="I14" s="22"/>
    </row>
    <row r="15" spans="1:10" ht="16.2">
      <c r="A15" s="34" t="s">
        <v>35</v>
      </c>
      <c r="B15" s="35">
        <f t="shared" ref="B15:J15" si="0">SUM(B11:B14)</f>
        <v>15.401809999999999</v>
      </c>
      <c r="C15" s="35">
        <f t="shared" si="0"/>
        <v>15.102460000000001</v>
      </c>
      <c r="D15" s="35">
        <f t="shared" si="0"/>
        <v>18.360812500000002</v>
      </c>
      <c r="E15" s="35">
        <f t="shared" si="0"/>
        <v>30.078932125000009</v>
      </c>
      <c r="F15" s="35">
        <f t="shared" si="0"/>
        <v>34.147533806250017</v>
      </c>
      <c r="G15" s="35">
        <f t="shared" si="0"/>
        <v>36.747245235312519</v>
      </c>
      <c r="H15" s="35">
        <f t="shared" si="0"/>
        <v>36.665288070015649</v>
      </c>
      <c r="I15" s="35">
        <f t="shared" si="0"/>
        <v>37.392783759813319</v>
      </c>
      <c r="J15" s="35">
        <f t="shared" si="0"/>
        <v>38.653541995932244</v>
      </c>
    </row>
    <row r="16" spans="1:10" ht="16.2">
      <c r="A16" s="33"/>
      <c r="B16" s="22"/>
      <c r="C16" s="22"/>
      <c r="D16" s="22"/>
      <c r="E16" s="22"/>
      <c r="F16" s="22"/>
      <c r="G16" s="22"/>
      <c r="H16" s="22"/>
      <c r="I16" s="22"/>
    </row>
    <row r="17" spans="1:10" ht="16.2">
      <c r="A17" s="21" t="s">
        <v>36</v>
      </c>
      <c r="B17" s="22"/>
      <c r="C17" s="22"/>
      <c r="D17" s="22"/>
      <c r="E17" s="22"/>
      <c r="F17" s="22"/>
      <c r="G17" s="22"/>
      <c r="H17" s="22"/>
      <c r="I17" s="22"/>
    </row>
    <row r="18" spans="1:10" ht="16.2">
      <c r="A18" s="33" t="s">
        <v>37</v>
      </c>
      <c r="B18" s="22">
        <v>5.73</v>
      </c>
      <c r="C18" s="22">
        <v>4.87</v>
      </c>
      <c r="D18" s="22">
        <f>DEP!F83</f>
        <v>4.1392024999999997</v>
      </c>
      <c r="E18" s="22">
        <f>DEP!G83</f>
        <v>11.473322124999999</v>
      </c>
      <c r="F18" s="22">
        <f>DEP!H83</f>
        <v>9.7523238062499988</v>
      </c>
      <c r="G18" s="22">
        <f>DEP!I83</f>
        <v>8.2894752353124996</v>
      </c>
      <c r="H18" s="22">
        <f>DEP!J83</f>
        <v>7.046053950015625</v>
      </c>
      <c r="I18" s="22">
        <f>DEP!K83</f>
        <v>5.9891458575132814</v>
      </c>
      <c r="J18" s="22">
        <f>DEP!L83</f>
        <v>5.0907739788862889</v>
      </c>
    </row>
    <row r="19" spans="1:10" ht="16.2">
      <c r="A19" s="33" t="s">
        <v>101</v>
      </c>
      <c r="B19" s="22">
        <v>0.76</v>
      </c>
      <c r="C19" s="22">
        <v>0.76</v>
      </c>
      <c r="D19" s="22">
        <v>0.76</v>
      </c>
      <c r="E19" s="22">
        <v>0.76</v>
      </c>
      <c r="F19" s="22">
        <v>0.76</v>
      </c>
      <c r="G19" s="22">
        <v>0.76</v>
      </c>
      <c r="H19" s="22">
        <v>0.75</v>
      </c>
      <c r="I19" s="22">
        <v>0.75</v>
      </c>
      <c r="J19" s="22">
        <v>0.76</v>
      </c>
    </row>
    <row r="20" spans="1:10" ht="16.2">
      <c r="A20" s="33" t="s">
        <v>100</v>
      </c>
      <c r="B20" s="22">
        <v>6.5</v>
      </c>
      <c r="C20" s="22">
        <v>5.5</v>
      </c>
      <c r="D20" s="22">
        <v>5.5</v>
      </c>
      <c r="E20" s="22">
        <v>5.5</v>
      </c>
      <c r="F20" s="22">
        <v>5.5</v>
      </c>
      <c r="G20" s="22">
        <v>5.5</v>
      </c>
      <c r="H20" s="22">
        <v>5.5</v>
      </c>
      <c r="I20" s="22">
        <v>5.5</v>
      </c>
      <c r="J20" s="22">
        <v>5.5</v>
      </c>
    </row>
    <row r="21" spans="1:10" ht="16.2">
      <c r="A21" s="33" t="s">
        <v>38</v>
      </c>
      <c r="B21" s="22">
        <v>1.2</v>
      </c>
      <c r="C21" s="22">
        <v>1.42</v>
      </c>
      <c r="D21" s="22">
        <v>2.4</v>
      </c>
      <c r="E21" s="22">
        <v>3.35</v>
      </c>
      <c r="F21" s="22">
        <v>4.0199999999999996</v>
      </c>
      <c r="G21" s="22">
        <v>4.5</v>
      </c>
      <c r="H21" s="22">
        <v>4.75</v>
      </c>
      <c r="I21" s="22">
        <v>4.9000000000000004</v>
      </c>
      <c r="J21" s="22">
        <v>5.23</v>
      </c>
    </row>
    <row r="22" spans="1:10" ht="16.2">
      <c r="A22" s="33" t="s">
        <v>39</v>
      </c>
      <c r="B22" s="22">
        <v>0.75</v>
      </c>
      <c r="C22" s="22">
        <v>0.6</v>
      </c>
      <c r="D22" s="22">
        <v>1.25</v>
      </c>
      <c r="E22" s="22">
        <v>1.8</v>
      </c>
      <c r="F22" s="22">
        <v>2.6</v>
      </c>
      <c r="G22" s="22">
        <v>4.5</v>
      </c>
      <c r="H22" s="22">
        <v>6.2</v>
      </c>
      <c r="I22" s="22">
        <v>6.85</v>
      </c>
      <c r="J22" s="22">
        <v>7.2</v>
      </c>
    </row>
    <row r="23" spans="1:10" ht="16.2">
      <c r="A23" s="33" t="s">
        <v>40</v>
      </c>
      <c r="B23" s="22">
        <v>0.46</v>
      </c>
      <c r="C23" s="22">
        <v>1.0900000000000001</v>
      </c>
      <c r="D23" s="22">
        <v>1.56</v>
      </c>
      <c r="E23" s="22">
        <v>1.95</v>
      </c>
      <c r="F23" s="22">
        <v>2.5</v>
      </c>
      <c r="G23" s="22">
        <v>3.65</v>
      </c>
      <c r="H23" s="22">
        <v>4.5599999999999996</v>
      </c>
      <c r="I23" s="22">
        <v>5.0199999999999996</v>
      </c>
      <c r="J23" s="22">
        <v>5.56</v>
      </c>
    </row>
    <row r="24" spans="1:10" ht="16.2">
      <c r="A24" s="33" t="s">
        <v>102</v>
      </c>
      <c r="B24" s="22">
        <v>0</v>
      </c>
      <c r="C24" s="22">
        <v>0.86</v>
      </c>
      <c r="D24" s="22">
        <v>2.75</v>
      </c>
      <c r="E24" s="22">
        <v>5.25</v>
      </c>
      <c r="F24" s="22">
        <v>9.02</v>
      </c>
      <c r="G24" s="22">
        <v>9.5500000000000007</v>
      </c>
      <c r="H24" s="22">
        <v>7.86</v>
      </c>
      <c r="I24" s="22">
        <v>8.3800000000000008</v>
      </c>
      <c r="J24" s="22">
        <v>8.77</v>
      </c>
    </row>
    <row r="25" spans="1:10" ht="16.2">
      <c r="A25" s="34" t="s">
        <v>41</v>
      </c>
      <c r="B25" s="35">
        <f t="shared" ref="B25:J25" si="1">SUM(B18:B24)</f>
        <v>15.4</v>
      </c>
      <c r="C25" s="35">
        <f t="shared" si="1"/>
        <v>15.099999999999998</v>
      </c>
      <c r="D25" s="35">
        <f t="shared" si="1"/>
        <v>18.359202500000002</v>
      </c>
      <c r="E25" s="35">
        <f t="shared" si="1"/>
        <v>30.083322125000002</v>
      </c>
      <c r="F25" s="35">
        <f t="shared" si="1"/>
        <v>34.152323806249996</v>
      </c>
      <c r="G25" s="35">
        <f t="shared" si="1"/>
        <v>36.749475235312502</v>
      </c>
      <c r="H25" s="35">
        <f t="shared" si="1"/>
        <v>36.666053950015623</v>
      </c>
      <c r="I25" s="35">
        <f t="shared" si="1"/>
        <v>37.389145857513284</v>
      </c>
      <c r="J25" s="35">
        <f t="shared" si="1"/>
        <v>38.110773978886286</v>
      </c>
    </row>
    <row r="27" spans="1:10">
      <c r="D27" s="99">
        <f>D15-D25</f>
        <v>1.6099999999994452E-3</v>
      </c>
      <c r="E27" s="99">
        <f t="shared" ref="E27:J27" si="2">E15-E25</f>
        <v>-4.3899999999936767E-3</v>
      </c>
      <c r="F27" s="99">
        <f t="shared" si="2"/>
        <v>-4.7899999999785337E-3</v>
      </c>
      <c r="G27" s="99">
        <f t="shared" si="2"/>
        <v>-2.2299999999830789E-3</v>
      </c>
      <c r="H27" s="99">
        <f t="shared" si="2"/>
        <v>-7.6587999997457246E-4</v>
      </c>
      <c r="I27" s="99">
        <f t="shared" si="2"/>
        <v>3.637902300035023E-3</v>
      </c>
      <c r="J27" s="99">
        <f t="shared" si="2"/>
        <v>0.54276801704595812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topLeftCell="A4" workbookViewId="0">
      <selection activeCell="J22" sqref="J22"/>
    </sheetView>
  </sheetViews>
  <sheetFormatPr defaultColWidth="10" defaultRowHeight="16.2"/>
  <cols>
    <col min="1" max="1" width="55.33203125" style="7" customWidth="1"/>
    <col min="2" max="2" width="9.109375" style="6" customWidth="1"/>
    <col min="3" max="3" width="15.33203125" style="7" customWidth="1"/>
    <col min="4" max="4" width="16.6640625" style="7" customWidth="1"/>
    <col min="5" max="6" width="15.33203125" style="7" bestFit="1" customWidth="1"/>
    <col min="7" max="9" width="15.109375" style="7" bestFit="1" customWidth="1"/>
    <col min="10" max="10" width="11.6640625" style="7" bestFit="1" customWidth="1"/>
    <col min="11" max="256" width="10" style="7"/>
    <col min="257" max="257" width="55.33203125" style="7" customWidth="1"/>
    <col min="258" max="258" width="9.109375" style="7" customWidth="1"/>
    <col min="259" max="259" width="15.33203125" style="7" customWidth="1"/>
    <col min="260" max="260" width="16.6640625" style="7" customWidth="1"/>
    <col min="261" max="262" width="15.33203125" style="7" bestFit="1" customWidth="1"/>
    <col min="263" max="265" width="15.109375" style="7" bestFit="1" customWidth="1"/>
    <col min="266" max="512" width="10" style="7"/>
    <col min="513" max="513" width="55.33203125" style="7" customWidth="1"/>
    <col min="514" max="514" width="9.109375" style="7" customWidth="1"/>
    <col min="515" max="515" width="15.33203125" style="7" customWidth="1"/>
    <col min="516" max="516" width="16.6640625" style="7" customWidth="1"/>
    <col min="517" max="518" width="15.33203125" style="7" bestFit="1" customWidth="1"/>
    <col min="519" max="521" width="15.109375" style="7" bestFit="1" customWidth="1"/>
    <col min="522" max="768" width="10" style="7"/>
    <col min="769" max="769" width="55.33203125" style="7" customWidth="1"/>
    <col min="770" max="770" width="9.109375" style="7" customWidth="1"/>
    <col min="771" max="771" width="15.33203125" style="7" customWidth="1"/>
    <col min="772" max="772" width="16.6640625" style="7" customWidth="1"/>
    <col min="773" max="774" width="15.33203125" style="7" bestFit="1" customWidth="1"/>
    <col min="775" max="777" width="15.109375" style="7" bestFit="1" customWidth="1"/>
    <col min="778" max="1024" width="10" style="7"/>
    <col min="1025" max="1025" width="55.33203125" style="7" customWidth="1"/>
    <col min="1026" max="1026" width="9.109375" style="7" customWidth="1"/>
    <col min="1027" max="1027" width="15.33203125" style="7" customWidth="1"/>
    <col min="1028" max="1028" width="16.6640625" style="7" customWidth="1"/>
    <col min="1029" max="1030" width="15.33203125" style="7" bestFit="1" customWidth="1"/>
    <col min="1031" max="1033" width="15.109375" style="7" bestFit="1" customWidth="1"/>
    <col min="1034" max="1280" width="10" style="7"/>
    <col min="1281" max="1281" width="55.33203125" style="7" customWidth="1"/>
    <col min="1282" max="1282" width="9.109375" style="7" customWidth="1"/>
    <col min="1283" max="1283" width="15.33203125" style="7" customWidth="1"/>
    <col min="1284" max="1284" width="16.6640625" style="7" customWidth="1"/>
    <col min="1285" max="1286" width="15.33203125" style="7" bestFit="1" customWidth="1"/>
    <col min="1287" max="1289" width="15.109375" style="7" bestFit="1" customWidth="1"/>
    <col min="1290" max="1536" width="10" style="7"/>
    <col min="1537" max="1537" width="55.33203125" style="7" customWidth="1"/>
    <col min="1538" max="1538" width="9.109375" style="7" customWidth="1"/>
    <col min="1539" max="1539" width="15.33203125" style="7" customWidth="1"/>
    <col min="1540" max="1540" width="16.6640625" style="7" customWidth="1"/>
    <col min="1541" max="1542" width="15.33203125" style="7" bestFit="1" customWidth="1"/>
    <col min="1543" max="1545" width="15.109375" style="7" bestFit="1" customWidth="1"/>
    <col min="1546" max="1792" width="10" style="7"/>
    <col min="1793" max="1793" width="55.33203125" style="7" customWidth="1"/>
    <col min="1794" max="1794" width="9.109375" style="7" customWidth="1"/>
    <col min="1795" max="1795" width="15.33203125" style="7" customWidth="1"/>
    <col min="1796" max="1796" width="16.6640625" style="7" customWidth="1"/>
    <col min="1797" max="1798" width="15.33203125" style="7" bestFit="1" customWidth="1"/>
    <col min="1799" max="1801" width="15.109375" style="7" bestFit="1" customWidth="1"/>
    <col min="1802" max="2048" width="10" style="7"/>
    <col min="2049" max="2049" width="55.33203125" style="7" customWidth="1"/>
    <col min="2050" max="2050" width="9.109375" style="7" customWidth="1"/>
    <col min="2051" max="2051" width="15.33203125" style="7" customWidth="1"/>
    <col min="2052" max="2052" width="16.6640625" style="7" customWidth="1"/>
    <col min="2053" max="2054" width="15.33203125" style="7" bestFit="1" customWidth="1"/>
    <col min="2055" max="2057" width="15.109375" style="7" bestFit="1" customWidth="1"/>
    <col min="2058" max="2304" width="10" style="7"/>
    <col min="2305" max="2305" width="55.33203125" style="7" customWidth="1"/>
    <col min="2306" max="2306" width="9.109375" style="7" customWidth="1"/>
    <col min="2307" max="2307" width="15.33203125" style="7" customWidth="1"/>
    <col min="2308" max="2308" width="16.6640625" style="7" customWidth="1"/>
    <col min="2309" max="2310" width="15.33203125" style="7" bestFit="1" customWidth="1"/>
    <col min="2311" max="2313" width="15.109375" style="7" bestFit="1" customWidth="1"/>
    <col min="2314" max="2560" width="10" style="7"/>
    <col min="2561" max="2561" width="55.33203125" style="7" customWidth="1"/>
    <col min="2562" max="2562" width="9.109375" style="7" customWidth="1"/>
    <col min="2563" max="2563" width="15.33203125" style="7" customWidth="1"/>
    <col min="2564" max="2564" width="16.6640625" style="7" customWidth="1"/>
    <col min="2565" max="2566" width="15.33203125" style="7" bestFit="1" customWidth="1"/>
    <col min="2567" max="2569" width="15.109375" style="7" bestFit="1" customWidth="1"/>
    <col min="2570" max="2816" width="10" style="7"/>
    <col min="2817" max="2817" width="55.33203125" style="7" customWidth="1"/>
    <col min="2818" max="2818" width="9.109375" style="7" customWidth="1"/>
    <col min="2819" max="2819" width="15.33203125" style="7" customWidth="1"/>
    <col min="2820" max="2820" width="16.6640625" style="7" customWidth="1"/>
    <col min="2821" max="2822" width="15.33203125" style="7" bestFit="1" customWidth="1"/>
    <col min="2823" max="2825" width="15.109375" style="7" bestFit="1" customWidth="1"/>
    <col min="2826" max="3072" width="10" style="7"/>
    <col min="3073" max="3073" width="55.33203125" style="7" customWidth="1"/>
    <col min="3074" max="3074" width="9.109375" style="7" customWidth="1"/>
    <col min="3075" max="3075" width="15.33203125" style="7" customWidth="1"/>
    <col min="3076" max="3076" width="16.6640625" style="7" customWidth="1"/>
    <col min="3077" max="3078" width="15.33203125" style="7" bestFit="1" customWidth="1"/>
    <col min="3079" max="3081" width="15.109375" style="7" bestFit="1" customWidth="1"/>
    <col min="3082" max="3328" width="10" style="7"/>
    <col min="3329" max="3329" width="55.33203125" style="7" customWidth="1"/>
    <col min="3330" max="3330" width="9.109375" style="7" customWidth="1"/>
    <col min="3331" max="3331" width="15.33203125" style="7" customWidth="1"/>
    <col min="3332" max="3332" width="16.6640625" style="7" customWidth="1"/>
    <col min="3333" max="3334" width="15.33203125" style="7" bestFit="1" customWidth="1"/>
    <col min="3335" max="3337" width="15.109375" style="7" bestFit="1" customWidth="1"/>
    <col min="3338" max="3584" width="10" style="7"/>
    <col min="3585" max="3585" width="55.33203125" style="7" customWidth="1"/>
    <col min="3586" max="3586" width="9.109375" style="7" customWidth="1"/>
    <col min="3587" max="3587" width="15.33203125" style="7" customWidth="1"/>
    <col min="3588" max="3588" width="16.6640625" style="7" customWidth="1"/>
    <col min="3589" max="3590" width="15.33203125" style="7" bestFit="1" customWidth="1"/>
    <col min="3591" max="3593" width="15.109375" style="7" bestFit="1" customWidth="1"/>
    <col min="3594" max="3840" width="10" style="7"/>
    <col min="3841" max="3841" width="55.33203125" style="7" customWidth="1"/>
    <col min="3842" max="3842" width="9.109375" style="7" customWidth="1"/>
    <col min="3843" max="3843" width="15.33203125" style="7" customWidth="1"/>
    <col min="3844" max="3844" width="16.6640625" style="7" customWidth="1"/>
    <col min="3845" max="3846" width="15.33203125" style="7" bestFit="1" customWidth="1"/>
    <col min="3847" max="3849" width="15.109375" style="7" bestFit="1" customWidth="1"/>
    <col min="3850" max="4096" width="10" style="7"/>
    <col min="4097" max="4097" width="55.33203125" style="7" customWidth="1"/>
    <col min="4098" max="4098" width="9.109375" style="7" customWidth="1"/>
    <col min="4099" max="4099" width="15.33203125" style="7" customWidth="1"/>
    <col min="4100" max="4100" width="16.6640625" style="7" customWidth="1"/>
    <col min="4101" max="4102" width="15.33203125" style="7" bestFit="1" customWidth="1"/>
    <col min="4103" max="4105" width="15.109375" style="7" bestFit="1" customWidth="1"/>
    <col min="4106" max="4352" width="10" style="7"/>
    <col min="4353" max="4353" width="55.33203125" style="7" customWidth="1"/>
    <col min="4354" max="4354" width="9.109375" style="7" customWidth="1"/>
    <col min="4355" max="4355" width="15.33203125" style="7" customWidth="1"/>
    <col min="4356" max="4356" width="16.6640625" style="7" customWidth="1"/>
    <col min="4357" max="4358" width="15.33203125" style="7" bestFit="1" customWidth="1"/>
    <col min="4359" max="4361" width="15.109375" style="7" bestFit="1" customWidth="1"/>
    <col min="4362" max="4608" width="10" style="7"/>
    <col min="4609" max="4609" width="55.33203125" style="7" customWidth="1"/>
    <col min="4610" max="4610" width="9.109375" style="7" customWidth="1"/>
    <col min="4611" max="4611" width="15.33203125" style="7" customWidth="1"/>
    <col min="4612" max="4612" width="16.6640625" style="7" customWidth="1"/>
    <col min="4613" max="4614" width="15.33203125" style="7" bestFit="1" customWidth="1"/>
    <col min="4615" max="4617" width="15.109375" style="7" bestFit="1" customWidth="1"/>
    <col min="4618" max="4864" width="10" style="7"/>
    <col min="4865" max="4865" width="55.33203125" style="7" customWidth="1"/>
    <col min="4866" max="4866" width="9.109375" style="7" customWidth="1"/>
    <col min="4867" max="4867" width="15.33203125" style="7" customWidth="1"/>
    <col min="4868" max="4868" width="16.6640625" style="7" customWidth="1"/>
    <col min="4869" max="4870" width="15.33203125" style="7" bestFit="1" customWidth="1"/>
    <col min="4871" max="4873" width="15.109375" style="7" bestFit="1" customWidth="1"/>
    <col min="4874" max="5120" width="10" style="7"/>
    <col min="5121" max="5121" width="55.33203125" style="7" customWidth="1"/>
    <col min="5122" max="5122" width="9.109375" style="7" customWidth="1"/>
    <col min="5123" max="5123" width="15.33203125" style="7" customWidth="1"/>
    <col min="5124" max="5124" width="16.6640625" style="7" customWidth="1"/>
    <col min="5125" max="5126" width="15.33203125" style="7" bestFit="1" customWidth="1"/>
    <col min="5127" max="5129" width="15.109375" style="7" bestFit="1" customWidth="1"/>
    <col min="5130" max="5376" width="10" style="7"/>
    <col min="5377" max="5377" width="55.33203125" style="7" customWidth="1"/>
    <col min="5378" max="5378" width="9.109375" style="7" customWidth="1"/>
    <col min="5379" max="5379" width="15.33203125" style="7" customWidth="1"/>
    <col min="5380" max="5380" width="16.6640625" style="7" customWidth="1"/>
    <col min="5381" max="5382" width="15.33203125" style="7" bestFit="1" customWidth="1"/>
    <col min="5383" max="5385" width="15.109375" style="7" bestFit="1" customWidth="1"/>
    <col min="5386" max="5632" width="10" style="7"/>
    <col min="5633" max="5633" width="55.33203125" style="7" customWidth="1"/>
    <col min="5634" max="5634" width="9.109375" style="7" customWidth="1"/>
    <col min="5635" max="5635" width="15.33203125" style="7" customWidth="1"/>
    <col min="5636" max="5636" width="16.6640625" style="7" customWidth="1"/>
    <col min="5637" max="5638" width="15.33203125" style="7" bestFit="1" customWidth="1"/>
    <col min="5639" max="5641" width="15.109375" style="7" bestFit="1" customWidth="1"/>
    <col min="5642" max="5888" width="10" style="7"/>
    <col min="5889" max="5889" width="55.33203125" style="7" customWidth="1"/>
    <col min="5890" max="5890" width="9.109375" style="7" customWidth="1"/>
    <col min="5891" max="5891" width="15.33203125" style="7" customWidth="1"/>
    <col min="5892" max="5892" width="16.6640625" style="7" customWidth="1"/>
    <col min="5893" max="5894" width="15.33203125" style="7" bestFit="1" customWidth="1"/>
    <col min="5895" max="5897" width="15.109375" style="7" bestFit="1" customWidth="1"/>
    <col min="5898" max="6144" width="10" style="7"/>
    <col min="6145" max="6145" width="55.33203125" style="7" customWidth="1"/>
    <col min="6146" max="6146" width="9.109375" style="7" customWidth="1"/>
    <col min="6147" max="6147" width="15.33203125" style="7" customWidth="1"/>
    <col min="6148" max="6148" width="16.6640625" style="7" customWidth="1"/>
    <col min="6149" max="6150" width="15.33203125" style="7" bestFit="1" customWidth="1"/>
    <col min="6151" max="6153" width="15.109375" style="7" bestFit="1" customWidth="1"/>
    <col min="6154" max="6400" width="10" style="7"/>
    <col min="6401" max="6401" width="55.33203125" style="7" customWidth="1"/>
    <col min="6402" max="6402" width="9.109375" style="7" customWidth="1"/>
    <col min="6403" max="6403" width="15.33203125" style="7" customWidth="1"/>
    <col min="6404" max="6404" width="16.6640625" style="7" customWidth="1"/>
    <col min="6405" max="6406" width="15.33203125" style="7" bestFit="1" customWidth="1"/>
    <col min="6407" max="6409" width="15.109375" style="7" bestFit="1" customWidth="1"/>
    <col min="6410" max="6656" width="10" style="7"/>
    <col min="6657" max="6657" width="55.33203125" style="7" customWidth="1"/>
    <col min="6658" max="6658" width="9.109375" style="7" customWidth="1"/>
    <col min="6659" max="6659" width="15.33203125" style="7" customWidth="1"/>
    <col min="6660" max="6660" width="16.6640625" style="7" customWidth="1"/>
    <col min="6661" max="6662" width="15.33203125" style="7" bestFit="1" customWidth="1"/>
    <col min="6663" max="6665" width="15.109375" style="7" bestFit="1" customWidth="1"/>
    <col min="6666" max="6912" width="10" style="7"/>
    <col min="6913" max="6913" width="55.33203125" style="7" customWidth="1"/>
    <col min="6914" max="6914" width="9.109375" style="7" customWidth="1"/>
    <col min="6915" max="6915" width="15.33203125" style="7" customWidth="1"/>
    <col min="6916" max="6916" width="16.6640625" style="7" customWidth="1"/>
    <col min="6917" max="6918" width="15.33203125" style="7" bestFit="1" customWidth="1"/>
    <col min="6919" max="6921" width="15.109375" style="7" bestFit="1" customWidth="1"/>
    <col min="6922" max="7168" width="10" style="7"/>
    <col min="7169" max="7169" width="55.33203125" style="7" customWidth="1"/>
    <col min="7170" max="7170" width="9.109375" style="7" customWidth="1"/>
    <col min="7171" max="7171" width="15.33203125" style="7" customWidth="1"/>
    <col min="7172" max="7172" width="16.6640625" style="7" customWidth="1"/>
    <col min="7173" max="7174" width="15.33203125" style="7" bestFit="1" customWidth="1"/>
    <col min="7175" max="7177" width="15.109375" style="7" bestFit="1" customWidth="1"/>
    <col min="7178" max="7424" width="10" style="7"/>
    <col min="7425" max="7425" width="55.33203125" style="7" customWidth="1"/>
    <col min="7426" max="7426" width="9.109375" style="7" customWidth="1"/>
    <col min="7427" max="7427" width="15.33203125" style="7" customWidth="1"/>
    <col min="7428" max="7428" width="16.6640625" style="7" customWidth="1"/>
    <col min="7429" max="7430" width="15.33203125" style="7" bestFit="1" customWidth="1"/>
    <col min="7431" max="7433" width="15.109375" style="7" bestFit="1" customWidth="1"/>
    <col min="7434" max="7680" width="10" style="7"/>
    <col min="7681" max="7681" width="55.33203125" style="7" customWidth="1"/>
    <col min="7682" max="7682" width="9.109375" style="7" customWidth="1"/>
    <col min="7683" max="7683" width="15.33203125" style="7" customWidth="1"/>
    <col min="7684" max="7684" width="16.6640625" style="7" customWidth="1"/>
    <col min="7685" max="7686" width="15.33203125" style="7" bestFit="1" customWidth="1"/>
    <col min="7687" max="7689" width="15.109375" style="7" bestFit="1" customWidth="1"/>
    <col min="7690" max="7936" width="10" style="7"/>
    <col min="7937" max="7937" width="55.33203125" style="7" customWidth="1"/>
    <col min="7938" max="7938" width="9.109375" style="7" customWidth="1"/>
    <col min="7939" max="7939" width="15.33203125" style="7" customWidth="1"/>
    <col min="7940" max="7940" width="16.6640625" style="7" customWidth="1"/>
    <col min="7941" max="7942" width="15.33203125" style="7" bestFit="1" customWidth="1"/>
    <col min="7943" max="7945" width="15.109375" style="7" bestFit="1" customWidth="1"/>
    <col min="7946" max="8192" width="10" style="7"/>
    <col min="8193" max="8193" width="55.33203125" style="7" customWidth="1"/>
    <col min="8194" max="8194" width="9.109375" style="7" customWidth="1"/>
    <col min="8195" max="8195" width="15.33203125" style="7" customWidth="1"/>
    <col min="8196" max="8196" width="16.6640625" style="7" customWidth="1"/>
    <col min="8197" max="8198" width="15.33203125" style="7" bestFit="1" customWidth="1"/>
    <col min="8199" max="8201" width="15.109375" style="7" bestFit="1" customWidth="1"/>
    <col min="8202" max="8448" width="10" style="7"/>
    <col min="8449" max="8449" width="55.33203125" style="7" customWidth="1"/>
    <col min="8450" max="8450" width="9.109375" style="7" customWidth="1"/>
    <col min="8451" max="8451" width="15.33203125" style="7" customWidth="1"/>
    <col min="8452" max="8452" width="16.6640625" style="7" customWidth="1"/>
    <col min="8453" max="8454" width="15.33203125" style="7" bestFit="1" customWidth="1"/>
    <col min="8455" max="8457" width="15.109375" style="7" bestFit="1" customWidth="1"/>
    <col min="8458" max="8704" width="10" style="7"/>
    <col min="8705" max="8705" width="55.33203125" style="7" customWidth="1"/>
    <col min="8706" max="8706" width="9.109375" style="7" customWidth="1"/>
    <col min="8707" max="8707" width="15.33203125" style="7" customWidth="1"/>
    <col min="8708" max="8708" width="16.6640625" style="7" customWidth="1"/>
    <col min="8709" max="8710" width="15.33203125" style="7" bestFit="1" customWidth="1"/>
    <col min="8711" max="8713" width="15.109375" style="7" bestFit="1" customWidth="1"/>
    <col min="8714" max="8960" width="10" style="7"/>
    <col min="8961" max="8961" width="55.33203125" style="7" customWidth="1"/>
    <col min="8962" max="8962" width="9.109375" style="7" customWidth="1"/>
    <col min="8963" max="8963" width="15.33203125" style="7" customWidth="1"/>
    <col min="8964" max="8964" width="16.6640625" style="7" customWidth="1"/>
    <col min="8965" max="8966" width="15.33203125" style="7" bestFit="1" customWidth="1"/>
    <col min="8967" max="8969" width="15.109375" style="7" bestFit="1" customWidth="1"/>
    <col min="8970" max="9216" width="10" style="7"/>
    <col min="9217" max="9217" width="55.33203125" style="7" customWidth="1"/>
    <col min="9218" max="9218" width="9.109375" style="7" customWidth="1"/>
    <col min="9219" max="9219" width="15.33203125" style="7" customWidth="1"/>
    <col min="9220" max="9220" width="16.6640625" style="7" customWidth="1"/>
    <col min="9221" max="9222" width="15.33203125" style="7" bestFit="1" customWidth="1"/>
    <col min="9223" max="9225" width="15.109375" style="7" bestFit="1" customWidth="1"/>
    <col min="9226" max="9472" width="10" style="7"/>
    <col min="9473" max="9473" width="55.33203125" style="7" customWidth="1"/>
    <col min="9474" max="9474" width="9.109375" style="7" customWidth="1"/>
    <col min="9475" max="9475" width="15.33203125" style="7" customWidth="1"/>
    <col min="9476" max="9476" width="16.6640625" style="7" customWidth="1"/>
    <col min="9477" max="9478" width="15.33203125" style="7" bestFit="1" customWidth="1"/>
    <col min="9479" max="9481" width="15.109375" style="7" bestFit="1" customWidth="1"/>
    <col min="9482" max="9728" width="10" style="7"/>
    <col min="9729" max="9729" width="55.33203125" style="7" customWidth="1"/>
    <col min="9730" max="9730" width="9.109375" style="7" customWidth="1"/>
    <col min="9731" max="9731" width="15.33203125" style="7" customWidth="1"/>
    <col min="9732" max="9732" width="16.6640625" style="7" customWidth="1"/>
    <col min="9733" max="9734" width="15.33203125" style="7" bestFit="1" customWidth="1"/>
    <col min="9735" max="9737" width="15.109375" style="7" bestFit="1" customWidth="1"/>
    <col min="9738" max="9984" width="10" style="7"/>
    <col min="9985" max="9985" width="55.33203125" style="7" customWidth="1"/>
    <col min="9986" max="9986" width="9.109375" style="7" customWidth="1"/>
    <col min="9987" max="9987" width="15.33203125" style="7" customWidth="1"/>
    <col min="9988" max="9988" width="16.6640625" style="7" customWidth="1"/>
    <col min="9989" max="9990" width="15.33203125" style="7" bestFit="1" customWidth="1"/>
    <col min="9991" max="9993" width="15.109375" style="7" bestFit="1" customWidth="1"/>
    <col min="9994" max="10240" width="10" style="7"/>
    <col min="10241" max="10241" width="55.33203125" style="7" customWidth="1"/>
    <col min="10242" max="10242" width="9.109375" style="7" customWidth="1"/>
    <col min="10243" max="10243" width="15.33203125" style="7" customWidth="1"/>
    <col min="10244" max="10244" width="16.6640625" style="7" customWidth="1"/>
    <col min="10245" max="10246" width="15.33203125" style="7" bestFit="1" customWidth="1"/>
    <col min="10247" max="10249" width="15.109375" style="7" bestFit="1" customWidth="1"/>
    <col min="10250" max="10496" width="10" style="7"/>
    <col min="10497" max="10497" width="55.33203125" style="7" customWidth="1"/>
    <col min="10498" max="10498" width="9.109375" style="7" customWidth="1"/>
    <col min="10499" max="10499" width="15.33203125" style="7" customWidth="1"/>
    <col min="10500" max="10500" width="16.6640625" style="7" customWidth="1"/>
    <col min="10501" max="10502" width="15.33203125" style="7" bestFit="1" customWidth="1"/>
    <col min="10503" max="10505" width="15.109375" style="7" bestFit="1" customWidth="1"/>
    <col min="10506" max="10752" width="10" style="7"/>
    <col min="10753" max="10753" width="55.33203125" style="7" customWidth="1"/>
    <col min="10754" max="10754" width="9.109375" style="7" customWidth="1"/>
    <col min="10755" max="10755" width="15.33203125" style="7" customWidth="1"/>
    <col min="10756" max="10756" width="16.6640625" style="7" customWidth="1"/>
    <col min="10757" max="10758" width="15.33203125" style="7" bestFit="1" customWidth="1"/>
    <col min="10759" max="10761" width="15.109375" style="7" bestFit="1" customWidth="1"/>
    <col min="10762" max="11008" width="10" style="7"/>
    <col min="11009" max="11009" width="55.33203125" style="7" customWidth="1"/>
    <col min="11010" max="11010" width="9.109375" style="7" customWidth="1"/>
    <col min="11011" max="11011" width="15.33203125" style="7" customWidth="1"/>
    <col min="11012" max="11012" width="16.6640625" style="7" customWidth="1"/>
    <col min="11013" max="11014" width="15.33203125" style="7" bestFit="1" customWidth="1"/>
    <col min="11015" max="11017" width="15.109375" style="7" bestFit="1" customWidth="1"/>
    <col min="11018" max="11264" width="10" style="7"/>
    <col min="11265" max="11265" width="55.33203125" style="7" customWidth="1"/>
    <col min="11266" max="11266" width="9.109375" style="7" customWidth="1"/>
    <col min="11267" max="11267" width="15.33203125" style="7" customWidth="1"/>
    <col min="11268" max="11268" width="16.6640625" style="7" customWidth="1"/>
    <col min="11269" max="11270" width="15.33203125" style="7" bestFit="1" customWidth="1"/>
    <col min="11271" max="11273" width="15.109375" style="7" bestFit="1" customWidth="1"/>
    <col min="11274" max="11520" width="10" style="7"/>
    <col min="11521" max="11521" width="55.33203125" style="7" customWidth="1"/>
    <col min="11522" max="11522" width="9.109375" style="7" customWidth="1"/>
    <col min="11523" max="11523" width="15.33203125" style="7" customWidth="1"/>
    <col min="11524" max="11524" width="16.6640625" style="7" customWidth="1"/>
    <col min="11525" max="11526" width="15.33203125" style="7" bestFit="1" customWidth="1"/>
    <col min="11527" max="11529" width="15.109375" style="7" bestFit="1" customWidth="1"/>
    <col min="11530" max="11776" width="10" style="7"/>
    <col min="11777" max="11777" width="55.33203125" style="7" customWidth="1"/>
    <col min="11778" max="11778" width="9.109375" style="7" customWidth="1"/>
    <col min="11779" max="11779" width="15.33203125" style="7" customWidth="1"/>
    <col min="11780" max="11780" width="16.6640625" style="7" customWidth="1"/>
    <col min="11781" max="11782" width="15.33203125" style="7" bestFit="1" customWidth="1"/>
    <col min="11783" max="11785" width="15.109375" style="7" bestFit="1" customWidth="1"/>
    <col min="11786" max="12032" width="10" style="7"/>
    <col min="12033" max="12033" width="55.33203125" style="7" customWidth="1"/>
    <col min="12034" max="12034" width="9.109375" style="7" customWidth="1"/>
    <col min="12035" max="12035" width="15.33203125" style="7" customWidth="1"/>
    <col min="12036" max="12036" width="16.6640625" style="7" customWidth="1"/>
    <col min="12037" max="12038" width="15.33203125" style="7" bestFit="1" customWidth="1"/>
    <col min="12039" max="12041" width="15.109375" style="7" bestFit="1" customWidth="1"/>
    <col min="12042" max="12288" width="10" style="7"/>
    <col min="12289" max="12289" width="55.33203125" style="7" customWidth="1"/>
    <col min="12290" max="12290" width="9.109375" style="7" customWidth="1"/>
    <col min="12291" max="12291" width="15.33203125" style="7" customWidth="1"/>
    <col min="12292" max="12292" width="16.6640625" style="7" customWidth="1"/>
    <col min="12293" max="12294" width="15.33203125" style="7" bestFit="1" customWidth="1"/>
    <col min="12295" max="12297" width="15.109375" style="7" bestFit="1" customWidth="1"/>
    <col min="12298" max="12544" width="10" style="7"/>
    <col min="12545" max="12545" width="55.33203125" style="7" customWidth="1"/>
    <col min="12546" max="12546" width="9.109375" style="7" customWidth="1"/>
    <col min="12547" max="12547" width="15.33203125" style="7" customWidth="1"/>
    <col min="12548" max="12548" width="16.6640625" style="7" customWidth="1"/>
    <col min="12549" max="12550" width="15.33203125" style="7" bestFit="1" customWidth="1"/>
    <col min="12551" max="12553" width="15.109375" style="7" bestFit="1" customWidth="1"/>
    <col min="12554" max="12800" width="10" style="7"/>
    <col min="12801" max="12801" width="55.33203125" style="7" customWidth="1"/>
    <col min="12802" max="12802" width="9.109375" style="7" customWidth="1"/>
    <col min="12803" max="12803" width="15.33203125" style="7" customWidth="1"/>
    <col min="12804" max="12804" width="16.6640625" style="7" customWidth="1"/>
    <col min="12805" max="12806" width="15.33203125" style="7" bestFit="1" customWidth="1"/>
    <col min="12807" max="12809" width="15.109375" style="7" bestFit="1" customWidth="1"/>
    <col min="12810" max="13056" width="10" style="7"/>
    <col min="13057" max="13057" width="55.33203125" style="7" customWidth="1"/>
    <col min="13058" max="13058" width="9.109375" style="7" customWidth="1"/>
    <col min="13059" max="13059" width="15.33203125" style="7" customWidth="1"/>
    <col min="13060" max="13060" width="16.6640625" style="7" customWidth="1"/>
    <col min="13061" max="13062" width="15.33203125" style="7" bestFit="1" customWidth="1"/>
    <col min="13063" max="13065" width="15.109375" style="7" bestFit="1" customWidth="1"/>
    <col min="13066" max="13312" width="10" style="7"/>
    <col min="13313" max="13313" width="55.33203125" style="7" customWidth="1"/>
    <col min="13314" max="13314" width="9.109375" style="7" customWidth="1"/>
    <col min="13315" max="13315" width="15.33203125" style="7" customWidth="1"/>
    <col min="13316" max="13316" width="16.6640625" style="7" customWidth="1"/>
    <col min="13317" max="13318" width="15.33203125" style="7" bestFit="1" customWidth="1"/>
    <col min="13319" max="13321" width="15.109375" style="7" bestFit="1" customWidth="1"/>
    <col min="13322" max="13568" width="10" style="7"/>
    <col min="13569" max="13569" width="55.33203125" style="7" customWidth="1"/>
    <col min="13570" max="13570" width="9.109375" style="7" customWidth="1"/>
    <col min="13571" max="13571" width="15.33203125" style="7" customWidth="1"/>
    <col min="13572" max="13572" width="16.6640625" style="7" customWidth="1"/>
    <col min="13573" max="13574" width="15.33203125" style="7" bestFit="1" customWidth="1"/>
    <col min="13575" max="13577" width="15.109375" style="7" bestFit="1" customWidth="1"/>
    <col min="13578" max="13824" width="10" style="7"/>
    <col min="13825" max="13825" width="55.33203125" style="7" customWidth="1"/>
    <col min="13826" max="13826" width="9.109375" style="7" customWidth="1"/>
    <col min="13827" max="13827" width="15.33203125" style="7" customWidth="1"/>
    <col min="13828" max="13828" width="16.6640625" style="7" customWidth="1"/>
    <col min="13829" max="13830" width="15.33203125" style="7" bestFit="1" customWidth="1"/>
    <col min="13831" max="13833" width="15.109375" style="7" bestFit="1" customWidth="1"/>
    <col min="13834" max="14080" width="10" style="7"/>
    <col min="14081" max="14081" width="55.33203125" style="7" customWidth="1"/>
    <col min="14082" max="14082" width="9.109375" style="7" customWidth="1"/>
    <col min="14083" max="14083" width="15.33203125" style="7" customWidth="1"/>
    <col min="14084" max="14084" width="16.6640625" style="7" customWidth="1"/>
    <col min="14085" max="14086" width="15.33203125" style="7" bestFit="1" customWidth="1"/>
    <col min="14087" max="14089" width="15.109375" style="7" bestFit="1" customWidth="1"/>
    <col min="14090" max="14336" width="10" style="7"/>
    <col min="14337" max="14337" width="55.33203125" style="7" customWidth="1"/>
    <col min="14338" max="14338" width="9.109375" style="7" customWidth="1"/>
    <col min="14339" max="14339" width="15.33203125" style="7" customWidth="1"/>
    <col min="14340" max="14340" width="16.6640625" style="7" customWidth="1"/>
    <col min="14341" max="14342" width="15.33203125" style="7" bestFit="1" customWidth="1"/>
    <col min="14343" max="14345" width="15.109375" style="7" bestFit="1" customWidth="1"/>
    <col min="14346" max="14592" width="10" style="7"/>
    <col min="14593" max="14593" width="55.33203125" style="7" customWidth="1"/>
    <col min="14594" max="14594" width="9.109375" style="7" customWidth="1"/>
    <col min="14595" max="14595" width="15.33203125" style="7" customWidth="1"/>
    <col min="14596" max="14596" width="16.6640625" style="7" customWidth="1"/>
    <col min="14597" max="14598" width="15.33203125" style="7" bestFit="1" customWidth="1"/>
    <col min="14599" max="14601" width="15.109375" style="7" bestFit="1" customWidth="1"/>
    <col min="14602" max="14848" width="10" style="7"/>
    <col min="14849" max="14849" width="55.33203125" style="7" customWidth="1"/>
    <col min="14850" max="14850" width="9.109375" style="7" customWidth="1"/>
    <col min="14851" max="14851" width="15.33203125" style="7" customWidth="1"/>
    <col min="14852" max="14852" width="16.6640625" style="7" customWidth="1"/>
    <col min="14853" max="14854" width="15.33203125" style="7" bestFit="1" customWidth="1"/>
    <col min="14855" max="14857" width="15.109375" style="7" bestFit="1" customWidth="1"/>
    <col min="14858" max="15104" width="10" style="7"/>
    <col min="15105" max="15105" width="55.33203125" style="7" customWidth="1"/>
    <col min="15106" max="15106" width="9.109375" style="7" customWidth="1"/>
    <col min="15107" max="15107" width="15.33203125" style="7" customWidth="1"/>
    <col min="15108" max="15108" width="16.6640625" style="7" customWidth="1"/>
    <col min="15109" max="15110" width="15.33203125" style="7" bestFit="1" customWidth="1"/>
    <col min="15111" max="15113" width="15.109375" style="7" bestFit="1" customWidth="1"/>
    <col min="15114" max="15360" width="10" style="7"/>
    <col min="15361" max="15361" width="55.33203125" style="7" customWidth="1"/>
    <col min="15362" max="15362" width="9.109375" style="7" customWidth="1"/>
    <col min="15363" max="15363" width="15.33203125" style="7" customWidth="1"/>
    <col min="15364" max="15364" width="16.6640625" style="7" customWidth="1"/>
    <col min="15365" max="15366" width="15.33203125" style="7" bestFit="1" customWidth="1"/>
    <col min="15367" max="15369" width="15.109375" style="7" bestFit="1" customWidth="1"/>
    <col min="15370" max="15616" width="10" style="7"/>
    <col min="15617" max="15617" width="55.33203125" style="7" customWidth="1"/>
    <col min="15618" max="15618" width="9.109375" style="7" customWidth="1"/>
    <col min="15619" max="15619" width="15.33203125" style="7" customWidth="1"/>
    <col min="15620" max="15620" width="16.6640625" style="7" customWidth="1"/>
    <col min="15621" max="15622" width="15.33203125" style="7" bestFit="1" customWidth="1"/>
    <col min="15623" max="15625" width="15.109375" style="7" bestFit="1" customWidth="1"/>
    <col min="15626" max="15872" width="10" style="7"/>
    <col min="15873" max="15873" width="55.33203125" style="7" customWidth="1"/>
    <col min="15874" max="15874" width="9.109375" style="7" customWidth="1"/>
    <col min="15875" max="15875" width="15.33203125" style="7" customWidth="1"/>
    <col min="15876" max="15876" width="16.6640625" style="7" customWidth="1"/>
    <col min="15877" max="15878" width="15.33203125" style="7" bestFit="1" customWidth="1"/>
    <col min="15879" max="15881" width="15.109375" style="7" bestFit="1" customWidth="1"/>
    <col min="15882" max="16128" width="10" style="7"/>
    <col min="16129" max="16129" width="55.33203125" style="7" customWidth="1"/>
    <col min="16130" max="16130" width="9.109375" style="7" customWidth="1"/>
    <col min="16131" max="16131" width="15.33203125" style="7" customWidth="1"/>
    <col min="16132" max="16132" width="16.6640625" style="7" customWidth="1"/>
    <col min="16133" max="16134" width="15.33203125" style="7" bestFit="1" customWidth="1"/>
    <col min="16135" max="16137" width="15.109375" style="7" bestFit="1" customWidth="1"/>
    <col min="16138" max="16384" width="10" style="7"/>
  </cols>
  <sheetData>
    <row r="1" spans="1:10">
      <c r="A1" s="104"/>
      <c r="B1" s="104"/>
      <c r="C1" s="104"/>
      <c r="D1" s="104"/>
      <c r="E1" s="104"/>
      <c r="F1" s="104"/>
      <c r="G1" s="104"/>
      <c r="H1" s="104"/>
      <c r="I1" s="104"/>
    </row>
    <row r="2" spans="1:10">
      <c r="A2" s="96" t="s">
        <v>67</v>
      </c>
      <c r="B2" s="87"/>
    </row>
    <row r="3" spans="1:10">
      <c r="A3" s="20" t="s">
        <v>27</v>
      </c>
    </row>
    <row r="4" spans="1:10">
      <c r="A4" s="88"/>
      <c r="B4" s="27"/>
      <c r="E4" s="27"/>
      <c r="F4" s="27"/>
      <c r="H4" s="27"/>
      <c r="J4" s="27" t="s">
        <v>30</v>
      </c>
    </row>
    <row r="5" spans="1:10">
      <c r="A5" s="1" t="s">
        <v>0</v>
      </c>
      <c r="B5" s="2" t="s">
        <v>92</v>
      </c>
      <c r="C5" s="2" t="s">
        <v>93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99</v>
      </c>
      <c r="J5" s="2" t="s">
        <v>111</v>
      </c>
    </row>
    <row r="6" spans="1:10">
      <c r="A6" s="3"/>
      <c r="B6" s="4" t="str">
        <f>BS!B8</f>
        <v>Actual</v>
      </c>
      <c r="C6" s="4" t="str">
        <f>BS!C8</f>
        <v>Actual</v>
      </c>
      <c r="D6" s="4" t="str">
        <f>BS!D8</f>
        <v>Actual</v>
      </c>
      <c r="E6" s="4" t="str">
        <f>BS!E8</f>
        <v>Estimated</v>
      </c>
      <c r="F6" s="4" t="str">
        <f>BS!F8</f>
        <v>Projected</v>
      </c>
      <c r="G6" s="4" t="str">
        <f>BS!G8</f>
        <v>Projected</v>
      </c>
      <c r="H6" s="4" t="str">
        <f>BS!H8</f>
        <v>Projected</v>
      </c>
      <c r="I6" s="4" t="str">
        <f>BS!I8</f>
        <v>Projected</v>
      </c>
      <c r="J6" s="4" t="str">
        <f>BS!J8</f>
        <v>Projected</v>
      </c>
    </row>
    <row r="7" spans="1:10">
      <c r="A7" s="5" t="s">
        <v>1</v>
      </c>
    </row>
    <row r="8" spans="1:10">
      <c r="A8" s="8" t="s">
        <v>2</v>
      </c>
      <c r="B8" s="6">
        <v>19.399999999999999</v>
      </c>
      <c r="C8" s="6">
        <v>19.600000000000001</v>
      </c>
      <c r="D8" s="6">
        <f>C8*1.1</f>
        <v>21.560000000000002</v>
      </c>
      <c r="E8" s="6">
        <f>D8*1.2</f>
        <v>25.872000000000003</v>
      </c>
      <c r="F8" s="6">
        <f>E8*1.15</f>
        <v>29.752800000000001</v>
      </c>
      <c r="G8" s="6">
        <f>F8*1.1</f>
        <v>32.728080000000006</v>
      </c>
      <c r="H8" s="6">
        <f>G8*1.05</f>
        <v>34.364484000000004</v>
      </c>
      <c r="I8" s="6">
        <f>H8*1.05</f>
        <v>36.082708200000006</v>
      </c>
      <c r="J8" s="6">
        <f>I8*1.1</f>
        <v>39.690979020000007</v>
      </c>
    </row>
    <row r="9" spans="1:10" ht="16.2" hidden="1" customHeight="1">
      <c r="A9" s="8" t="s">
        <v>3</v>
      </c>
      <c r="B9" s="6">
        <v>0</v>
      </c>
      <c r="C9" s="6">
        <f>B9*1.1</f>
        <v>0</v>
      </c>
      <c r="D9" s="6">
        <f t="shared" ref="D9:I9" si="0">C9*1.1</f>
        <v>0</v>
      </c>
      <c r="E9" s="6">
        <f t="shared" si="0"/>
        <v>0</v>
      </c>
      <c r="F9" s="6">
        <f t="shared" si="0"/>
        <v>0</v>
      </c>
      <c r="G9" s="6">
        <f t="shared" si="0"/>
        <v>0</v>
      </c>
      <c r="H9" s="6">
        <f t="shared" si="0"/>
        <v>0</v>
      </c>
      <c r="I9" s="6">
        <f t="shared" si="0"/>
        <v>0</v>
      </c>
    </row>
    <row r="10" spans="1:10">
      <c r="A10" s="5" t="s">
        <v>4</v>
      </c>
      <c r="B10" s="9">
        <f t="shared" ref="B10:J10" si="1">SUM(B8:B9)</f>
        <v>19.399999999999999</v>
      </c>
      <c r="C10" s="9">
        <f t="shared" si="1"/>
        <v>19.600000000000001</v>
      </c>
      <c r="D10" s="9">
        <f t="shared" si="1"/>
        <v>21.560000000000002</v>
      </c>
      <c r="E10" s="9">
        <f t="shared" si="1"/>
        <v>25.872000000000003</v>
      </c>
      <c r="F10" s="9">
        <f t="shared" si="1"/>
        <v>29.752800000000001</v>
      </c>
      <c r="G10" s="9">
        <f t="shared" si="1"/>
        <v>32.728080000000006</v>
      </c>
      <c r="H10" s="9">
        <f t="shared" si="1"/>
        <v>34.364484000000004</v>
      </c>
      <c r="I10" s="9">
        <f t="shared" si="1"/>
        <v>36.082708200000006</v>
      </c>
      <c r="J10" s="9">
        <f t="shared" si="1"/>
        <v>39.690979020000007</v>
      </c>
    </row>
    <row r="11" spans="1:10">
      <c r="A11" s="5"/>
      <c r="B11" s="10"/>
      <c r="C11" s="10"/>
      <c r="D11" s="10"/>
      <c r="E11" s="10"/>
      <c r="F11" s="10"/>
      <c r="G11" s="10"/>
      <c r="H11" s="10"/>
      <c r="I11" s="10"/>
    </row>
    <row r="12" spans="1:10">
      <c r="A12" s="5" t="s">
        <v>5</v>
      </c>
      <c r="B12" s="11"/>
    </row>
    <row r="13" spans="1:10" hidden="1">
      <c r="A13" s="8" t="s">
        <v>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10" hidden="1">
      <c r="A14" s="8" t="s">
        <v>7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1:10" hidden="1">
      <c r="A15" s="8" t="s">
        <v>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</row>
    <row r="16" spans="1:10" hidden="1">
      <c r="A16" s="5" t="s">
        <v>9</v>
      </c>
      <c r="B16" s="9">
        <f t="shared" ref="B16:I16" si="2">B10-B15</f>
        <v>19.399999999999999</v>
      </c>
      <c r="C16" s="9">
        <f t="shared" si="2"/>
        <v>19.600000000000001</v>
      </c>
      <c r="D16" s="9">
        <f t="shared" si="2"/>
        <v>21.560000000000002</v>
      </c>
      <c r="E16" s="9">
        <f t="shared" si="2"/>
        <v>25.872000000000003</v>
      </c>
      <c r="F16" s="9">
        <f t="shared" si="2"/>
        <v>29.752800000000001</v>
      </c>
      <c r="G16" s="9">
        <f t="shared" si="2"/>
        <v>32.728080000000006</v>
      </c>
      <c r="H16" s="9">
        <f t="shared" si="2"/>
        <v>34.364484000000004</v>
      </c>
      <c r="I16" s="9">
        <f t="shared" si="2"/>
        <v>36.082708200000006</v>
      </c>
    </row>
    <row r="17" spans="1:10" hidden="1">
      <c r="A17" s="8" t="s">
        <v>10</v>
      </c>
      <c r="B17" s="6" t="e">
        <f>#REF!</f>
        <v>#REF!</v>
      </c>
      <c r="C17" s="6">
        <f t="shared" ref="C17:I17" si="3">B18</f>
        <v>0</v>
      </c>
      <c r="D17" s="6">
        <f t="shared" si="3"/>
        <v>0</v>
      </c>
      <c r="E17" s="14">
        <f t="shared" si="3"/>
        <v>0</v>
      </c>
      <c r="F17" s="14">
        <f t="shared" si="3"/>
        <v>0</v>
      </c>
      <c r="G17" s="14">
        <f t="shared" si="3"/>
        <v>0</v>
      </c>
      <c r="H17" s="14">
        <f t="shared" si="3"/>
        <v>0</v>
      </c>
      <c r="I17" s="14">
        <f t="shared" si="3"/>
        <v>0</v>
      </c>
    </row>
    <row r="18" spans="1:10" hidden="1">
      <c r="A18" s="8" t="s">
        <v>11</v>
      </c>
      <c r="B18" s="6">
        <v>0</v>
      </c>
      <c r="C18" s="6">
        <v>0</v>
      </c>
      <c r="D18" s="6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</row>
    <row r="19" spans="1:10" hidden="1">
      <c r="A19" s="5" t="s">
        <v>12</v>
      </c>
      <c r="B19" s="9" t="e">
        <f t="shared" ref="B19:I19" si="4">B16-B17+B18</f>
        <v>#REF!</v>
      </c>
      <c r="C19" s="9">
        <f t="shared" si="4"/>
        <v>19.600000000000001</v>
      </c>
      <c r="D19" s="9">
        <f t="shared" si="4"/>
        <v>21.560000000000002</v>
      </c>
      <c r="E19" s="9">
        <f t="shared" si="4"/>
        <v>25.872000000000003</v>
      </c>
      <c r="F19" s="9">
        <f t="shared" si="4"/>
        <v>29.752800000000001</v>
      </c>
      <c r="G19" s="9">
        <f t="shared" si="4"/>
        <v>32.728080000000006</v>
      </c>
      <c r="H19" s="9">
        <f t="shared" si="4"/>
        <v>34.364484000000004</v>
      </c>
      <c r="I19" s="9">
        <f t="shared" si="4"/>
        <v>36.082708200000006</v>
      </c>
    </row>
    <row r="20" spans="1:10" hidden="1">
      <c r="A20" s="5"/>
      <c r="B20" s="10"/>
      <c r="E20" s="15"/>
      <c r="F20" s="15"/>
      <c r="G20" s="15"/>
      <c r="H20" s="15"/>
      <c r="I20" s="15"/>
    </row>
    <row r="21" spans="1:10">
      <c r="A21" s="5" t="s">
        <v>13</v>
      </c>
      <c r="B21" s="10">
        <v>12.45</v>
      </c>
      <c r="C21" s="90">
        <v>12.4</v>
      </c>
      <c r="D21" s="6">
        <f>(C21/C8)*D8</f>
        <v>13.64</v>
      </c>
      <c r="E21" s="6">
        <f t="shared" ref="E21:G21" si="5">(D21/D8)*E8</f>
        <v>16.367999999999999</v>
      </c>
      <c r="F21" s="6">
        <f t="shared" si="5"/>
        <v>18.823199999999996</v>
      </c>
      <c r="G21" s="6">
        <f t="shared" si="5"/>
        <v>20.705519999999996</v>
      </c>
      <c r="H21" s="6">
        <f>(G21/G8)*H8*1.03</f>
        <v>22.393019879999997</v>
      </c>
      <c r="I21" s="6">
        <f>(H21/H8)*I8*1.05</f>
        <v>24.6883044177</v>
      </c>
      <c r="J21" s="6">
        <f>(I21/I8)*J8*1.03</f>
        <v>27.971848905254099</v>
      </c>
    </row>
    <row r="22" spans="1:10">
      <c r="A22" s="16" t="s">
        <v>14</v>
      </c>
      <c r="B22" s="6">
        <v>0.78718999999999995</v>
      </c>
      <c r="C22" s="6">
        <v>0.89</v>
      </c>
      <c r="D22" s="6">
        <f>[1]asump!E53</f>
        <v>0.43119999999999997</v>
      </c>
      <c r="E22" s="17">
        <v>0.47</v>
      </c>
      <c r="F22" s="17">
        <v>0.53</v>
      </c>
      <c r="G22" s="17">
        <v>0.56999999999999995</v>
      </c>
      <c r="H22" s="17">
        <v>0.62</v>
      </c>
      <c r="I22" s="17">
        <v>0.69</v>
      </c>
      <c r="J22" s="6">
        <v>0.71</v>
      </c>
    </row>
    <row r="23" spans="1:10" hidden="1">
      <c r="A23" s="16" t="s">
        <v>15</v>
      </c>
      <c r="B23" s="6">
        <v>0</v>
      </c>
      <c r="C23" s="6">
        <v>0</v>
      </c>
      <c r="D23" s="6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6"/>
    </row>
    <row r="24" spans="1:10">
      <c r="A24" s="16" t="s">
        <v>16</v>
      </c>
      <c r="B24" s="6">
        <v>1.41</v>
      </c>
      <c r="C24" s="6">
        <v>1.45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>
      <c r="A25" s="7" t="s">
        <v>17</v>
      </c>
      <c r="B25" s="6">
        <f>DEP!D67</f>
        <v>1.0109999999999999</v>
      </c>
      <c r="C25" s="6">
        <f>DEP!E67</f>
        <v>0.85934999999999995</v>
      </c>
      <c r="D25" s="6">
        <f>DEP!F67</f>
        <v>0.73044750000000003</v>
      </c>
      <c r="E25" s="6">
        <f>DEP!G67</f>
        <v>1.2658803749999998</v>
      </c>
      <c r="F25" s="6">
        <f>DEP!H67</f>
        <v>1.7209983187499998</v>
      </c>
      <c r="G25" s="6">
        <f>DEP!I67</f>
        <v>1.4628485709374999</v>
      </c>
      <c r="H25" s="6">
        <f>DEP!J67</f>
        <v>1.2434212852968749</v>
      </c>
      <c r="I25" s="6">
        <f>DEP!K67</f>
        <v>1.0569080925023437</v>
      </c>
      <c r="J25" s="6">
        <f>DEP!L67</f>
        <v>0.89837187862699219</v>
      </c>
    </row>
    <row r="26" spans="1:10" hidden="1">
      <c r="A26" s="8" t="s">
        <v>18</v>
      </c>
      <c r="B26" s="6">
        <f>[1]asump!C68</f>
        <v>0</v>
      </c>
      <c r="C26" s="6">
        <v>0</v>
      </c>
      <c r="D26" s="6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1:10" hidden="1">
      <c r="A27" s="8" t="s">
        <v>19</v>
      </c>
      <c r="B27" s="6">
        <f>'[1]WC Int'!D11</f>
        <v>0</v>
      </c>
      <c r="C27" s="6">
        <f>'[1]WC Int'!E11</f>
        <v>0</v>
      </c>
      <c r="D27" s="6">
        <f>'[1]WC Int'!F11</f>
        <v>0</v>
      </c>
      <c r="E27" s="17">
        <f>'[1]WC Int'!G11</f>
        <v>0</v>
      </c>
      <c r="F27" s="17">
        <f>'[1]WC Int'!H11</f>
        <v>0</v>
      </c>
      <c r="G27" s="17">
        <f>'[1]WC Int'!I11</f>
        <v>0</v>
      </c>
      <c r="H27" s="17">
        <f>'[1]WC Int'!J11</f>
        <v>0</v>
      </c>
      <c r="I27" s="17">
        <f>'[1]WC Int'!K11</f>
        <v>0</v>
      </c>
    </row>
    <row r="28" spans="1:10">
      <c r="A28" s="8" t="s">
        <v>88</v>
      </c>
      <c r="B28" s="6">
        <v>0</v>
      </c>
      <c r="C28" s="6">
        <v>0</v>
      </c>
      <c r="D28" s="6">
        <v>0</v>
      </c>
      <c r="E28" s="17">
        <v>0.08</v>
      </c>
      <c r="F28" s="17">
        <v>0.91</v>
      </c>
      <c r="G28" s="17">
        <v>0.75</v>
      </c>
      <c r="H28" s="17">
        <v>0.7</v>
      </c>
      <c r="I28" s="17">
        <v>0.56999999999999995</v>
      </c>
      <c r="J28" s="6">
        <v>0.48</v>
      </c>
    </row>
    <row r="29" spans="1:10" hidden="1">
      <c r="A29" s="8" t="s">
        <v>20</v>
      </c>
      <c r="B29" s="6" t="e">
        <f>#REF!</f>
        <v>#REF!</v>
      </c>
      <c r="C29" s="6">
        <v>0</v>
      </c>
      <c r="D29" s="6">
        <f>C29</f>
        <v>0</v>
      </c>
      <c r="E29" s="6">
        <f>D29</f>
        <v>0</v>
      </c>
      <c r="F29" s="6">
        <f>E29</f>
        <v>0</v>
      </c>
      <c r="G29" s="6">
        <f>F29</f>
        <v>0</v>
      </c>
      <c r="H29" s="6">
        <v>0</v>
      </c>
      <c r="I29" s="6">
        <f>H29</f>
        <v>0</v>
      </c>
    </row>
    <row r="30" spans="1:10">
      <c r="A30" s="5" t="s">
        <v>21</v>
      </c>
      <c r="B30" s="9">
        <f t="shared" ref="B30:J30" si="6">B10-SUM(B21:B28)</f>
        <v>3.7418099999999992</v>
      </c>
      <c r="C30" s="9">
        <f t="shared" si="6"/>
        <v>4.000650000000002</v>
      </c>
      <c r="D30" s="9">
        <f t="shared" si="6"/>
        <v>6.7583525000000009</v>
      </c>
      <c r="E30" s="9">
        <f t="shared" si="6"/>
        <v>7.6881196250000094</v>
      </c>
      <c r="F30" s="9">
        <f t="shared" si="6"/>
        <v>7.7686016812500043</v>
      </c>
      <c r="G30" s="9">
        <f t="shared" si="6"/>
        <v>9.2397114290625098</v>
      </c>
      <c r="H30" s="9">
        <f t="shared" si="6"/>
        <v>9.4080428347031315</v>
      </c>
      <c r="I30" s="9">
        <f t="shared" si="6"/>
        <v>9.0774956897976615</v>
      </c>
      <c r="J30" s="9">
        <f t="shared" si="6"/>
        <v>9.6307582361189148</v>
      </c>
    </row>
    <row r="31" spans="1:10">
      <c r="A31" s="18" t="s">
        <v>22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>
      <c r="A32" s="5" t="s">
        <v>23</v>
      </c>
      <c r="B32" s="10">
        <f t="shared" ref="B32:J32" si="7">+B30-B31</f>
        <v>3.7418099999999992</v>
      </c>
      <c r="C32" s="10">
        <f t="shared" si="7"/>
        <v>4.000650000000002</v>
      </c>
      <c r="D32" s="10">
        <f t="shared" si="7"/>
        <v>6.7583525000000009</v>
      </c>
      <c r="E32" s="10">
        <f t="shared" si="7"/>
        <v>7.6881196250000094</v>
      </c>
      <c r="F32" s="10">
        <f t="shared" si="7"/>
        <v>7.7686016812500043</v>
      </c>
      <c r="G32" s="10">
        <f t="shared" si="7"/>
        <v>9.2397114290625098</v>
      </c>
      <c r="H32" s="10">
        <f t="shared" si="7"/>
        <v>9.4080428347031315</v>
      </c>
      <c r="I32" s="10">
        <f t="shared" si="7"/>
        <v>9.0774956897976615</v>
      </c>
      <c r="J32" s="10">
        <f t="shared" si="7"/>
        <v>9.6307582361189148</v>
      </c>
    </row>
    <row r="33" spans="1:10">
      <c r="A33" s="8" t="s">
        <v>24</v>
      </c>
      <c r="B33" s="6">
        <f t="shared" ref="B33:J33" si="8">B25</f>
        <v>1.0109999999999999</v>
      </c>
      <c r="C33" s="6">
        <f t="shared" si="8"/>
        <v>0.85934999999999995</v>
      </c>
      <c r="D33" s="6">
        <f t="shared" si="8"/>
        <v>0.73044750000000003</v>
      </c>
      <c r="E33" s="6">
        <f t="shared" si="8"/>
        <v>1.2658803749999998</v>
      </c>
      <c r="F33" s="6">
        <f t="shared" si="8"/>
        <v>1.7209983187499998</v>
      </c>
      <c r="G33" s="6">
        <f t="shared" si="8"/>
        <v>1.4628485709374999</v>
      </c>
      <c r="H33" s="6">
        <f t="shared" si="8"/>
        <v>1.2434212852968749</v>
      </c>
      <c r="I33" s="6">
        <f t="shared" si="8"/>
        <v>1.0569080925023437</v>
      </c>
      <c r="J33" s="6">
        <f t="shared" si="8"/>
        <v>0.89837187862699219</v>
      </c>
    </row>
    <row r="34" spans="1:10">
      <c r="A34" s="8" t="s">
        <v>25</v>
      </c>
      <c r="B34" s="6">
        <f t="shared" ref="B34:J34" si="9">B32+B33</f>
        <v>4.7528099999999993</v>
      </c>
      <c r="C34" s="6">
        <f t="shared" si="9"/>
        <v>4.8600000000000021</v>
      </c>
      <c r="D34" s="6">
        <f t="shared" si="9"/>
        <v>7.4888000000000012</v>
      </c>
      <c r="E34" s="6">
        <f t="shared" si="9"/>
        <v>8.9540000000000095</v>
      </c>
      <c r="F34" s="6">
        <f t="shared" si="9"/>
        <v>9.4896000000000047</v>
      </c>
      <c r="G34" s="6">
        <f t="shared" si="9"/>
        <v>10.702560000000009</v>
      </c>
      <c r="H34" s="6">
        <f t="shared" si="9"/>
        <v>10.651464120000007</v>
      </c>
      <c r="I34" s="6">
        <f t="shared" si="9"/>
        <v>10.134403782300005</v>
      </c>
      <c r="J34" s="6">
        <f t="shared" si="9"/>
        <v>10.529130114745907</v>
      </c>
    </row>
    <row r="35" spans="1:10">
      <c r="A35" s="5" t="s">
        <v>26</v>
      </c>
      <c r="B35" s="19">
        <f t="shared" ref="B35:J35" si="10">+B32/B10</f>
        <v>0.1928768041237113</v>
      </c>
      <c r="C35" s="19">
        <f t="shared" si="10"/>
        <v>0.20411479591836743</v>
      </c>
      <c r="D35" s="19">
        <f t="shared" si="10"/>
        <v>0.31346718460111317</v>
      </c>
      <c r="E35" s="19">
        <f t="shared" si="10"/>
        <v>0.29715984945114443</v>
      </c>
      <c r="F35" s="19">
        <f t="shared" si="10"/>
        <v>0.26110489369908058</v>
      </c>
      <c r="G35" s="19">
        <f t="shared" si="10"/>
        <v>0.28231755205507036</v>
      </c>
      <c r="H35" s="19">
        <f t="shared" si="10"/>
        <v>0.27377227124094544</v>
      </c>
      <c r="I35" s="19">
        <f t="shared" si="10"/>
        <v>0.25157467780640869</v>
      </c>
      <c r="J35" s="19">
        <f t="shared" si="10"/>
        <v>0.24264350423974282</v>
      </c>
    </row>
    <row r="37" spans="1:10">
      <c r="C37" s="6"/>
      <c r="D37" s="6"/>
      <c r="E37" s="6"/>
      <c r="F37" s="6"/>
      <c r="G37" s="6"/>
      <c r="H37" s="6"/>
      <c r="I37" s="6"/>
    </row>
    <row r="38" spans="1:10">
      <c r="B38" s="89"/>
      <c r="C38" s="89"/>
      <c r="D38" s="89"/>
      <c r="E38" s="89"/>
      <c r="F38" s="89"/>
      <c r="G38" s="89"/>
      <c r="H38" s="89"/>
      <c r="I38" s="89"/>
    </row>
    <row r="39" spans="1:10">
      <c r="B39" s="89"/>
      <c r="C39" s="89"/>
      <c r="D39" s="89"/>
      <c r="E39" s="89"/>
      <c r="F39" s="89"/>
      <c r="G39" s="89"/>
      <c r="H39" s="89"/>
      <c r="I39" s="89"/>
    </row>
    <row r="40" spans="1:10">
      <c r="C40" s="6"/>
      <c r="D40" s="6"/>
      <c r="E40" s="6"/>
      <c r="F40" s="6"/>
      <c r="G40" s="6"/>
      <c r="H40" s="6"/>
      <c r="I40" s="6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6"/>
  <sheetViews>
    <sheetView topLeftCell="A60" workbookViewId="0">
      <selection activeCell="L64" sqref="L64"/>
    </sheetView>
  </sheetViews>
  <sheetFormatPr defaultColWidth="6.44140625" defaultRowHeight="16.2"/>
  <cols>
    <col min="1" max="1" width="2" style="37" customWidth="1"/>
    <col min="2" max="2" width="36.6640625" style="37" customWidth="1"/>
    <col min="3" max="3" width="0.109375" style="37" customWidth="1"/>
    <col min="4" max="4" width="14.33203125" style="38" customWidth="1"/>
    <col min="5" max="11" width="16" style="37" bestFit="1" customWidth="1"/>
    <col min="12" max="12" width="10.88671875" style="37" bestFit="1" customWidth="1"/>
    <col min="13" max="256" width="6.44140625" style="37"/>
    <col min="257" max="257" width="2" style="37" customWidth="1"/>
    <col min="258" max="258" width="36.6640625" style="37" customWidth="1"/>
    <col min="259" max="259" width="0.109375" style="37" customWidth="1"/>
    <col min="260" max="260" width="14.33203125" style="37" customWidth="1"/>
    <col min="261" max="267" width="15.33203125" style="37" bestFit="1" customWidth="1"/>
    <col min="268" max="512" width="6.44140625" style="37"/>
    <col min="513" max="513" width="2" style="37" customWidth="1"/>
    <col min="514" max="514" width="36.6640625" style="37" customWidth="1"/>
    <col min="515" max="515" width="0.109375" style="37" customWidth="1"/>
    <col min="516" max="516" width="14.33203125" style="37" customWidth="1"/>
    <col min="517" max="523" width="15.33203125" style="37" bestFit="1" customWidth="1"/>
    <col min="524" max="768" width="6.44140625" style="37"/>
    <col min="769" max="769" width="2" style="37" customWidth="1"/>
    <col min="770" max="770" width="36.6640625" style="37" customWidth="1"/>
    <col min="771" max="771" width="0.109375" style="37" customWidth="1"/>
    <col min="772" max="772" width="14.33203125" style="37" customWidth="1"/>
    <col min="773" max="779" width="15.33203125" style="37" bestFit="1" customWidth="1"/>
    <col min="780" max="1024" width="6.44140625" style="37"/>
    <col min="1025" max="1025" width="2" style="37" customWidth="1"/>
    <col min="1026" max="1026" width="36.6640625" style="37" customWidth="1"/>
    <col min="1027" max="1027" width="0.109375" style="37" customWidth="1"/>
    <col min="1028" max="1028" width="14.33203125" style="37" customWidth="1"/>
    <col min="1029" max="1035" width="15.33203125" style="37" bestFit="1" customWidth="1"/>
    <col min="1036" max="1280" width="6.44140625" style="37"/>
    <col min="1281" max="1281" width="2" style="37" customWidth="1"/>
    <col min="1282" max="1282" width="36.6640625" style="37" customWidth="1"/>
    <col min="1283" max="1283" width="0.109375" style="37" customWidth="1"/>
    <col min="1284" max="1284" width="14.33203125" style="37" customWidth="1"/>
    <col min="1285" max="1291" width="15.33203125" style="37" bestFit="1" customWidth="1"/>
    <col min="1292" max="1536" width="6.44140625" style="37"/>
    <col min="1537" max="1537" width="2" style="37" customWidth="1"/>
    <col min="1538" max="1538" width="36.6640625" style="37" customWidth="1"/>
    <col min="1539" max="1539" width="0.109375" style="37" customWidth="1"/>
    <col min="1540" max="1540" width="14.33203125" style="37" customWidth="1"/>
    <col min="1541" max="1547" width="15.33203125" style="37" bestFit="1" customWidth="1"/>
    <col min="1548" max="1792" width="6.44140625" style="37"/>
    <col min="1793" max="1793" width="2" style="37" customWidth="1"/>
    <col min="1794" max="1794" width="36.6640625" style="37" customWidth="1"/>
    <col min="1795" max="1795" width="0.109375" style="37" customWidth="1"/>
    <col min="1796" max="1796" width="14.33203125" style="37" customWidth="1"/>
    <col min="1797" max="1803" width="15.33203125" style="37" bestFit="1" customWidth="1"/>
    <col min="1804" max="2048" width="6.44140625" style="37"/>
    <col min="2049" max="2049" width="2" style="37" customWidth="1"/>
    <col min="2050" max="2050" width="36.6640625" style="37" customWidth="1"/>
    <col min="2051" max="2051" width="0.109375" style="37" customWidth="1"/>
    <col min="2052" max="2052" width="14.33203125" style="37" customWidth="1"/>
    <col min="2053" max="2059" width="15.33203125" style="37" bestFit="1" customWidth="1"/>
    <col min="2060" max="2304" width="6.44140625" style="37"/>
    <col min="2305" max="2305" width="2" style="37" customWidth="1"/>
    <col min="2306" max="2306" width="36.6640625" style="37" customWidth="1"/>
    <col min="2307" max="2307" width="0.109375" style="37" customWidth="1"/>
    <col min="2308" max="2308" width="14.33203125" style="37" customWidth="1"/>
    <col min="2309" max="2315" width="15.33203125" style="37" bestFit="1" customWidth="1"/>
    <col min="2316" max="2560" width="6.44140625" style="37"/>
    <col min="2561" max="2561" width="2" style="37" customWidth="1"/>
    <col min="2562" max="2562" width="36.6640625" style="37" customWidth="1"/>
    <col min="2563" max="2563" width="0.109375" style="37" customWidth="1"/>
    <col min="2564" max="2564" width="14.33203125" style="37" customWidth="1"/>
    <col min="2565" max="2571" width="15.33203125" style="37" bestFit="1" customWidth="1"/>
    <col min="2572" max="2816" width="6.44140625" style="37"/>
    <col min="2817" max="2817" width="2" style="37" customWidth="1"/>
    <col min="2818" max="2818" width="36.6640625" style="37" customWidth="1"/>
    <col min="2819" max="2819" width="0.109375" style="37" customWidth="1"/>
    <col min="2820" max="2820" width="14.33203125" style="37" customWidth="1"/>
    <col min="2821" max="2827" width="15.33203125" style="37" bestFit="1" customWidth="1"/>
    <col min="2828" max="3072" width="6.44140625" style="37"/>
    <col min="3073" max="3073" width="2" style="37" customWidth="1"/>
    <col min="3074" max="3074" width="36.6640625" style="37" customWidth="1"/>
    <col min="3075" max="3075" width="0.109375" style="37" customWidth="1"/>
    <col min="3076" max="3076" width="14.33203125" style="37" customWidth="1"/>
    <col min="3077" max="3083" width="15.33203125" style="37" bestFit="1" customWidth="1"/>
    <col min="3084" max="3328" width="6.44140625" style="37"/>
    <col min="3329" max="3329" width="2" style="37" customWidth="1"/>
    <col min="3330" max="3330" width="36.6640625" style="37" customWidth="1"/>
    <col min="3331" max="3331" width="0.109375" style="37" customWidth="1"/>
    <col min="3332" max="3332" width="14.33203125" style="37" customWidth="1"/>
    <col min="3333" max="3339" width="15.33203125" style="37" bestFit="1" customWidth="1"/>
    <col min="3340" max="3584" width="6.44140625" style="37"/>
    <col min="3585" max="3585" width="2" style="37" customWidth="1"/>
    <col min="3586" max="3586" width="36.6640625" style="37" customWidth="1"/>
    <col min="3587" max="3587" width="0.109375" style="37" customWidth="1"/>
    <col min="3588" max="3588" width="14.33203125" style="37" customWidth="1"/>
    <col min="3589" max="3595" width="15.33203125" style="37" bestFit="1" customWidth="1"/>
    <col min="3596" max="3840" width="6.44140625" style="37"/>
    <col min="3841" max="3841" width="2" style="37" customWidth="1"/>
    <col min="3842" max="3842" width="36.6640625" style="37" customWidth="1"/>
    <col min="3843" max="3843" width="0.109375" style="37" customWidth="1"/>
    <col min="3844" max="3844" width="14.33203125" style="37" customWidth="1"/>
    <col min="3845" max="3851" width="15.33203125" style="37" bestFit="1" customWidth="1"/>
    <col min="3852" max="4096" width="6.44140625" style="37"/>
    <col min="4097" max="4097" width="2" style="37" customWidth="1"/>
    <col min="4098" max="4098" width="36.6640625" style="37" customWidth="1"/>
    <col min="4099" max="4099" width="0.109375" style="37" customWidth="1"/>
    <col min="4100" max="4100" width="14.33203125" style="37" customWidth="1"/>
    <col min="4101" max="4107" width="15.33203125" style="37" bestFit="1" customWidth="1"/>
    <col min="4108" max="4352" width="6.44140625" style="37"/>
    <col min="4353" max="4353" width="2" style="37" customWidth="1"/>
    <col min="4354" max="4354" width="36.6640625" style="37" customWidth="1"/>
    <col min="4355" max="4355" width="0.109375" style="37" customWidth="1"/>
    <col min="4356" max="4356" width="14.33203125" style="37" customWidth="1"/>
    <col min="4357" max="4363" width="15.33203125" style="37" bestFit="1" customWidth="1"/>
    <col min="4364" max="4608" width="6.44140625" style="37"/>
    <col min="4609" max="4609" width="2" style="37" customWidth="1"/>
    <col min="4610" max="4610" width="36.6640625" style="37" customWidth="1"/>
    <col min="4611" max="4611" width="0.109375" style="37" customWidth="1"/>
    <col min="4612" max="4612" width="14.33203125" style="37" customWidth="1"/>
    <col min="4613" max="4619" width="15.33203125" style="37" bestFit="1" customWidth="1"/>
    <col min="4620" max="4864" width="6.44140625" style="37"/>
    <col min="4865" max="4865" width="2" style="37" customWidth="1"/>
    <col min="4866" max="4866" width="36.6640625" style="37" customWidth="1"/>
    <col min="4867" max="4867" width="0.109375" style="37" customWidth="1"/>
    <col min="4868" max="4868" width="14.33203125" style="37" customWidth="1"/>
    <col min="4869" max="4875" width="15.33203125" style="37" bestFit="1" customWidth="1"/>
    <col min="4876" max="5120" width="6.44140625" style="37"/>
    <col min="5121" max="5121" width="2" style="37" customWidth="1"/>
    <col min="5122" max="5122" width="36.6640625" style="37" customWidth="1"/>
    <col min="5123" max="5123" width="0.109375" style="37" customWidth="1"/>
    <col min="5124" max="5124" width="14.33203125" style="37" customWidth="1"/>
    <col min="5125" max="5131" width="15.33203125" style="37" bestFit="1" customWidth="1"/>
    <col min="5132" max="5376" width="6.44140625" style="37"/>
    <col min="5377" max="5377" width="2" style="37" customWidth="1"/>
    <col min="5378" max="5378" width="36.6640625" style="37" customWidth="1"/>
    <col min="5379" max="5379" width="0.109375" style="37" customWidth="1"/>
    <col min="5380" max="5380" width="14.33203125" style="37" customWidth="1"/>
    <col min="5381" max="5387" width="15.33203125" style="37" bestFit="1" customWidth="1"/>
    <col min="5388" max="5632" width="6.44140625" style="37"/>
    <col min="5633" max="5633" width="2" style="37" customWidth="1"/>
    <col min="5634" max="5634" width="36.6640625" style="37" customWidth="1"/>
    <col min="5635" max="5635" width="0.109375" style="37" customWidth="1"/>
    <col min="5636" max="5636" width="14.33203125" style="37" customWidth="1"/>
    <col min="5637" max="5643" width="15.33203125" style="37" bestFit="1" customWidth="1"/>
    <col min="5644" max="5888" width="6.44140625" style="37"/>
    <col min="5889" max="5889" width="2" style="37" customWidth="1"/>
    <col min="5890" max="5890" width="36.6640625" style="37" customWidth="1"/>
    <col min="5891" max="5891" width="0.109375" style="37" customWidth="1"/>
    <col min="5892" max="5892" width="14.33203125" style="37" customWidth="1"/>
    <col min="5893" max="5899" width="15.33203125" style="37" bestFit="1" customWidth="1"/>
    <col min="5900" max="6144" width="6.44140625" style="37"/>
    <col min="6145" max="6145" width="2" style="37" customWidth="1"/>
    <col min="6146" max="6146" width="36.6640625" style="37" customWidth="1"/>
    <col min="6147" max="6147" width="0.109375" style="37" customWidth="1"/>
    <col min="6148" max="6148" width="14.33203125" style="37" customWidth="1"/>
    <col min="6149" max="6155" width="15.33203125" style="37" bestFit="1" customWidth="1"/>
    <col min="6156" max="6400" width="6.44140625" style="37"/>
    <col min="6401" max="6401" width="2" style="37" customWidth="1"/>
    <col min="6402" max="6402" width="36.6640625" style="37" customWidth="1"/>
    <col min="6403" max="6403" width="0.109375" style="37" customWidth="1"/>
    <col min="6404" max="6404" width="14.33203125" style="37" customWidth="1"/>
    <col min="6405" max="6411" width="15.33203125" style="37" bestFit="1" customWidth="1"/>
    <col min="6412" max="6656" width="6.44140625" style="37"/>
    <col min="6657" max="6657" width="2" style="37" customWidth="1"/>
    <col min="6658" max="6658" width="36.6640625" style="37" customWidth="1"/>
    <col min="6659" max="6659" width="0.109375" style="37" customWidth="1"/>
    <col min="6660" max="6660" width="14.33203125" style="37" customWidth="1"/>
    <col min="6661" max="6667" width="15.33203125" style="37" bestFit="1" customWidth="1"/>
    <col min="6668" max="6912" width="6.44140625" style="37"/>
    <col min="6913" max="6913" width="2" style="37" customWidth="1"/>
    <col min="6914" max="6914" width="36.6640625" style="37" customWidth="1"/>
    <col min="6915" max="6915" width="0.109375" style="37" customWidth="1"/>
    <col min="6916" max="6916" width="14.33203125" style="37" customWidth="1"/>
    <col min="6917" max="6923" width="15.33203125" style="37" bestFit="1" customWidth="1"/>
    <col min="6924" max="7168" width="6.44140625" style="37"/>
    <col min="7169" max="7169" width="2" style="37" customWidth="1"/>
    <col min="7170" max="7170" width="36.6640625" style="37" customWidth="1"/>
    <col min="7171" max="7171" width="0.109375" style="37" customWidth="1"/>
    <col min="7172" max="7172" width="14.33203125" style="37" customWidth="1"/>
    <col min="7173" max="7179" width="15.33203125" style="37" bestFit="1" customWidth="1"/>
    <col min="7180" max="7424" width="6.44140625" style="37"/>
    <col min="7425" max="7425" width="2" style="37" customWidth="1"/>
    <col min="7426" max="7426" width="36.6640625" style="37" customWidth="1"/>
    <col min="7427" max="7427" width="0.109375" style="37" customWidth="1"/>
    <col min="7428" max="7428" width="14.33203125" style="37" customWidth="1"/>
    <col min="7429" max="7435" width="15.33203125" style="37" bestFit="1" customWidth="1"/>
    <col min="7436" max="7680" width="6.44140625" style="37"/>
    <col min="7681" max="7681" width="2" style="37" customWidth="1"/>
    <col min="7682" max="7682" width="36.6640625" style="37" customWidth="1"/>
    <col min="7683" max="7683" width="0.109375" style="37" customWidth="1"/>
    <col min="7684" max="7684" width="14.33203125" style="37" customWidth="1"/>
    <col min="7685" max="7691" width="15.33203125" style="37" bestFit="1" customWidth="1"/>
    <col min="7692" max="7936" width="6.44140625" style="37"/>
    <col min="7937" max="7937" width="2" style="37" customWidth="1"/>
    <col min="7938" max="7938" width="36.6640625" style="37" customWidth="1"/>
    <col min="7939" max="7939" width="0.109375" style="37" customWidth="1"/>
    <col min="7940" max="7940" width="14.33203125" style="37" customWidth="1"/>
    <col min="7941" max="7947" width="15.33203125" style="37" bestFit="1" customWidth="1"/>
    <col min="7948" max="8192" width="6.44140625" style="37"/>
    <col min="8193" max="8193" width="2" style="37" customWidth="1"/>
    <col min="8194" max="8194" width="36.6640625" style="37" customWidth="1"/>
    <col min="8195" max="8195" width="0.109375" style="37" customWidth="1"/>
    <col min="8196" max="8196" width="14.33203125" style="37" customWidth="1"/>
    <col min="8197" max="8203" width="15.33203125" style="37" bestFit="1" customWidth="1"/>
    <col min="8204" max="8448" width="6.44140625" style="37"/>
    <col min="8449" max="8449" width="2" style="37" customWidth="1"/>
    <col min="8450" max="8450" width="36.6640625" style="37" customWidth="1"/>
    <col min="8451" max="8451" width="0.109375" style="37" customWidth="1"/>
    <col min="8452" max="8452" width="14.33203125" style="37" customWidth="1"/>
    <col min="8453" max="8459" width="15.33203125" style="37" bestFit="1" customWidth="1"/>
    <col min="8460" max="8704" width="6.44140625" style="37"/>
    <col min="8705" max="8705" width="2" style="37" customWidth="1"/>
    <col min="8706" max="8706" width="36.6640625" style="37" customWidth="1"/>
    <col min="8707" max="8707" width="0.109375" style="37" customWidth="1"/>
    <col min="8708" max="8708" width="14.33203125" style="37" customWidth="1"/>
    <col min="8709" max="8715" width="15.33203125" style="37" bestFit="1" customWidth="1"/>
    <col min="8716" max="8960" width="6.44140625" style="37"/>
    <col min="8961" max="8961" width="2" style="37" customWidth="1"/>
    <col min="8962" max="8962" width="36.6640625" style="37" customWidth="1"/>
    <col min="8963" max="8963" width="0.109375" style="37" customWidth="1"/>
    <col min="8964" max="8964" width="14.33203125" style="37" customWidth="1"/>
    <col min="8965" max="8971" width="15.33203125" style="37" bestFit="1" customWidth="1"/>
    <col min="8972" max="9216" width="6.44140625" style="37"/>
    <col min="9217" max="9217" width="2" style="37" customWidth="1"/>
    <col min="9218" max="9218" width="36.6640625" style="37" customWidth="1"/>
    <col min="9219" max="9219" width="0.109375" style="37" customWidth="1"/>
    <col min="9220" max="9220" width="14.33203125" style="37" customWidth="1"/>
    <col min="9221" max="9227" width="15.33203125" style="37" bestFit="1" customWidth="1"/>
    <col min="9228" max="9472" width="6.44140625" style="37"/>
    <col min="9473" max="9473" width="2" style="37" customWidth="1"/>
    <col min="9474" max="9474" width="36.6640625" style="37" customWidth="1"/>
    <col min="9475" max="9475" width="0.109375" style="37" customWidth="1"/>
    <col min="9476" max="9476" width="14.33203125" style="37" customWidth="1"/>
    <col min="9477" max="9483" width="15.33203125" style="37" bestFit="1" customWidth="1"/>
    <col min="9484" max="9728" width="6.44140625" style="37"/>
    <col min="9729" max="9729" width="2" style="37" customWidth="1"/>
    <col min="9730" max="9730" width="36.6640625" style="37" customWidth="1"/>
    <col min="9731" max="9731" width="0.109375" style="37" customWidth="1"/>
    <col min="9732" max="9732" width="14.33203125" style="37" customWidth="1"/>
    <col min="9733" max="9739" width="15.33203125" style="37" bestFit="1" customWidth="1"/>
    <col min="9740" max="9984" width="6.44140625" style="37"/>
    <col min="9985" max="9985" width="2" style="37" customWidth="1"/>
    <col min="9986" max="9986" width="36.6640625" style="37" customWidth="1"/>
    <col min="9987" max="9987" width="0.109375" style="37" customWidth="1"/>
    <col min="9988" max="9988" width="14.33203125" style="37" customWidth="1"/>
    <col min="9989" max="9995" width="15.33203125" style="37" bestFit="1" customWidth="1"/>
    <col min="9996" max="10240" width="6.44140625" style="37"/>
    <col min="10241" max="10241" width="2" style="37" customWidth="1"/>
    <col min="10242" max="10242" width="36.6640625" style="37" customWidth="1"/>
    <col min="10243" max="10243" width="0.109375" style="37" customWidth="1"/>
    <col min="10244" max="10244" width="14.33203125" style="37" customWidth="1"/>
    <col min="10245" max="10251" width="15.33203125" style="37" bestFit="1" customWidth="1"/>
    <col min="10252" max="10496" width="6.44140625" style="37"/>
    <col min="10497" max="10497" width="2" style="37" customWidth="1"/>
    <col min="10498" max="10498" width="36.6640625" style="37" customWidth="1"/>
    <col min="10499" max="10499" width="0.109375" style="37" customWidth="1"/>
    <col min="10500" max="10500" width="14.33203125" style="37" customWidth="1"/>
    <col min="10501" max="10507" width="15.33203125" style="37" bestFit="1" customWidth="1"/>
    <col min="10508" max="10752" width="6.44140625" style="37"/>
    <col min="10753" max="10753" width="2" style="37" customWidth="1"/>
    <col min="10754" max="10754" width="36.6640625" style="37" customWidth="1"/>
    <col min="10755" max="10755" width="0.109375" style="37" customWidth="1"/>
    <col min="10756" max="10756" width="14.33203125" style="37" customWidth="1"/>
    <col min="10757" max="10763" width="15.33203125" style="37" bestFit="1" customWidth="1"/>
    <col min="10764" max="11008" width="6.44140625" style="37"/>
    <col min="11009" max="11009" width="2" style="37" customWidth="1"/>
    <col min="11010" max="11010" width="36.6640625" style="37" customWidth="1"/>
    <col min="11011" max="11011" width="0.109375" style="37" customWidth="1"/>
    <col min="11012" max="11012" width="14.33203125" style="37" customWidth="1"/>
    <col min="11013" max="11019" width="15.33203125" style="37" bestFit="1" customWidth="1"/>
    <col min="11020" max="11264" width="6.44140625" style="37"/>
    <col min="11265" max="11265" width="2" style="37" customWidth="1"/>
    <col min="11266" max="11266" width="36.6640625" style="37" customWidth="1"/>
    <col min="11267" max="11267" width="0.109375" style="37" customWidth="1"/>
    <col min="11268" max="11268" width="14.33203125" style="37" customWidth="1"/>
    <col min="11269" max="11275" width="15.33203125" style="37" bestFit="1" customWidth="1"/>
    <col min="11276" max="11520" width="6.44140625" style="37"/>
    <col min="11521" max="11521" width="2" style="37" customWidth="1"/>
    <col min="11522" max="11522" width="36.6640625" style="37" customWidth="1"/>
    <col min="11523" max="11523" width="0.109375" style="37" customWidth="1"/>
    <col min="11524" max="11524" width="14.33203125" style="37" customWidth="1"/>
    <col min="11525" max="11531" width="15.33203125" style="37" bestFit="1" customWidth="1"/>
    <col min="11532" max="11776" width="6.44140625" style="37"/>
    <col min="11777" max="11777" width="2" style="37" customWidth="1"/>
    <col min="11778" max="11778" width="36.6640625" style="37" customWidth="1"/>
    <col min="11779" max="11779" width="0.109375" style="37" customWidth="1"/>
    <col min="11780" max="11780" width="14.33203125" style="37" customWidth="1"/>
    <col min="11781" max="11787" width="15.33203125" style="37" bestFit="1" customWidth="1"/>
    <col min="11788" max="12032" width="6.44140625" style="37"/>
    <col min="12033" max="12033" width="2" style="37" customWidth="1"/>
    <col min="12034" max="12034" width="36.6640625" style="37" customWidth="1"/>
    <col min="12035" max="12035" width="0.109375" style="37" customWidth="1"/>
    <col min="12036" max="12036" width="14.33203125" style="37" customWidth="1"/>
    <col min="12037" max="12043" width="15.33203125" style="37" bestFit="1" customWidth="1"/>
    <col min="12044" max="12288" width="6.44140625" style="37"/>
    <col min="12289" max="12289" width="2" style="37" customWidth="1"/>
    <col min="12290" max="12290" width="36.6640625" style="37" customWidth="1"/>
    <col min="12291" max="12291" width="0.109375" style="37" customWidth="1"/>
    <col min="12292" max="12292" width="14.33203125" style="37" customWidth="1"/>
    <col min="12293" max="12299" width="15.33203125" style="37" bestFit="1" customWidth="1"/>
    <col min="12300" max="12544" width="6.44140625" style="37"/>
    <col min="12545" max="12545" width="2" style="37" customWidth="1"/>
    <col min="12546" max="12546" width="36.6640625" style="37" customWidth="1"/>
    <col min="12547" max="12547" width="0.109375" style="37" customWidth="1"/>
    <col min="12548" max="12548" width="14.33203125" style="37" customWidth="1"/>
    <col min="12549" max="12555" width="15.33203125" style="37" bestFit="1" customWidth="1"/>
    <col min="12556" max="12800" width="6.44140625" style="37"/>
    <col min="12801" max="12801" width="2" style="37" customWidth="1"/>
    <col min="12802" max="12802" width="36.6640625" style="37" customWidth="1"/>
    <col min="12803" max="12803" width="0.109375" style="37" customWidth="1"/>
    <col min="12804" max="12804" width="14.33203125" style="37" customWidth="1"/>
    <col min="12805" max="12811" width="15.33203125" style="37" bestFit="1" customWidth="1"/>
    <col min="12812" max="13056" width="6.44140625" style="37"/>
    <col min="13057" max="13057" width="2" style="37" customWidth="1"/>
    <col min="13058" max="13058" width="36.6640625" style="37" customWidth="1"/>
    <col min="13059" max="13059" width="0.109375" style="37" customWidth="1"/>
    <col min="13060" max="13060" width="14.33203125" style="37" customWidth="1"/>
    <col min="13061" max="13067" width="15.33203125" style="37" bestFit="1" customWidth="1"/>
    <col min="13068" max="13312" width="6.44140625" style="37"/>
    <col min="13313" max="13313" width="2" style="37" customWidth="1"/>
    <col min="13314" max="13314" width="36.6640625" style="37" customWidth="1"/>
    <col min="13315" max="13315" width="0.109375" style="37" customWidth="1"/>
    <col min="13316" max="13316" width="14.33203125" style="37" customWidth="1"/>
    <col min="13317" max="13323" width="15.33203125" style="37" bestFit="1" customWidth="1"/>
    <col min="13324" max="13568" width="6.44140625" style="37"/>
    <col min="13569" max="13569" width="2" style="37" customWidth="1"/>
    <col min="13570" max="13570" width="36.6640625" style="37" customWidth="1"/>
    <col min="13571" max="13571" width="0.109375" style="37" customWidth="1"/>
    <col min="13572" max="13572" width="14.33203125" style="37" customWidth="1"/>
    <col min="13573" max="13579" width="15.33203125" style="37" bestFit="1" customWidth="1"/>
    <col min="13580" max="13824" width="6.44140625" style="37"/>
    <col min="13825" max="13825" width="2" style="37" customWidth="1"/>
    <col min="13826" max="13826" width="36.6640625" style="37" customWidth="1"/>
    <col min="13827" max="13827" width="0.109375" style="37" customWidth="1"/>
    <col min="13828" max="13828" width="14.33203125" style="37" customWidth="1"/>
    <col min="13829" max="13835" width="15.33203125" style="37" bestFit="1" customWidth="1"/>
    <col min="13836" max="14080" width="6.44140625" style="37"/>
    <col min="14081" max="14081" width="2" style="37" customWidth="1"/>
    <col min="14082" max="14082" width="36.6640625" style="37" customWidth="1"/>
    <col min="14083" max="14083" width="0.109375" style="37" customWidth="1"/>
    <col min="14084" max="14084" width="14.33203125" style="37" customWidth="1"/>
    <col min="14085" max="14091" width="15.33203125" style="37" bestFit="1" customWidth="1"/>
    <col min="14092" max="14336" width="6.44140625" style="37"/>
    <col min="14337" max="14337" width="2" style="37" customWidth="1"/>
    <col min="14338" max="14338" width="36.6640625" style="37" customWidth="1"/>
    <col min="14339" max="14339" width="0.109375" style="37" customWidth="1"/>
    <col min="14340" max="14340" width="14.33203125" style="37" customWidth="1"/>
    <col min="14341" max="14347" width="15.33203125" style="37" bestFit="1" customWidth="1"/>
    <col min="14348" max="14592" width="6.44140625" style="37"/>
    <col min="14593" max="14593" width="2" style="37" customWidth="1"/>
    <col min="14594" max="14594" width="36.6640625" style="37" customWidth="1"/>
    <col min="14595" max="14595" width="0.109375" style="37" customWidth="1"/>
    <col min="14596" max="14596" width="14.33203125" style="37" customWidth="1"/>
    <col min="14597" max="14603" width="15.33203125" style="37" bestFit="1" customWidth="1"/>
    <col min="14604" max="14848" width="6.44140625" style="37"/>
    <col min="14849" max="14849" width="2" style="37" customWidth="1"/>
    <col min="14850" max="14850" width="36.6640625" style="37" customWidth="1"/>
    <col min="14851" max="14851" width="0.109375" style="37" customWidth="1"/>
    <col min="14852" max="14852" width="14.33203125" style="37" customWidth="1"/>
    <col min="14853" max="14859" width="15.33203125" style="37" bestFit="1" customWidth="1"/>
    <col min="14860" max="15104" width="6.44140625" style="37"/>
    <col min="15105" max="15105" width="2" style="37" customWidth="1"/>
    <col min="15106" max="15106" width="36.6640625" style="37" customWidth="1"/>
    <col min="15107" max="15107" width="0.109375" style="37" customWidth="1"/>
    <col min="15108" max="15108" width="14.33203125" style="37" customWidth="1"/>
    <col min="15109" max="15115" width="15.33203125" style="37" bestFit="1" customWidth="1"/>
    <col min="15116" max="15360" width="6.44140625" style="37"/>
    <col min="15361" max="15361" width="2" style="37" customWidth="1"/>
    <col min="15362" max="15362" width="36.6640625" style="37" customWidth="1"/>
    <col min="15363" max="15363" width="0.109375" style="37" customWidth="1"/>
    <col min="15364" max="15364" width="14.33203125" style="37" customWidth="1"/>
    <col min="15365" max="15371" width="15.33203125" style="37" bestFit="1" customWidth="1"/>
    <col min="15372" max="15616" width="6.44140625" style="37"/>
    <col min="15617" max="15617" width="2" style="37" customWidth="1"/>
    <col min="15618" max="15618" width="36.6640625" style="37" customWidth="1"/>
    <col min="15619" max="15619" width="0.109375" style="37" customWidth="1"/>
    <col min="15620" max="15620" width="14.33203125" style="37" customWidth="1"/>
    <col min="15621" max="15627" width="15.33203125" style="37" bestFit="1" customWidth="1"/>
    <col min="15628" max="15872" width="6.44140625" style="37"/>
    <col min="15873" max="15873" width="2" style="37" customWidth="1"/>
    <col min="15874" max="15874" width="36.6640625" style="37" customWidth="1"/>
    <col min="15875" max="15875" width="0.109375" style="37" customWidth="1"/>
    <col min="15876" max="15876" width="14.33203125" style="37" customWidth="1"/>
    <col min="15877" max="15883" width="15.33203125" style="37" bestFit="1" customWidth="1"/>
    <col min="15884" max="16128" width="6.44140625" style="37"/>
    <col min="16129" max="16129" width="2" style="37" customWidth="1"/>
    <col min="16130" max="16130" width="36.6640625" style="37" customWidth="1"/>
    <col min="16131" max="16131" width="0.109375" style="37" customWidth="1"/>
    <col min="16132" max="16132" width="14.33203125" style="37" customWidth="1"/>
    <col min="16133" max="16139" width="15.33203125" style="37" bestFit="1" customWidth="1"/>
    <col min="16140" max="16384" width="6.44140625" style="37"/>
  </cols>
  <sheetData>
    <row r="1" spans="1:11" ht="18" customHeight="1">
      <c r="B1" s="104" t="s">
        <v>67</v>
      </c>
      <c r="C1" s="104"/>
      <c r="D1" s="104"/>
      <c r="E1" s="104"/>
      <c r="F1" s="104"/>
      <c r="G1" s="104"/>
      <c r="H1" s="104"/>
      <c r="I1" s="104"/>
      <c r="J1" s="104"/>
      <c r="K1" s="104"/>
    </row>
    <row r="2" spans="1:11" ht="18" hidden="1" customHeight="1">
      <c r="B2" s="36" t="s">
        <v>42</v>
      </c>
    </row>
    <row r="3" spans="1:11" ht="18" hidden="1" customHeight="1">
      <c r="B3" s="36" t="s">
        <v>77</v>
      </c>
    </row>
    <row r="4" spans="1:11" ht="18" hidden="1" customHeight="1">
      <c r="C4" s="39"/>
      <c r="D4" s="92"/>
      <c r="E4" s="93"/>
      <c r="G4" s="27" t="s">
        <v>30</v>
      </c>
      <c r="H4" s="27" t="s">
        <v>30</v>
      </c>
      <c r="I4" s="27" t="s">
        <v>30</v>
      </c>
      <c r="J4" s="27" t="s">
        <v>30</v>
      </c>
      <c r="K4" s="27" t="s">
        <v>30</v>
      </c>
    </row>
    <row r="5" spans="1:11" ht="18" hidden="1" customHeight="1">
      <c r="B5" s="94" t="s">
        <v>0</v>
      </c>
      <c r="C5" s="55" t="e">
        <f>+[1]WC!C6</f>
        <v>#REF!</v>
      </c>
      <c r="D5" s="56" t="str">
        <f>[1]BS!B5</f>
        <v>19-20</v>
      </c>
      <c r="E5" s="55" t="str">
        <f>[1]BS!C5</f>
        <v>20-21</v>
      </c>
      <c r="F5" s="55" t="str">
        <f>[1]BS!D5</f>
        <v>21-22</v>
      </c>
      <c r="G5" s="55" t="str">
        <f>[1]BS!E5</f>
        <v>22-23</v>
      </c>
      <c r="H5" s="55" t="str">
        <f>[1]BS!F5</f>
        <v>23-24</v>
      </c>
      <c r="I5" s="55" t="str">
        <f>[1]BS!G5</f>
        <v>24-25</v>
      </c>
      <c r="J5" s="55" t="str">
        <f>[1]BS!H5</f>
        <v>25-26</v>
      </c>
      <c r="K5" s="55" t="str">
        <f>[1]BS!I5</f>
        <v>26-27</v>
      </c>
    </row>
    <row r="6" spans="1:11" ht="18" hidden="1" customHeight="1">
      <c r="B6" s="36"/>
      <c r="C6" s="51"/>
      <c r="D6" s="52"/>
      <c r="E6" s="51"/>
      <c r="F6" s="51"/>
    </row>
    <row r="7" spans="1:11" ht="18" hidden="1" customHeight="1">
      <c r="B7" s="36" t="s">
        <v>78</v>
      </c>
      <c r="C7" s="51"/>
      <c r="D7" s="52"/>
      <c r="E7" s="51"/>
      <c r="F7" s="51"/>
    </row>
    <row r="8" spans="1:11" ht="18" hidden="1" customHeight="1">
      <c r="B8" s="47" t="s">
        <v>45</v>
      </c>
      <c r="C8" s="39">
        <v>0</v>
      </c>
      <c r="D8" s="48" t="e">
        <f>+#REF!</f>
        <v>#REF!</v>
      </c>
      <c r="E8" s="39" t="e">
        <f>+D11</f>
        <v>#REF!</v>
      </c>
      <c r="F8" s="39" t="e">
        <f t="shared" ref="F8:K8" si="0">+E11</f>
        <v>#REF!</v>
      </c>
      <c r="G8" s="39" t="e">
        <f t="shared" si="0"/>
        <v>#REF!</v>
      </c>
      <c r="H8" s="39" t="e">
        <f t="shared" si="0"/>
        <v>#REF!</v>
      </c>
      <c r="I8" s="39" t="e">
        <f t="shared" si="0"/>
        <v>#REF!</v>
      </c>
      <c r="J8" s="39" t="e">
        <f t="shared" si="0"/>
        <v>#REF!</v>
      </c>
      <c r="K8" s="39" t="e">
        <f t="shared" si="0"/>
        <v>#REF!</v>
      </c>
    </row>
    <row r="9" spans="1:11" ht="18" hidden="1" customHeight="1">
      <c r="A9" s="47"/>
      <c r="B9" s="47" t="s">
        <v>46</v>
      </c>
      <c r="C9" s="39">
        <v>0</v>
      </c>
      <c r="D9" s="48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</row>
    <row r="10" spans="1:11" ht="18" hidden="1" customHeight="1">
      <c r="B10" s="47" t="s">
        <v>47</v>
      </c>
      <c r="C10" s="39">
        <v>0</v>
      </c>
      <c r="D10" s="48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</row>
    <row r="11" spans="1:11" ht="18" hidden="1" customHeight="1">
      <c r="B11" s="47" t="s">
        <v>66</v>
      </c>
      <c r="C11" s="39">
        <f>+C8-C10+C9</f>
        <v>0</v>
      </c>
      <c r="D11" s="48" t="e">
        <f t="shared" ref="D11:K11" si="1">+D8-D10</f>
        <v>#REF!</v>
      </c>
      <c r="E11" s="39" t="e">
        <f t="shared" si="1"/>
        <v>#REF!</v>
      </c>
      <c r="F11" s="39" t="e">
        <f t="shared" si="1"/>
        <v>#REF!</v>
      </c>
      <c r="G11" s="39" t="e">
        <f t="shared" si="1"/>
        <v>#REF!</v>
      </c>
      <c r="H11" s="39" t="e">
        <f t="shared" si="1"/>
        <v>#REF!</v>
      </c>
      <c r="I11" s="39" t="e">
        <f t="shared" si="1"/>
        <v>#REF!</v>
      </c>
      <c r="J11" s="39" t="e">
        <f t="shared" si="1"/>
        <v>#REF!</v>
      </c>
      <c r="K11" s="39" t="e">
        <f t="shared" si="1"/>
        <v>#REF!</v>
      </c>
    </row>
    <row r="12" spans="1:11" ht="18" hidden="1" customHeight="1">
      <c r="B12" s="47" t="s">
        <v>51</v>
      </c>
      <c r="C12" s="53">
        <v>0</v>
      </c>
      <c r="D12" s="54" t="e">
        <f>#REF!</f>
        <v>#REF!</v>
      </c>
      <c r="E12" s="53" t="e">
        <f>D12</f>
        <v>#REF!</v>
      </c>
      <c r="F12" s="53">
        <v>0</v>
      </c>
      <c r="G12" s="53">
        <f>F12</f>
        <v>0</v>
      </c>
      <c r="H12" s="53">
        <f>G12</f>
        <v>0</v>
      </c>
      <c r="I12" s="53">
        <f>H12</f>
        <v>0</v>
      </c>
      <c r="J12" s="53">
        <f>I12</f>
        <v>0</v>
      </c>
      <c r="K12" s="53">
        <f>J12</f>
        <v>0</v>
      </c>
    </row>
    <row r="13" spans="1:11" ht="18" hidden="1" customHeight="1">
      <c r="B13" s="46" t="s">
        <v>52</v>
      </c>
      <c r="C13" s="53">
        <f t="shared" ref="C13:K13" si="2">+C11*C12%</f>
        <v>0</v>
      </c>
      <c r="D13" s="54" t="e">
        <f t="shared" si="2"/>
        <v>#REF!</v>
      </c>
      <c r="E13" s="53" t="e">
        <f t="shared" si="2"/>
        <v>#REF!</v>
      </c>
      <c r="F13" s="53" t="e">
        <f t="shared" si="2"/>
        <v>#REF!</v>
      </c>
      <c r="G13" s="53" t="e">
        <f t="shared" si="2"/>
        <v>#REF!</v>
      </c>
      <c r="H13" s="53" t="e">
        <f t="shared" si="2"/>
        <v>#REF!</v>
      </c>
      <c r="I13" s="53" t="e">
        <f t="shared" si="2"/>
        <v>#REF!</v>
      </c>
      <c r="J13" s="53" t="e">
        <f t="shared" si="2"/>
        <v>#REF!</v>
      </c>
      <c r="K13" s="53" t="e">
        <f t="shared" si="2"/>
        <v>#REF!</v>
      </c>
    </row>
    <row r="14" spans="1:11" ht="11.25" hidden="1" customHeight="1">
      <c r="C14" s="39"/>
    </row>
    <row r="15" spans="1:11" ht="18" hidden="1" customHeight="1">
      <c r="B15" s="46" t="s">
        <v>79</v>
      </c>
      <c r="C15" s="39"/>
      <c r="D15" s="48"/>
      <c r="E15" s="39"/>
      <c r="F15" s="39"/>
    </row>
    <row r="16" spans="1:11" ht="18" hidden="1" customHeight="1">
      <c r="B16" s="47" t="s">
        <v>45</v>
      </c>
      <c r="C16" s="39">
        <v>0</v>
      </c>
      <c r="D16" s="48" t="e">
        <f>+#REF!</f>
        <v>#REF!</v>
      </c>
      <c r="E16" s="39" t="e">
        <f>+D19</f>
        <v>#REF!</v>
      </c>
      <c r="F16" s="39" t="e">
        <f t="shared" ref="F16:K16" si="3">+E19</f>
        <v>#REF!</v>
      </c>
      <c r="G16" s="39" t="e">
        <f t="shared" si="3"/>
        <v>#REF!</v>
      </c>
      <c r="H16" s="39" t="e">
        <f t="shared" si="3"/>
        <v>#REF!</v>
      </c>
      <c r="I16" s="39" t="e">
        <f t="shared" si="3"/>
        <v>#REF!</v>
      </c>
      <c r="J16" s="39" t="e">
        <f t="shared" si="3"/>
        <v>#REF!</v>
      </c>
      <c r="K16" s="39" t="e">
        <f t="shared" si="3"/>
        <v>#REF!</v>
      </c>
    </row>
    <row r="17" spans="2:11" ht="18" hidden="1" customHeight="1">
      <c r="B17" s="47" t="s">
        <v>46</v>
      </c>
      <c r="C17" s="39">
        <v>0</v>
      </c>
      <c r="D17" s="48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</row>
    <row r="18" spans="2:11" ht="18" hidden="1" customHeight="1">
      <c r="B18" s="47" t="s">
        <v>47</v>
      </c>
      <c r="C18" s="39">
        <v>0</v>
      </c>
      <c r="D18" s="48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</row>
    <row r="19" spans="2:11" ht="18" hidden="1" customHeight="1">
      <c r="B19" s="47" t="s">
        <v>66</v>
      </c>
      <c r="C19" s="39">
        <f>+C16-C18+C17</f>
        <v>0</v>
      </c>
      <c r="D19" s="48" t="e">
        <f t="shared" ref="D19:K19" si="4">+D16+D17-D18</f>
        <v>#REF!</v>
      </c>
      <c r="E19" s="39" t="e">
        <f t="shared" si="4"/>
        <v>#REF!</v>
      </c>
      <c r="F19" s="39" t="e">
        <f t="shared" si="4"/>
        <v>#REF!</v>
      </c>
      <c r="G19" s="39" t="e">
        <f t="shared" si="4"/>
        <v>#REF!</v>
      </c>
      <c r="H19" s="39" t="e">
        <f t="shared" si="4"/>
        <v>#REF!</v>
      </c>
      <c r="I19" s="39" t="e">
        <f t="shared" si="4"/>
        <v>#REF!</v>
      </c>
      <c r="J19" s="39" t="e">
        <f t="shared" si="4"/>
        <v>#REF!</v>
      </c>
      <c r="K19" s="39" t="e">
        <f t="shared" si="4"/>
        <v>#REF!</v>
      </c>
    </row>
    <row r="20" spans="2:11" ht="18" hidden="1" customHeight="1">
      <c r="B20" s="47" t="s">
        <v>51</v>
      </c>
      <c r="C20" s="53">
        <v>3.34</v>
      </c>
      <c r="D20" s="54" t="e">
        <f>+#REF!</f>
        <v>#REF!</v>
      </c>
      <c r="E20" s="53" t="e">
        <f>+D20</f>
        <v>#REF!</v>
      </c>
      <c r="F20" s="53" t="e">
        <f t="shared" ref="F20:K20" si="5">+E20</f>
        <v>#REF!</v>
      </c>
      <c r="G20" s="53" t="e">
        <f t="shared" si="5"/>
        <v>#REF!</v>
      </c>
      <c r="H20" s="53" t="e">
        <f t="shared" si="5"/>
        <v>#REF!</v>
      </c>
      <c r="I20" s="53" t="e">
        <f t="shared" si="5"/>
        <v>#REF!</v>
      </c>
      <c r="J20" s="53" t="e">
        <f t="shared" si="5"/>
        <v>#REF!</v>
      </c>
      <c r="K20" s="53" t="e">
        <f t="shared" si="5"/>
        <v>#REF!</v>
      </c>
    </row>
    <row r="21" spans="2:11" ht="18" hidden="1" customHeight="1">
      <c r="B21" s="46" t="s">
        <v>52</v>
      </c>
      <c r="C21" s="53">
        <f t="shared" ref="C21:K21" si="6">+C19*C20%</f>
        <v>0</v>
      </c>
      <c r="D21" s="54" t="e">
        <f t="shared" si="6"/>
        <v>#REF!</v>
      </c>
      <c r="E21" s="53" t="e">
        <f t="shared" si="6"/>
        <v>#REF!</v>
      </c>
      <c r="F21" s="53" t="e">
        <f t="shared" si="6"/>
        <v>#REF!</v>
      </c>
      <c r="G21" s="53" t="e">
        <f t="shared" si="6"/>
        <v>#REF!</v>
      </c>
      <c r="H21" s="53" t="e">
        <f t="shared" si="6"/>
        <v>#REF!</v>
      </c>
      <c r="I21" s="53" t="e">
        <f t="shared" si="6"/>
        <v>#REF!</v>
      </c>
      <c r="J21" s="53" t="e">
        <f t="shared" si="6"/>
        <v>#REF!</v>
      </c>
      <c r="K21" s="53" t="e">
        <f t="shared" si="6"/>
        <v>#REF!</v>
      </c>
    </row>
    <row r="22" spans="2:11" ht="16.5" hidden="1" customHeight="1">
      <c r="C22" s="39"/>
    </row>
    <row r="23" spans="2:11" ht="18" hidden="1" customHeight="1">
      <c r="B23" s="36" t="s">
        <v>80</v>
      </c>
      <c r="C23" s="39"/>
    </row>
    <row r="24" spans="2:11" ht="18" hidden="1" customHeight="1">
      <c r="B24" s="37" t="s">
        <v>81</v>
      </c>
      <c r="C24" s="39">
        <v>0</v>
      </c>
      <c r="D24" s="48" t="e">
        <f>+#REF!</f>
        <v>#REF!</v>
      </c>
      <c r="E24" s="39" t="e">
        <f>+D27</f>
        <v>#REF!</v>
      </c>
      <c r="F24" s="39" t="e">
        <f t="shared" ref="F24:K24" si="7">+E27</f>
        <v>#REF!</v>
      </c>
      <c r="G24" s="39" t="e">
        <f t="shared" si="7"/>
        <v>#REF!</v>
      </c>
      <c r="H24" s="39" t="e">
        <f t="shared" si="7"/>
        <v>#REF!</v>
      </c>
      <c r="I24" s="39" t="e">
        <f t="shared" si="7"/>
        <v>#REF!</v>
      </c>
      <c r="J24" s="39" t="e">
        <f t="shared" si="7"/>
        <v>#REF!</v>
      </c>
      <c r="K24" s="39" t="e">
        <f t="shared" si="7"/>
        <v>#REF!</v>
      </c>
    </row>
    <row r="25" spans="2:11" ht="18" hidden="1" customHeight="1">
      <c r="B25" s="37" t="s">
        <v>46</v>
      </c>
      <c r="C25" s="39">
        <v>12.25662</v>
      </c>
      <c r="D25" s="48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</row>
    <row r="26" spans="2:11" ht="18" hidden="1" customHeight="1">
      <c r="B26" s="37" t="s">
        <v>47</v>
      </c>
      <c r="C26" s="39">
        <v>0</v>
      </c>
      <c r="D26" s="48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</row>
    <row r="27" spans="2:11" ht="18" hidden="1" customHeight="1">
      <c r="B27" s="37" t="s">
        <v>66</v>
      </c>
      <c r="C27" s="49">
        <f t="shared" ref="C27:K27" si="8">+C24+C25-C26</f>
        <v>12.25662</v>
      </c>
      <c r="D27" s="50" t="e">
        <f t="shared" si="8"/>
        <v>#REF!</v>
      </c>
      <c r="E27" s="49" t="e">
        <f t="shared" si="8"/>
        <v>#REF!</v>
      </c>
      <c r="F27" s="49" t="e">
        <f t="shared" si="8"/>
        <v>#REF!</v>
      </c>
      <c r="G27" s="49" t="e">
        <f t="shared" si="8"/>
        <v>#REF!</v>
      </c>
      <c r="H27" s="49" t="e">
        <f t="shared" si="8"/>
        <v>#REF!</v>
      </c>
      <c r="I27" s="49" t="e">
        <f t="shared" si="8"/>
        <v>#REF!</v>
      </c>
      <c r="J27" s="49" t="e">
        <f t="shared" si="8"/>
        <v>#REF!</v>
      </c>
      <c r="K27" s="49" t="e">
        <f t="shared" si="8"/>
        <v>#REF!</v>
      </c>
    </row>
    <row r="28" spans="2:11" ht="18" hidden="1" customHeight="1">
      <c r="B28" s="37" t="s">
        <v>82</v>
      </c>
      <c r="C28" s="39">
        <v>6.33</v>
      </c>
      <c r="D28" s="48" t="e">
        <f>+#REF!</f>
        <v>#REF!</v>
      </c>
      <c r="E28" s="39" t="e">
        <f>+D28</f>
        <v>#REF!</v>
      </c>
      <c r="F28" s="39" t="e">
        <f t="shared" ref="F28:K28" si="9">+E28</f>
        <v>#REF!</v>
      </c>
      <c r="G28" s="39" t="e">
        <f t="shared" si="9"/>
        <v>#REF!</v>
      </c>
      <c r="H28" s="39" t="e">
        <f t="shared" si="9"/>
        <v>#REF!</v>
      </c>
      <c r="I28" s="39" t="e">
        <f t="shared" si="9"/>
        <v>#REF!</v>
      </c>
      <c r="J28" s="39" t="e">
        <f t="shared" si="9"/>
        <v>#REF!</v>
      </c>
      <c r="K28" s="39" t="e">
        <f t="shared" si="9"/>
        <v>#REF!</v>
      </c>
    </row>
    <row r="29" spans="2:11" ht="18" hidden="1" customHeight="1">
      <c r="B29" s="36" t="s">
        <v>83</v>
      </c>
      <c r="C29" s="53">
        <v>0</v>
      </c>
      <c r="D29" s="54" t="e">
        <f t="shared" ref="D29:K29" si="10">+D27*D28%</f>
        <v>#REF!</v>
      </c>
      <c r="E29" s="53" t="e">
        <f t="shared" si="10"/>
        <v>#REF!</v>
      </c>
      <c r="F29" s="53" t="e">
        <f t="shared" si="10"/>
        <v>#REF!</v>
      </c>
      <c r="G29" s="53" t="e">
        <f t="shared" si="10"/>
        <v>#REF!</v>
      </c>
      <c r="H29" s="53" t="e">
        <f t="shared" si="10"/>
        <v>#REF!</v>
      </c>
      <c r="I29" s="53" t="e">
        <f t="shared" si="10"/>
        <v>#REF!</v>
      </c>
      <c r="J29" s="53" t="e">
        <f t="shared" si="10"/>
        <v>#REF!</v>
      </c>
      <c r="K29" s="53" t="e">
        <f t="shared" si="10"/>
        <v>#REF!</v>
      </c>
    </row>
    <row r="30" spans="2:11" ht="16.5" hidden="1" customHeight="1">
      <c r="B30" s="36"/>
      <c r="C30" s="39"/>
    </row>
    <row r="31" spans="2:11" ht="18" hidden="1" customHeight="1">
      <c r="B31" s="36"/>
      <c r="C31" s="39"/>
    </row>
    <row r="32" spans="2:11" ht="18" hidden="1" customHeight="1">
      <c r="C32" s="39"/>
      <c r="D32" s="48"/>
      <c r="E32" s="39"/>
      <c r="F32" s="39"/>
    </row>
    <row r="33" spans="2:12" ht="18" hidden="1" customHeight="1">
      <c r="C33" s="39"/>
      <c r="D33" s="48"/>
      <c r="E33" s="39"/>
      <c r="F33" s="39"/>
    </row>
    <row r="34" spans="2:12" ht="18" hidden="1" customHeight="1">
      <c r="C34" s="39"/>
      <c r="D34" s="48"/>
      <c r="E34" s="39"/>
      <c r="F34" s="39"/>
    </row>
    <row r="35" spans="2:12" ht="18" hidden="1" customHeight="1">
      <c r="C35" s="49"/>
      <c r="D35" s="50"/>
      <c r="E35" s="49"/>
      <c r="F35" s="49"/>
    </row>
    <row r="36" spans="2:12" ht="18" hidden="1" customHeight="1">
      <c r="C36" s="39"/>
      <c r="D36" s="48"/>
      <c r="E36" s="39"/>
      <c r="F36" s="39"/>
    </row>
    <row r="37" spans="2:12" ht="18" hidden="1" customHeight="1">
      <c r="B37" s="36"/>
      <c r="C37" s="53"/>
      <c r="D37" s="54"/>
      <c r="E37" s="53"/>
      <c r="F37" s="53"/>
    </row>
    <row r="38" spans="2:12" ht="8.25" hidden="1" customHeight="1">
      <c r="B38" s="36"/>
      <c r="C38" s="53"/>
      <c r="D38" s="54"/>
      <c r="E38" s="53"/>
      <c r="F38" s="53"/>
    </row>
    <row r="39" spans="2:12" ht="18" hidden="1" customHeight="1">
      <c r="B39" s="94"/>
      <c r="C39" s="55"/>
      <c r="D39" s="56"/>
      <c r="E39" s="55"/>
      <c r="F39" s="55"/>
    </row>
    <row r="40" spans="2:12" ht="11.25" hidden="1" customHeight="1">
      <c r="B40" s="36"/>
      <c r="C40" s="51"/>
      <c r="D40" s="52"/>
      <c r="E40" s="51"/>
      <c r="F40" s="51"/>
    </row>
    <row r="41" spans="2:12" ht="18" hidden="1" customHeight="1">
      <c r="B41" s="36" t="s">
        <v>84</v>
      </c>
      <c r="C41" s="39">
        <f t="shared" ref="C41:F42" si="11">+C8+C16+C24+C32</f>
        <v>0</v>
      </c>
      <c r="D41" s="48" t="e">
        <f t="shared" si="11"/>
        <v>#REF!</v>
      </c>
      <c r="E41" s="39" t="e">
        <f t="shared" si="11"/>
        <v>#REF!</v>
      </c>
      <c r="F41" s="39" t="e">
        <f t="shared" si="11"/>
        <v>#REF!</v>
      </c>
    </row>
    <row r="42" spans="2:12" ht="18" hidden="1" customHeight="1">
      <c r="B42" s="36" t="s">
        <v>85</v>
      </c>
      <c r="C42" s="39">
        <f t="shared" si="11"/>
        <v>12.25662</v>
      </c>
      <c r="D42" s="48">
        <f t="shared" si="11"/>
        <v>0</v>
      </c>
      <c r="E42" s="39">
        <f t="shared" si="11"/>
        <v>0</v>
      </c>
      <c r="F42" s="39">
        <f t="shared" si="11"/>
        <v>0</v>
      </c>
    </row>
    <row r="43" spans="2:12" ht="18" hidden="1" customHeight="1">
      <c r="B43" s="95" t="s">
        <v>66</v>
      </c>
      <c r="C43" s="49">
        <f>+C41+C42</f>
        <v>12.25662</v>
      </c>
      <c r="D43" s="50" t="e">
        <f>+D41+D42</f>
        <v>#REF!</v>
      </c>
      <c r="E43" s="49" t="e">
        <f>+E41+E42</f>
        <v>#REF!</v>
      </c>
      <c r="F43" s="49" t="e">
        <f>+F41+F42</f>
        <v>#REF!</v>
      </c>
    </row>
    <row r="44" spans="2:12" ht="18" customHeight="1">
      <c r="B44" s="36" t="s">
        <v>42</v>
      </c>
    </row>
    <row r="45" spans="2:12" ht="18" customHeight="1">
      <c r="B45" s="36" t="s">
        <v>43</v>
      </c>
    </row>
    <row r="46" spans="2:12" ht="18" customHeight="1">
      <c r="C46" s="39"/>
      <c r="E46" s="40"/>
      <c r="G46" s="27"/>
      <c r="H46" s="27"/>
      <c r="L46" s="27" t="s">
        <v>30</v>
      </c>
    </row>
    <row r="47" spans="2:12" ht="18" customHeight="1">
      <c r="B47" s="41" t="str">
        <f>+B5</f>
        <v>Particulars</v>
      </c>
      <c r="C47" s="42" t="e">
        <f>+C5</f>
        <v>#REF!</v>
      </c>
      <c r="D47" s="42" t="str">
        <f>'P&amp;L'!B5</f>
        <v>19-20</v>
      </c>
      <c r="E47" s="42" t="str">
        <f>'P&amp;L'!C5</f>
        <v>20-21</v>
      </c>
      <c r="F47" s="42" t="str">
        <f>'P&amp;L'!D5</f>
        <v>21-22</v>
      </c>
      <c r="G47" s="42" t="str">
        <f>'P&amp;L'!E5</f>
        <v>22-23</v>
      </c>
      <c r="H47" s="42" t="str">
        <f>'P&amp;L'!F5</f>
        <v>23-24</v>
      </c>
      <c r="I47" s="42" t="str">
        <f>'P&amp;L'!G5</f>
        <v>24-25</v>
      </c>
      <c r="J47" s="42" t="str">
        <f>'P&amp;L'!H5</f>
        <v>25-26</v>
      </c>
      <c r="K47" s="42" t="str">
        <f>'P&amp;L'!I5</f>
        <v>26-27</v>
      </c>
      <c r="L47" s="42" t="str">
        <f>'P&amp;L'!J5</f>
        <v>27-28</v>
      </c>
    </row>
    <row r="48" spans="2:12" ht="18" customHeight="1">
      <c r="B48" s="43"/>
      <c r="C48" s="44"/>
      <c r="D48" s="45" t="str">
        <f>BS!B8</f>
        <v>Actual</v>
      </c>
      <c r="E48" s="45" t="str">
        <f>BS!C8</f>
        <v>Actual</v>
      </c>
      <c r="F48" s="45" t="str">
        <f>BS!D8</f>
        <v>Actual</v>
      </c>
      <c r="G48" s="45" t="str">
        <f>BS!E8</f>
        <v>Estimated</v>
      </c>
      <c r="H48" s="45" t="str">
        <f>BS!F8</f>
        <v>Projected</v>
      </c>
      <c r="I48" s="45" t="str">
        <f>BS!G8</f>
        <v>Projected</v>
      </c>
      <c r="J48" s="45" t="str">
        <f>BS!H8</f>
        <v>Projected</v>
      </c>
      <c r="K48" s="45" t="str">
        <f>BS!I8</f>
        <v>Projected</v>
      </c>
      <c r="L48" s="45" t="str">
        <f>BS!J8</f>
        <v>Projected</v>
      </c>
    </row>
    <row r="49" spans="2:12" ht="18" customHeight="1">
      <c r="B49" s="46" t="s">
        <v>44</v>
      </c>
      <c r="C49" s="39"/>
    </row>
    <row r="50" spans="2:12" ht="18" customHeight="1">
      <c r="B50" s="47" t="s">
        <v>45</v>
      </c>
      <c r="C50" s="39">
        <f>C8</f>
        <v>0</v>
      </c>
      <c r="D50" s="48"/>
      <c r="E50" s="39">
        <v>0</v>
      </c>
      <c r="F50" s="39">
        <f t="shared" ref="F50:L50" si="12">+E55</f>
        <v>0</v>
      </c>
      <c r="G50" s="39">
        <f t="shared" si="12"/>
        <v>0</v>
      </c>
      <c r="H50" s="39">
        <f t="shared" si="12"/>
        <v>0</v>
      </c>
      <c r="I50" s="39">
        <f t="shared" si="12"/>
        <v>0</v>
      </c>
      <c r="J50" s="39">
        <f t="shared" si="12"/>
        <v>0</v>
      </c>
      <c r="K50" s="39">
        <f t="shared" si="12"/>
        <v>0</v>
      </c>
      <c r="L50" s="39">
        <f t="shared" si="12"/>
        <v>0</v>
      </c>
    </row>
    <row r="51" spans="2:12" ht="18" customHeight="1">
      <c r="B51" s="47" t="s">
        <v>46</v>
      </c>
      <c r="C51" s="39">
        <f>C9</f>
        <v>0</v>
      </c>
      <c r="D51" s="48">
        <v>0</v>
      </c>
      <c r="E51" s="39">
        <v>0</v>
      </c>
      <c r="F51" s="39">
        <v>0</v>
      </c>
      <c r="G51" s="39">
        <f t="shared" ref="G51:K51" si="13">+G7</f>
        <v>0</v>
      </c>
      <c r="H51" s="39">
        <f t="shared" si="13"/>
        <v>0</v>
      </c>
      <c r="I51" s="39">
        <f t="shared" si="13"/>
        <v>0</v>
      </c>
      <c r="J51" s="39">
        <f t="shared" si="13"/>
        <v>0</v>
      </c>
      <c r="K51" s="39">
        <f t="shared" si="13"/>
        <v>0</v>
      </c>
      <c r="L51" s="39">
        <f t="shared" ref="L51" si="14">+L7</f>
        <v>0</v>
      </c>
    </row>
    <row r="52" spans="2:12" ht="18" customHeight="1">
      <c r="B52" s="47" t="s">
        <v>47</v>
      </c>
      <c r="C52" s="39">
        <v>0</v>
      </c>
      <c r="D52" s="48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</row>
    <row r="53" spans="2:12" ht="18" customHeight="1">
      <c r="B53" s="46" t="s">
        <v>48</v>
      </c>
      <c r="C53" s="39">
        <f t="shared" ref="C53:K53" si="15">+C50+C51-C52</f>
        <v>0</v>
      </c>
      <c r="D53" s="48">
        <f t="shared" si="15"/>
        <v>0</v>
      </c>
      <c r="E53" s="39">
        <f t="shared" si="15"/>
        <v>0</v>
      </c>
      <c r="F53" s="39">
        <f t="shared" si="15"/>
        <v>0</v>
      </c>
      <c r="G53" s="39">
        <f t="shared" si="15"/>
        <v>0</v>
      </c>
      <c r="H53" s="39">
        <f t="shared" si="15"/>
        <v>0</v>
      </c>
      <c r="I53" s="39">
        <f t="shared" si="15"/>
        <v>0</v>
      </c>
      <c r="J53" s="39">
        <f t="shared" si="15"/>
        <v>0</v>
      </c>
      <c r="K53" s="39">
        <f t="shared" si="15"/>
        <v>0</v>
      </c>
      <c r="L53" s="39">
        <f t="shared" ref="L53" si="16">+L50+L51-L52</f>
        <v>0</v>
      </c>
    </row>
    <row r="54" spans="2:12" ht="18" customHeight="1">
      <c r="B54" s="47" t="s">
        <v>49</v>
      </c>
      <c r="C54" s="49">
        <f t="shared" ref="C54:K54" si="17">+C57</f>
        <v>0</v>
      </c>
      <c r="D54" s="50">
        <f t="shared" si="17"/>
        <v>0</v>
      </c>
      <c r="E54" s="49">
        <f t="shared" si="17"/>
        <v>0</v>
      </c>
      <c r="F54" s="49">
        <v>0</v>
      </c>
      <c r="G54" s="49">
        <f t="shared" si="17"/>
        <v>0</v>
      </c>
      <c r="H54" s="49">
        <f t="shared" si="17"/>
        <v>0</v>
      </c>
      <c r="I54" s="49">
        <f t="shared" si="17"/>
        <v>0</v>
      </c>
      <c r="J54" s="49">
        <f t="shared" si="17"/>
        <v>0</v>
      </c>
      <c r="K54" s="49">
        <f t="shared" si="17"/>
        <v>0</v>
      </c>
      <c r="L54" s="49">
        <f t="shared" ref="L54" si="18">+L57</f>
        <v>0</v>
      </c>
    </row>
    <row r="55" spans="2:12" ht="18" customHeight="1">
      <c r="B55" s="46" t="s">
        <v>50</v>
      </c>
      <c r="C55" s="51">
        <f t="shared" ref="C55:K55" si="19">+C53-C54</f>
        <v>0</v>
      </c>
      <c r="D55" s="52">
        <f t="shared" si="19"/>
        <v>0</v>
      </c>
      <c r="E55" s="51">
        <f t="shared" si="19"/>
        <v>0</v>
      </c>
      <c r="F55" s="51">
        <f t="shared" si="19"/>
        <v>0</v>
      </c>
      <c r="G55" s="51">
        <f t="shared" si="19"/>
        <v>0</v>
      </c>
      <c r="H55" s="51">
        <f t="shared" si="19"/>
        <v>0</v>
      </c>
      <c r="I55" s="51">
        <f t="shared" si="19"/>
        <v>0</v>
      </c>
      <c r="J55" s="51">
        <f t="shared" si="19"/>
        <v>0</v>
      </c>
      <c r="K55" s="51">
        <f t="shared" si="19"/>
        <v>0</v>
      </c>
      <c r="L55" s="55">
        <f>+L53-L54</f>
        <v>0</v>
      </c>
    </row>
    <row r="56" spans="2:12" ht="18" customHeight="1">
      <c r="B56" s="47" t="s">
        <v>51</v>
      </c>
      <c r="C56" s="53">
        <v>0</v>
      </c>
      <c r="D56" s="54">
        <v>10</v>
      </c>
      <c r="E56" s="53">
        <f>+D56</f>
        <v>10</v>
      </c>
      <c r="F56" s="53">
        <f t="shared" ref="F56:K56" si="20">+E56</f>
        <v>10</v>
      </c>
      <c r="G56" s="53">
        <f t="shared" si="20"/>
        <v>10</v>
      </c>
      <c r="H56" s="53">
        <f t="shared" si="20"/>
        <v>10</v>
      </c>
      <c r="I56" s="53">
        <f t="shared" si="20"/>
        <v>10</v>
      </c>
      <c r="J56" s="53">
        <f t="shared" si="20"/>
        <v>10</v>
      </c>
      <c r="K56" s="53">
        <f t="shared" si="20"/>
        <v>10</v>
      </c>
      <c r="L56" s="39">
        <v>10</v>
      </c>
    </row>
    <row r="57" spans="2:12" ht="18" customHeight="1">
      <c r="B57" s="46" t="s">
        <v>52</v>
      </c>
      <c r="C57" s="55">
        <f>+C53*C56%</f>
        <v>0</v>
      </c>
      <c r="D57" s="56">
        <f>(+D50*D56%)+((D51-D52)*D56%/3)</f>
        <v>0</v>
      </c>
      <c r="E57" s="55">
        <f>((+E50*E56%)+((E51-E52)*E56%/12*6))</f>
        <v>0</v>
      </c>
      <c r="F57" s="55">
        <v>0</v>
      </c>
      <c r="G57" s="55">
        <f t="shared" ref="G57:L57" si="21">(+G50*G56%)+((G51-G52)*G56%*1)</f>
        <v>0</v>
      </c>
      <c r="H57" s="55">
        <f t="shared" si="21"/>
        <v>0</v>
      </c>
      <c r="I57" s="55">
        <f t="shared" si="21"/>
        <v>0</v>
      </c>
      <c r="J57" s="55">
        <f t="shared" si="21"/>
        <v>0</v>
      </c>
      <c r="K57" s="55">
        <f t="shared" si="21"/>
        <v>0</v>
      </c>
      <c r="L57" s="55">
        <f t="shared" si="21"/>
        <v>0</v>
      </c>
    </row>
    <row r="58" spans="2:12" ht="14.25" customHeight="1">
      <c r="B58" s="46"/>
      <c r="C58" s="51"/>
      <c r="D58" s="52"/>
      <c r="E58" s="51"/>
      <c r="F58" s="51"/>
      <c r="G58" s="51"/>
      <c r="H58" s="51"/>
      <c r="I58" s="51"/>
      <c r="J58" s="51"/>
      <c r="K58" s="51"/>
    </row>
    <row r="59" spans="2:12" ht="18" customHeight="1">
      <c r="B59" s="46" t="s">
        <v>53</v>
      </c>
      <c r="C59" s="39"/>
      <c r="D59" s="48"/>
      <c r="E59" s="39"/>
      <c r="F59" s="39"/>
      <c r="G59" s="39"/>
      <c r="H59" s="39"/>
      <c r="I59" s="39"/>
      <c r="J59" s="39"/>
      <c r="K59" s="39"/>
    </row>
    <row r="60" spans="2:12" ht="18" customHeight="1">
      <c r="B60" s="47" t="s">
        <v>45</v>
      </c>
      <c r="C60" s="39">
        <f>C16</f>
        <v>0</v>
      </c>
      <c r="D60" s="48">
        <v>6.74</v>
      </c>
      <c r="E60" s="39">
        <f t="shared" ref="E60:L60" si="22">+D65</f>
        <v>5.7290000000000001</v>
      </c>
      <c r="F60" s="39">
        <f t="shared" si="22"/>
        <v>4.86965</v>
      </c>
      <c r="G60" s="39">
        <f t="shared" si="22"/>
        <v>4.1392024999999997</v>
      </c>
      <c r="H60" s="39">
        <f t="shared" si="22"/>
        <v>11.473322124999999</v>
      </c>
      <c r="I60" s="39">
        <f t="shared" si="22"/>
        <v>9.7523238062499988</v>
      </c>
      <c r="J60" s="39">
        <f t="shared" si="22"/>
        <v>8.2894752353124996</v>
      </c>
      <c r="K60" s="39">
        <f t="shared" si="22"/>
        <v>7.046053950015625</v>
      </c>
      <c r="L60" s="39">
        <f t="shared" si="22"/>
        <v>5.9891458575132814</v>
      </c>
    </row>
    <row r="61" spans="2:12" ht="18" customHeight="1">
      <c r="B61" s="47" t="s">
        <v>46</v>
      </c>
      <c r="C61" s="39">
        <f>C17</f>
        <v>0</v>
      </c>
      <c r="D61" s="48">
        <v>0</v>
      </c>
      <c r="E61" s="39">
        <f t="shared" ref="E61:K61" si="23">+E17</f>
        <v>0</v>
      </c>
      <c r="F61" s="39">
        <f t="shared" si="23"/>
        <v>0</v>
      </c>
      <c r="G61" s="39">
        <v>8.6</v>
      </c>
      <c r="H61" s="39">
        <v>0</v>
      </c>
      <c r="I61" s="39">
        <f t="shared" si="23"/>
        <v>0</v>
      </c>
      <c r="J61" s="39">
        <f t="shared" si="23"/>
        <v>0</v>
      </c>
      <c r="K61" s="39">
        <f t="shared" si="23"/>
        <v>0</v>
      </c>
      <c r="L61" s="39">
        <v>0</v>
      </c>
    </row>
    <row r="62" spans="2:12" ht="18" customHeight="1">
      <c r="B62" s="47" t="s">
        <v>47</v>
      </c>
      <c r="C62" s="39">
        <v>0</v>
      </c>
      <c r="D62" s="48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</row>
    <row r="63" spans="2:12" ht="18" customHeight="1">
      <c r="B63" s="46" t="s">
        <v>48</v>
      </c>
      <c r="C63" s="39">
        <f t="shared" ref="C63:L63" si="24">+C60+C61-C62</f>
        <v>0</v>
      </c>
      <c r="D63" s="48">
        <f t="shared" si="24"/>
        <v>6.74</v>
      </c>
      <c r="E63" s="39">
        <f t="shared" si="24"/>
        <v>5.7290000000000001</v>
      </c>
      <c r="F63" s="39">
        <f t="shared" si="24"/>
        <v>4.86965</v>
      </c>
      <c r="G63" s="39">
        <f t="shared" si="24"/>
        <v>12.739202499999999</v>
      </c>
      <c r="H63" s="39">
        <f t="shared" si="24"/>
        <v>11.473322124999999</v>
      </c>
      <c r="I63" s="39">
        <f t="shared" si="24"/>
        <v>9.7523238062499988</v>
      </c>
      <c r="J63" s="39">
        <f t="shared" si="24"/>
        <v>8.2894752353124996</v>
      </c>
      <c r="K63" s="39">
        <f t="shared" si="24"/>
        <v>7.046053950015625</v>
      </c>
      <c r="L63" s="39">
        <f t="shared" si="24"/>
        <v>5.9891458575132814</v>
      </c>
    </row>
    <row r="64" spans="2:12" ht="18" customHeight="1">
      <c r="B64" s="47" t="s">
        <v>49</v>
      </c>
      <c r="C64" s="49">
        <f t="shared" ref="C64:L64" si="25">+C67</f>
        <v>0</v>
      </c>
      <c r="D64" s="50">
        <f t="shared" si="25"/>
        <v>1.0109999999999999</v>
      </c>
      <c r="E64" s="49">
        <f t="shared" si="25"/>
        <v>0.85934999999999995</v>
      </c>
      <c r="F64" s="49">
        <f t="shared" si="25"/>
        <v>0.73044750000000003</v>
      </c>
      <c r="G64" s="49">
        <f t="shared" si="25"/>
        <v>1.2658803749999998</v>
      </c>
      <c r="H64" s="49">
        <f t="shared" si="25"/>
        <v>1.7209983187499998</v>
      </c>
      <c r="I64" s="49">
        <f t="shared" si="25"/>
        <v>1.4628485709374999</v>
      </c>
      <c r="J64" s="49">
        <f t="shared" si="25"/>
        <v>1.2434212852968749</v>
      </c>
      <c r="K64" s="49">
        <f t="shared" si="25"/>
        <v>1.0569080925023437</v>
      </c>
      <c r="L64" s="49">
        <f t="shared" si="25"/>
        <v>0.89837187862699219</v>
      </c>
    </row>
    <row r="65" spans="2:12" ht="18" customHeight="1">
      <c r="B65" s="46" t="s">
        <v>50</v>
      </c>
      <c r="C65" s="51">
        <f t="shared" ref="C65:L65" si="26">+C63-C64</f>
        <v>0</v>
      </c>
      <c r="D65" s="52">
        <f t="shared" si="26"/>
        <v>5.7290000000000001</v>
      </c>
      <c r="E65" s="51">
        <f t="shared" si="26"/>
        <v>4.86965</v>
      </c>
      <c r="F65" s="51">
        <f t="shared" si="26"/>
        <v>4.1392024999999997</v>
      </c>
      <c r="G65" s="51">
        <f t="shared" si="26"/>
        <v>11.473322124999999</v>
      </c>
      <c r="H65" s="51">
        <f t="shared" si="26"/>
        <v>9.7523238062499988</v>
      </c>
      <c r="I65" s="51">
        <f t="shared" si="26"/>
        <v>8.2894752353124996</v>
      </c>
      <c r="J65" s="51">
        <f t="shared" si="26"/>
        <v>7.046053950015625</v>
      </c>
      <c r="K65" s="51">
        <f t="shared" si="26"/>
        <v>5.9891458575132814</v>
      </c>
      <c r="L65" s="55">
        <f t="shared" si="26"/>
        <v>5.0907739788862889</v>
      </c>
    </row>
    <row r="66" spans="2:12" ht="18" customHeight="1">
      <c r="B66" s="47" t="s">
        <v>51</v>
      </c>
      <c r="C66" s="53">
        <v>10</v>
      </c>
      <c r="D66" s="54">
        <v>15</v>
      </c>
      <c r="E66" s="53">
        <f>+D66</f>
        <v>15</v>
      </c>
      <c r="F66" s="53">
        <f t="shared" ref="F66:K66" si="27">+E66</f>
        <v>15</v>
      </c>
      <c r="G66" s="53">
        <f t="shared" si="27"/>
        <v>15</v>
      </c>
      <c r="H66" s="53">
        <f t="shared" si="27"/>
        <v>15</v>
      </c>
      <c r="I66" s="53">
        <f t="shared" si="27"/>
        <v>15</v>
      </c>
      <c r="J66" s="53">
        <f t="shared" si="27"/>
        <v>15</v>
      </c>
      <c r="K66" s="53">
        <f t="shared" si="27"/>
        <v>15</v>
      </c>
      <c r="L66" s="39">
        <v>15</v>
      </c>
    </row>
    <row r="67" spans="2:12" ht="18" customHeight="1">
      <c r="B67" s="46" t="s">
        <v>52</v>
      </c>
      <c r="C67" s="55">
        <f>(+C60*C66%)+(C61*C66%*0.5)</f>
        <v>0</v>
      </c>
      <c r="D67" s="56">
        <f>(+D60*D66%)+((D61-D62)*D66%*1)</f>
        <v>1.0109999999999999</v>
      </c>
      <c r="E67" s="55">
        <f>(+E60*E66%)+((E61-E62)*E66%*1)</f>
        <v>0.85934999999999995</v>
      </c>
      <c r="F67" s="55">
        <f>(+F60*F66%)+((F61-F62)*F66%*1)</f>
        <v>0.73044750000000003</v>
      </c>
      <c r="G67" s="55">
        <f t="shared" ref="G67" si="28">(+G60*G66%)+((G61-G62)*G66%*0.5)</f>
        <v>1.2658803749999998</v>
      </c>
      <c r="H67" s="55">
        <f>(+H60*H66%)+((H61-H62)*H66%*1)</f>
        <v>1.7209983187499998</v>
      </c>
      <c r="I67" s="55">
        <f>(+I60*I66%)+((I61-I62)*I66%*1)</f>
        <v>1.4628485709374999</v>
      </c>
      <c r="J67" s="55">
        <f>(+J60*J66%)+((J61-J62)*J66%*1)</f>
        <v>1.2434212852968749</v>
      </c>
      <c r="K67" s="55">
        <f>(+K60*K66%)+((K61-K62)*K66%*1)</f>
        <v>1.0569080925023437</v>
      </c>
      <c r="L67" s="55">
        <f>(+L60*L66%)+((L61-L62)*L66%*1)</f>
        <v>0.89837187862699219</v>
      </c>
    </row>
    <row r="68" spans="2:12" ht="14.25" customHeight="1">
      <c r="B68" s="46"/>
      <c r="C68" s="51"/>
      <c r="D68" s="52"/>
      <c r="E68" s="51"/>
      <c r="F68" s="51"/>
      <c r="G68" s="51"/>
      <c r="H68" s="51"/>
      <c r="I68" s="51"/>
      <c r="J68" s="51"/>
      <c r="K68" s="51"/>
    </row>
    <row r="69" spans="2:12" ht="18" hidden="1" customHeight="1">
      <c r="B69" s="36"/>
    </row>
    <row r="70" spans="2:12" ht="18" hidden="1" customHeight="1">
      <c r="C70" s="39"/>
      <c r="D70" s="48"/>
      <c r="E70" s="39"/>
      <c r="F70" s="39"/>
      <c r="G70" s="39"/>
      <c r="H70" s="39"/>
      <c r="I70" s="39"/>
      <c r="J70" s="39"/>
      <c r="K70" s="39"/>
    </row>
    <row r="71" spans="2:12" ht="18" hidden="1" customHeight="1">
      <c r="C71" s="39"/>
      <c r="D71" s="48"/>
      <c r="E71" s="39"/>
      <c r="F71" s="39"/>
      <c r="G71" s="39"/>
      <c r="H71" s="39"/>
      <c r="I71" s="39"/>
      <c r="J71" s="39"/>
      <c r="K71" s="39"/>
    </row>
    <row r="72" spans="2:12" ht="18" hidden="1" customHeight="1">
      <c r="C72" s="39"/>
      <c r="D72" s="48"/>
      <c r="E72" s="39"/>
      <c r="F72" s="39"/>
      <c r="G72" s="39"/>
      <c r="H72" s="39"/>
      <c r="I72" s="39"/>
      <c r="J72" s="39"/>
      <c r="K72" s="39"/>
    </row>
    <row r="73" spans="2:12" ht="18" hidden="1" customHeight="1">
      <c r="B73" s="46"/>
      <c r="C73" s="39"/>
      <c r="D73" s="48"/>
      <c r="E73" s="39"/>
      <c r="F73" s="39"/>
      <c r="G73" s="39"/>
      <c r="H73" s="39"/>
      <c r="I73" s="39"/>
      <c r="J73" s="39"/>
      <c r="K73" s="39"/>
    </row>
    <row r="74" spans="2:12" ht="18" hidden="1" customHeight="1">
      <c r="B74" s="47"/>
      <c r="C74" s="39"/>
      <c r="D74" s="48"/>
      <c r="E74" s="39"/>
      <c r="F74" s="39"/>
      <c r="G74" s="39"/>
      <c r="H74" s="39"/>
      <c r="I74" s="39"/>
      <c r="J74" s="39"/>
      <c r="K74" s="39"/>
    </row>
    <row r="75" spans="2:12" ht="18" hidden="1" customHeight="1">
      <c r="B75" s="46"/>
      <c r="C75" s="51"/>
      <c r="D75" s="52"/>
      <c r="E75" s="51"/>
      <c r="F75" s="51"/>
      <c r="G75" s="51"/>
      <c r="H75" s="51"/>
      <c r="I75" s="51"/>
      <c r="J75" s="51"/>
      <c r="K75" s="51"/>
    </row>
    <row r="76" spans="2:12" ht="18" hidden="1" customHeight="1">
      <c r="C76" s="39"/>
      <c r="D76" s="48"/>
      <c r="E76" s="39"/>
      <c r="F76" s="39"/>
      <c r="G76" s="39"/>
      <c r="H76" s="39"/>
      <c r="I76" s="39"/>
      <c r="J76" s="39"/>
      <c r="K76" s="39"/>
    </row>
    <row r="77" spans="2:12" ht="18" hidden="1" customHeight="1">
      <c r="B77" s="36"/>
      <c r="C77" s="51"/>
      <c r="D77" s="52"/>
      <c r="E77" s="51"/>
      <c r="F77" s="51"/>
      <c r="G77" s="51"/>
      <c r="H77" s="51"/>
      <c r="I77" s="51"/>
      <c r="J77" s="51"/>
      <c r="K77" s="51"/>
    </row>
    <row r="78" spans="2:12" ht="18" hidden="1" customHeight="1">
      <c r="B78" s="36"/>
      <c r="C78" s="51"/>
      <c r="D78" s="52"/>
      <c r="E78" s="51"/>
      <c r="F78" s="51"/>
      <c r="G78" s="51"/>
      <c r="H78" s="51"/>
      <c r="I78" s="51"/>
      <c r="J78" s="51"/>
      <c r="K78" s="51"/>
    </row>
    <row r="79" spans="2:12" ht="18" customHeight="1">
      <c r="B79" s="36" t="s">
        <v>54</v>
      </c>
      <c r="C79" s="51"/>
      <c r="D79" s="52">
        <f>D60+D50</f>
        <v>6.74</v>
      </c>
      <c r="E79" s="51">
        <f>D83</f>
        <v>5.7290000000000001</v>
      </c>
      <c r="F79" s="51">
        <f t="shared" ref="F79:L79" si="29">E83</f>
        <v>4.86965</v>
      </c>
      <c r="G79" s="51">
        <f t="shared" si="29"/>
        <v>4.1392024999999997</v>
      </c>
      <c r="H79" s="51">
        <f t="shared" si="29"/>
        <v>11.473322124999999</v>
      </c>
      <c r="I79" s="51">
        <f t="shared" si="29"/>
        <v>9.7523238062499988</v>
      </c>
      <c r="J79" s="51">
        <f t="shared" si="29"/>
        <v>8.2894752353124996</v>
      </c>
      <c r="K79" s="51">
        <f t="shared" si="29"/>
        <v>7.046053950015625</v>
      </c>
      <c r="L79" s="51">
        <f t="shared" si="29"/>
        <v>5.9891458575132814</v>
      </c>
    </row>
    <row r="80" spans="2:12" ht="18" customHeight="1">
      <c r="B80" s="36" t="s">
        <v>55</v>
      </c>
      <c r="C80" s="51"/>
      <c r="D80" s="52">
        <f>D61+D51</f>
        <v>0</v>
      </c>
      <c r="E80" s="51">
        <f t="shared" ref="E80:K80" si="30">E61+E51</f>
        <v>0</v>
      </c>
      <c r="F80" s="51">
        <f t="shared" si="30"/>
        <v>0</v>
      </c>
      <c r="G80" s="51">
        <f t="shared" si="30"/>
        <v>8.6</v>
      </c>
      <c r="H80" s="51">
        <f t="shared" si="30"/>
        <v>0</v>
      </c>
      <c r="I80" s="51">
        <f t="shared" si="30"/>
        <v>0</v>
      </c>
      <c r="J80" s="51">
        <f t="shared" si="30"/>
        <v>0</v>
      </c>
      <c r="K80" s="51">
        <f t="shared" si="30"/>
        <v>0</v>
      </c>
      <c r="L80" s="51">
        <f t="shared" ref="L80" si="31">L61+L51</f>
        <v>0</v>
      </c>
    </row>
    <row r="81" spans="2:12" ht="18" customHeight="1">
      <c r="B81" s="36" t="s">
        <v>56</v>
      </c>
      <c r="C81" s="51"/>
      <c r="D81" s="52">
        <f>-(D62+D52)</f>
        <v>0</v>
      </c>
      <c r="E81" s="51">
        <f t="shared" ref="E81:K81" si="32">-(E62+E52)</f>
        <v>0</v>
      </c>
      <c r="F81" s="51">
        <f t="shared" si="32"/>
        <v>0</v>
      </c>
      <c r="G81" s="51">
        <f t="shared" si="32"/>
        <v>0</v>
      </c>
      <c r="H81" s="51">
        <f t="shared" si="32"/>
        <v>0</v>
      </c>
      <c r="I81" s="51">
        <f t="shared" si="32"/>
        <v>0</v>
      </c>
      <c r="J81" s="51">
        <f t="shared" si="32"/>
        <v>0</v>
      </c>
      <c r="K81" s="51">
        <f t="shared" si="32"/>
        <v>0</v>
      </c>
      <c r="L81" s="51">
        <f t="shared" ref="L81" si="33">-(L62+L52)</f>
        <v>0</v>
      </c>
    </row>
    <row r="82" spans="2:12" ht="18" customHeight="1">
      <c r="B82" s="36" t="s">
        <v>57</v>
      </c>
      <c r="C82" s="44" t="e">
        <f>+C57+C67+#REF!+C77</f>
        <v>#REF!</v>
      </c>
      <c r="D82" s="45">
        <f>-(D67+D57)</f>
        <v>-1.0109999999999999</v>
      </c>
      <c r="E82" s="44">
        <f>-(E67+E57)</f>
        <v>-0.85934999999999995</v>
      </c>
      <c r="F82" s="44">
        <f t="shared" ref="F82:K82" si="34">-(F67+F57)</f>
        <v>-0.73044750000000003</v>
      </c>
      <c r="G82" s="44">
        <f t="shared" si="34"/>
        <v>-1.2658803749999998</v>
      </c>
      <c r="H82" s="44">
        <f t="shared" si="34"/>
        <v>-1.7209983187499998</v>
      </c>
      <c r="I82" s="44">
        <f t="shared" si="34"/>
        <v>-1.4628485709374999</v>
      </c>
      <c r="J82" s="44">
        <f t="shared" si="34"/>
        <v>-1.2434212852968749</v>
      </c>
      <c r="K82" s="44">
        <f t="shared" si="34"/>
        <v>-1.0569080925023437</v>
      </c>
      <c r="L82" s="44">
        <f t="shared" ref="L82" si="35">-(L67+L57)</f>
        <v>-0.89837187862699219</v>
      </c>
    </row>
    <row r="83" spans="2:12" ht="18" customHeight="1">
      <c r="B83" s="36" t="s">
        <v>58</v>
      </c>
      <c r="C83" s="51"/>
      <c r="D83" s="52">
        <f t="shared" ref="D83:K83" si="36">SUM(D79:D82)</f>
        <v>5.7290000000000001</v>
      </c>
      <c r="E83" s="51">
        <f>SUM(E79:E82)</f>
        <v>4.86965</v>
      </c>
      <c r="F83" s="51">
        <f t="shared" si="36"/>
        <v>4.1392024999999997</v>
      </c>
      <c r="G83" s="51">
        <f t="shared" si="36"/>
        <v>11.473322124999999</v>
      </c>
      <c r="H83" s="51">
        <f t="shared" si="36"/>
        <v>9.7523238062499988</v>
      </c>
      <c r="I83" s="51">
        <f t="shared" si="36"/>
        <v>8.2894752353124996</v>
      </c>
      <c r="J83" s="51">
        <f t="shared" si="36"/>
        <v>7.046053950015625</v>
      </c>
      <c r="K83" s="51">
        <f t="shared" si="36"/>
        <v>5.9891458575132814</v>
      </c>
      <c r="L83" s="51">
        <f t="shared" ref="L83" si="37">SUM(L79:L82)</f>
        <v>5.0907739788862889</v>
      </c>
    </row>
    <row r="84" spans="2:12" ht="18" customHeight="1"/>
    <row r="85" spans="2:12" ht="18" customHeight="1"/>
    <row r="86" spans="2:12" ht="18" customHeight="1">
      <c r="B86" s="37" t="s">
        <v>86</v>
      </c>
      <c r="D86" s="38">
        <f>+D65+D55</f>
        <v>5.7290000000000001</v>
      </c>
      <c r="E86" s="38">
        <f t="shared" ref="E86:L86" si="38">+E65+E55</f>
        <v>4.86965</v>
      </c>
      <c r="F86" s="38">
        <f t="shared" si="38"/>
        <v>4.1392024999999997</v>
      </c>
      <c r="G86" s="38">
        <f t="shared" si="38"/>
        <v>11.473322124999999</v>
      </c>
      <c r="H86" s="38">
        <f t="shared" si="38"/>
        <v>9.7523238062499988</v>
      </c>
      <c r="I86" s="38">
        <f t="shared" si="38"/>
        <v>8.2894752353124996</v>
      </c>
      <c r="J86" s="38">
        <f t="shared" si="38"/>
        <v>7.046053950015625</v>
      </c>
      <c r="K86" s="38">
        <f t="shared" si="38"/>
        <v>5.9891458575132814</v>
      </c>
      <c r="L86" s="38">
        <f t="shared" si="38"/>
        <v>5.0907739788862889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>
      <selection activeCell="J9" sqref="J9"/>
    </sheetView>
  </sheetViews>
  <sheetFormatPr defaultRowHeight="14.4"/>
  <cols>
    <col min="1" max="1" width="35.109375" bestFit="1" customWidth="1"/>
    <col min="2" max="5" width="10.88671875" bestFit="1" customWidth="1"/>
    <col min="6" max="6" width="11" bestFit="1" customWidth="1"/>
    <col min="7" max="7" width="12.109375" bestFit="1" customWidth="1"/>
    <col min="8" max="9" width="14.5546875" bestFit="1" customWidth="1"/>
    <col min="10" max="10" width="11.6640625" bestFit="1" customWidth="1"/>
  </cols>
  <sheetData>
    <row r="1" spans="1:10" ht="16.2">
      <c r="A1" s="105" t="s">
        <v>67</v>
      </c>
      <c r="B1" s="105"/>
      <c r="C1" s="105"/>
      <c r="D1" s="105"/>
      <c r="E1" s="105"/>
      <c r="F1" s="105"/>
      <c r="G1" s="105"/>
      <c r="H1" s="105"/>
      <c r="I1" s="105"/>
    </row>
    <row r="2" spans="1:10" ht="16.2">
      <c r="A2" s="21" t="s">
        <v>59</v>
      </c>
      <c r="B2" s="57"/>
      <c r="C2" s="26"/>
      <c r="D2" s="26"/>
      <c r="E2" s="26"/>
      <c r="F2" s="26"/>
      <c r="G2" s="26"/>
      <c r="H2" s="26"/>
      <c r="I2" s="26"/>
    </row>
    <row r="3" spans="1:10" ht="16.2">
      <c r="A3" s="21" t="s">
        <v>60</v>
      </c>
      <c r="B3" s="57"/>
      <c r="C3" s="26"/>
      <c r="D3" s="26"/>
      <c r="E3" s="26"/>
      <c r="F3" s="26"/>
      <c r="G3" s="26"/>
      <c r="H3" s="26"/>
      <c r="I3" s="26"/>
    </row>
    <row r="4" spans="1:10" ht="16.2">
      <c r="A4" s="21"/>
      <c r="B4" s="57"/>
      <c r="C4" s="26"/>
      <c r="D4" s="26"/>
      <c r="E4" s="27"/>
      <c r="F4" s="27"/>
      <c r="G4" s="26"/>
      <c r="H4" s="27"/>
      <c r="J4" s="27" t="s">
        <v>30</v>
      </c>
    </row>
    <row r="5" spans="1:10" ht="16.2">
      <c r="A5" s="28" t="s">
        <v>31</v>
      </c>
      <c r="B5" s="58" t="str">
        <f>'P&amp;L'!B5</f>
        <v>19-20</v>
      </c>
      <c r="C5" s="58" t="str">
        <f>'P&amp;L'!C5</f>
        <v>20-21</v>
      </c>
      <c r="D5" s="58" t="str">
        <f>'P&amp;L'!D5</f>
        <v>21-22</v>
      </c>
      <c r="E5" s="58" t="str">
        <f>'P&amp;L'!E5</f>
        <v>22-23</v>
      </c>
      <c r="F5" s="58" t="str">
        <f>'P&amp;L'!F5</f>
        <v>23-24</v>
      </c>
      <c r="G5" s="58" t="str">
        <f>'P&amp;L'!G5</f>
        <v>24-25</v>
      </c>
      <c r="H5" s="58" t="str">
        <f>'P&amp;L'!H5</f>
        <v>25-26</v>
      </c>
      <c r="I5" s="58" t="str">
        <f>'P&amp;L'!I5</f>
        <v>26-27</v>
      </c>
      <c r="J5" s="58" t="str">
        <f>'P&amp;L'!J5</f>
        <v>27-28</v>
      </c>
    </row>
    <row r="6" spans="1:10" ht="16.2">
      <c r="A6" s="30"/>
      <c r="B6" s="59" t="str">
        <f>BS!B8</f>
        <v>Actual</v>
      </c>
      <c r="C6" s="59" t="str">
        <f>BS!C8</f>
        <v>Actual</v>
      </c>
      <c r="D6" s="59" t="str">
        <f>BS!D8</f>
        <v>Actual</v>
      </c>
      <c r="E6" s="59" t="str">
        <f>BS!E8</f>
        <v>Estimated</v>
      </c>
      <c r="F6" s="59" t="str">
        <f>BS!F8</f>
        <v>Projected</v>
      </c>
      <c r="G6" s="59" t="str">
        <f>BS!G8</f>
        <v>Projected</v>
      </c>
      <c r="H6" s="59" t="str">
        <f>BS!H8</f>
        <v>Projected</v>
      </c>
      <c r="I6" s="59" t="str">
        <f>BS!I8</f>
        <v>Projected</v>
      </c>
      <c r="J6" s="59" t="str">
        <f>BS!J8</f>
        <v>Projected</v>
      </c>
    </row>
    <row r="7" spans="1:10" ht="16.2">
      <c r="A7" s="26" t="s">
        <v>61</v>
      </c>
      <c r="B7" s="60">
        <v>0</v>
      </c>
      <c r="C7" s="17">
        <f>B12</f>
        <v>13.601809999999999</v>
      </c>
      <c r="D7" s="17">
        <f t="shared" ref="D7:J7" si="0">C12</f>
        <v>15.102460000000001</v>
      </c>
      <c r="E7" s="17">
        <f t="shared" si="0"/>
        <v>18.360812500000002</v>
      </c>
      <c r="F7" s="17">
        <f t="shared" si="0"/>
        <v>21.548932125000011</v>
      </c>
      <c r="G7" s="17">
        <f t="shared" si="0"/>
        <v>23.817533806250015</v>
      </c>
      <c r="H7" s="17">
        <f t="shared" si="0"/>
        <v>26.557245235312521</v>
      </c>
      <c r="I7" s="17">
        <f t="shared" si="0"/>
        <v>28.965288070015653</v>
      </c>
      <c r="J7" s="17">
        <f t="shared" si="0"/>
        <v>30.842783759813319</v>
      </c>
    </row>
    <row r="8" spans="1:10" ht="16.2">
      <c r="A8" s="26" t="s">
        <v>62</v>
      </c>
      <c r="B8" s="60">
        <v>11.36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pans="1:10" ht="16.2">
      <c r="A9" s="61" t="s">
        <v>63</v>
      </c>
      <c r="B9" s="91">
        <f>'P&amp;L'!B30</f>
        <v>3.7418099999999992</v>
      </c>
      <c r="C9" s="91">
        <f>'P&amp;L'!C30</f>
        <v>4.000650000000002</v>
      </c>
      <c r="D9" s="91">
        <f>'P&amp;L'!D30</f>
        <v>6.7583525000000009</v>
      </c>
      <c r="E9" s="91">
        <f>'P&amp;L'!E30</f>
        <v>7.6881196250000094</v>
      </c>
      <c r="F9" s="91">
        <f>'P&amp;L'!F30</f>
        <v>7.7686016812500043</v>
      </c>
      <c r="G9" s="91">
        <f>'P&amp;L'!G30</f>
        <v>9.2397114290625098</v>
      </c>
      <c r="H9" s="91">
        <f>'P&amp;L'!H30</f>
        <v>9.4080428347031315</v>
      </c>
      <c r="I9" s="91">
        <f>'P&amp;L'!I30</f>
        <v>9.0774956897976615</v>
      </c>
      <c r="J9" s="91">
        <f>'P&amp;L'!J30</f>
        <v>9.6307582361189148</v>
      </c>
    </row>
    <row r="10" spans="1:10" ht="16.2">
      <c r="A10" s="61" t="s">
        <v>64</v>
      </c>
      <c r="B10" s="60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ht="16.2">
      <c r="A11" s="26" t="s">
        <v>65</v>
      </c>
      <c r="B11" s="62">
        <v>1.5</v>
      </c>
      <c r="C11" s="63">
        <v>2.5</v>
      </c>
      <c r="D11" s="63">
        <v>3.5</v>
      </c>
      <c r="E11" s="63">
        <v>4.5</v>
      </c>
      <c r="F11" s="63">
        <v>5.5</v>
      </c>
      <c r="G11" s="63">
        <v>6.5</v>
      </c>
      <c r="H11" s="63">
        <v>7</v>
      </c>
      <c r="I11" s="63">
        <v>7.2</v>
      </c>
      <c r="J11" s="63">
        <v>7.3</v>
      </c>
    </row>
    <row r="12" spans="1:10" ht="16.2">
      <c r="A12" s="64" t="s">
        <v>66</v>
      </c>
      <c r="B12" s="98">
        <f>SUM(B7:B10)-B11</f>
        <v>13.601809999999999</v>
      </c>
      <c r="C12" s="98">
        <f>SUM(C7:C10)-C11</f>
        <v>15.102460000000001</v>
      </c>
      <c r="D12" s="98">
        <f t="shared" ref="D12:J12" si="1">SUM(D7:D10)-D11</f>
        <v>18.360812500000002</v>
      </c>
      <c r="E12" s="98">
        <f t="shared" si="1"/>
        <v>21.548932125000011</v>
      </c>
      <c r="F12" s="98">
        <f t="shared" si="1"/>
        <v>23.817533806250015</v>
      </c>
      <c r="G12" s="98">
        <f t="shared" si="1"/>
        <v>26.557245235312521</v>
      </c>
      <c r="H12" s="98">
        <f t="shared" si="1"/>
        <v>28.965288070015653</v>
      </c>
      <c r="I12" s="98">
        <f t="shared" si="1"/>
        <v>30.842783759813319</v>
      </c>
      <c r="J12" s="98">
        <f t="shared" si="1"/>
        <v>33.17354199593224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>
      <selection activeCell="M17" sqref="M17"/>
    </sheetView>
  </sheetViews>
  <sheetFormatPr defaultColWidth="14.5546875" defaultRowHeight="16.2"/>
  <cols>
    <col min="1" max="1" width="33.33203125" style="65" customWidth="1"/>
    <col min="2" max="2" width="12.109375" style="65" customWidth="1"/>
    <col min="3" max="5" width="11.5546875" style="70" customWidth="1"/>
    <col min="6" max="6" width="11.5546875" style="68" customWidth="1"/>
    <col min="7" max="7" width="11.5546875" style="65" customWidth="1"/>
    <col min="8" max="8" width="8.6640625" style="65" bestFit="1" customWidth="1"/>
    <col min="9" max="9" width="6.88671875" style="65" bestFit="1" customWidth="1"/>
    <col min="10" max="10" width="8.6640625" style="65" customWidth="1"/>
    <col min="11" max="11" width="11.5546875" style="65" customWidth="1"/>
    <col min="12" max="257" width="14.5546875" style="65"/>
    <col min="258" max="258" width="33.33203125" style="65" customWidth="1"/>
    <col min="259" max="259" width="12.109375" style="65" customWidth="1"/>
    <col min="260" max="264" width="11.5546875" style="65" customWidth="1"/>
    <col min="265" max="266" width="8.6640625" style="65" bestFit="1" customWidth="1"/>
    <col min="267" max="267" width="11.5546875" style="65" customWidth="1"/>
    <col min="268" max="513" width="14.5546875" style="65"/>
    <col min="514" max="514" width="33.33203125" style="65" customWidth="1"/>
    <col min="515" max="515" width="12.109375" style="65" customWidth="1"/>
    <col min="516" max="520" width="11.5546875" style="65" customWidth="1"/>
    <col min="521" max="522" width="8.6640625" style="65" bestFit="1" customWidth="1"/>
    <col min="523" max="523" width="11.5546875" style="65" customWidth="1"/>
    <col min="524" max="769" width="14.5546875" style="65"/>
    <col min="770" max="770" width="33.33203125" style="65" customWidth="1"/>
    <col min="771" max="771" width="12.109375" style="65" customWidth="1"/>
    <col min="772" max="776" width="11.5546875" style="65" customWidth="1"/>
    <col min="777" max="778" width="8.6640625" style="65" bestFit="1" customWidth="1"/>
    <col min="779" max="779" width="11.5546875" style="65" customWidth="1"/>
    <col min="780" max="1025" width="14.5546875" style="65"/>
    <col min="1026" max="1026" width="33.33203125" style="65" customWidth="1"/>
    <col min="1027" max="1027" width="12.109375" style="65" customWidth="1"/>
    <col min="1028" max="1032" width="11.5546875" style="65" customWidth="1"/>
    <col min="1033" max="1034" width="8.6640625" style="65" bestFit="1" customWidth="1"/>
    <col min="1035" max="1035" width="11.5546875" style="65" customWidth="1"/>
    <col min="1036" max="1281" width="14.5546875" style="65"/>
    <col min="1282" max="1282" width="33.33203125" style="65" customWidth="1"/>
    <col min="1283" max="1283" width="12.109375" style="65" customWidth="1"/>
    <col min="1284" max="1288" width="11.5546875" style="65" customWidth="1"/>
    <col min="1289" max="1290" width="8.6640625" style="65" bestFit="1" customWidth="1"/>
    <col min="1291" max="1291" width="11.5546875" style="65" customWidth="1"/>
    <col min="1292" max="1537" width="14.5546875" style="65"/>
    <col min="1538" max="1538" width="33.33203125" style="65" customWidth="1"/>
    <col min="1539" max="1539" width="12.109375" style="65" customWidth="1"/>
    <col min="1540" max="1544" width="11.5546875" style="65" customWidth="1"/>
    <col min="1545" max="1546" width="8.6640625" style="65" bestFit="1" customWidth="1"/>
    <col min="1547" max="1547" width="11.5546875" style="65" customWidth="1"/>
    <col min="1548" max="1793" width="14.5546875" style="65"/>
    <col min="1794" max="1794" width="33.33203125" style="65" customWidth="1"/>
    <col min="1795" max="1795" width="12.109375" style="65" customWidth="1"/>
    <col min="1796" max="1800" width="11.5546875" style="65" customWidth="1"/>
    <col min="1801" max="1802" width="8.6640625" style="65" bestFit="1" customWidth="1"/>
    <col min="1803" max="1803" width="11.5546875" style="65" customWidth="1"/>
    <col min="1804" max="2049" width="14.5546875" style="65"/>
    <col min="2050" max="2050" width="33.33203125" style="65" customWidth="1"/>
    <col min="2051" max="2051" width="12.109375" style="65" customWidth="1"/>
    <col min="2052" max="2056" width="11.5546875" style="65" customWidth="1"/>
    <col min="2057" max="2058" width="8.6640625" style="65" bestFit="1" customWidth="1"/>
    <col min="2059" max="2059" width="11.5546875" style="65" customWidth="1"/>
    <col min="2060" max="2305" width="14.5546875" style="65"/>
    <col min="2306" max="2306" width="33.33203125" style="65" customWidth="1"/>
    <col min="2307" max="2307" width="12.109375" style="65" customWidth="1"/>
    <col min="2308" max="2312" width="11.5546875" style="65" customWidth="1"/>
    <col min="2313" max="2314" width="8.6640625" style="65" bestFit="1" customWidth="1"/>
    <col min="2315" max="2315" width="11.5546875" style="65" customWidth="1"/>
    <col min="2316" max="2561" width="14.5546875" style="65"/>
    <col min="2562" max="2562" width="33.33203125" style="65" customWidth="1"/>
    <col min="2563" max="2563" width="12.109375" style="65" customWidth="1"/>
    <col min="2564" max="2568" width="11.5546875" style="65" customWidth="1"/>
    <col min="2569" max="2570" width="8.6640625" style="65" bestFit="1" customWidth="1"/>
    <col min="2571" max="2571" width="11.5546875" style="65" customWidth="1"/>
    <col min="2572" max="2817" width="14.5546875" style="65"/>
    <col min="2818" max="2818" width="33.33203125" style="65" customWidth="1"/>
    <col min="2819" max="2819" width="12.109375" style="65" customWidth="1"/>
    <col min="2820" max="2824" width="11.5546875" style="65" customWidth="1"/>
    <col min="2825" max="2826" width="8.6640625" style="65" bestFit="1" customWidth="1"/>
    <col min="2827" max="2827" width="11.5546875" style="65" customWidth="1"/>
    <col min="2828" max="3073" width="14.5546875" style="65"/>
    <col min="3074" max="3074" width="33.33203125" style="65" customWidth="1"/>
    <col min="3075" max="3075" width="12.109375" style="65" customWidth="1"/>
    <col min="3076" max="3080" width="11.5546875" style="65" customWidth="1"/>
    <col min="3081" max="3082" width="8.6640625" style="65" bestFit="1" customWidth="1"/>
    <col min="3083" max="3083" width="11.5546875" style="65" customWidth="1"/>
    <col min="3084" max="3329" width="14.5546875" style="65"/>
    <col min="3330" max="3330" width="33.33203125" style="65" customWidth="1"/>
    <col min="3331" max="3331" width="12.109375" style="65" customWidth="1"/>
    <col min="3332" max="3336" width="11.5546875" style="65" customWidth="1"/>
    <col min="3337" max="3338" width="8.6640625" style="65" bestFit="1" customWidth="1"/>
    <col min="3339" max="3339" width="11.5546875" style="65" customWidth="1"/>
    <col min="3340" max="3585" width="14.5546875" style="65"/>
    <col min="3586" max="3586" width="33.33203125" style="65" customWidth="1"/>
    <col min="3587" max="3587" width="12.109375" style="65" customWidth="1"/>
    <col min="3588" max="3592" width="11.5546875" style="65" customWidth="1"/>
    <col min="3593" max="3594" width="8.6640625" style="65" bestFit="1" customWidth="1"/>
    <col min="3595" max="3595" width="11.5546875" style="65" customWidth="1"/>
    <col min="3596" max="3841" width="14.5546875" style="65"/>
    <col min="3842" max="3842" width="33.33203125" style="65" customWidth="1"/>
    <col min="3843" max="3843" width="12.109375" style="65" customWidth="1"/>
    <col min="3844" max="3848" width="11.5546875" style="65" customWidth="1"/>
    <col min="3849" max="3850" width="8.6640625" style="65" bestFit="1" customWidth="1"/>
    <col min="3851" max="3851" width="11.5546875" style="65" customWidth="1"/>
    <col min="3852" max="4097" width="14.5546875" style="65"/>
    <col min="4098" max="4098" width="33.33203125" style="65" customWidth="1"/>
    <col min="4099" max="4099" width="12.109375" style="65" customWidth="1"/>
    <col min="4100" max="4104" width="11.5546875" style="65" customWidth="1"/>
    <col min="4105" max="4106" width="8.6640625" style="65" bestFit="1" customWidth="1"/>
    <col min="4107" max="4107" width="11.5546875" style="65" customWidth="1"/>
    <col min="4108" max="4353" width="14.5546875" style="65"/>
    <col min="4354" max="4354" width="33.33203125" style="65" customWidth="1"/>
    <col min="4355" max="4355" width="12.109375" style="65" customWidth="1"/>
    <col min="4356" max="4360" width="11.5546875" style="65" customWidth="1"/>
    <col min="4361" max="4362" width="8.6640625" style="65" bestFit="1" customWidth="1"/>
    <col min="4363" max="4363" width="11.5546875" style="65" customWidth="1"/>
    <col min="4364" max="4609" width="14.5546875" style="65"/>
    <col min="4610" max="4610" width="33.33203125" style="65" customWidth="1"/>
    <col min="4611" max="4611" width="12.109375" style="65" customWidth="1"/>
    <col min="4612" max="4616" width="11.5546875" style="65" customWidth="1"/>
    <col min="4617" max="4618" width="8.6640625" style="65" bestFit="1" customWidth="1"/>
    <col min="4619" max="4619" width="11.5546875" style="65" customWidth="1"/>
    <col min="4620" max="4865" width="14.5546875" style="65"/>
    <col min="4866" max="4866" width="33.33203125" style="65" customWidth="1"/>
    <col min="4867" max="4867" width="12.109375" style="65" customWidth="1"/>
    <col min="4868" max="4872" width="11.5546875" style="65" customWidth="1"/>
    <col min="4873" max="4874" width="8.6640625" style="65" bestFit="1" customWidth="1"/>
    <col min="4875" max="4875" width="11.5546875" style="65" customWidth="1"/>
    <col min="4876" max="5121" width="14.5546875" style="65"/>
    <col min="5122" max="5122" width="33.33203125" style="65" customWidth="1"/>
    <col min="5123" max="5123" width="12.109375" style="65" customWidth="1"/>
    <col min="5124" max="5128" width="11.5546875" style="65" customWidth="1"/>
    <col min="5129" max="5130" width="8.6640625" style="65" bestFit="1" customWidth="1"/>
    <col min="5131" max="5131" width="11.5546875" style="65" customWidth="1"/>
    <col min="5132" max="5377" width="14.5546875" style="65"/>
    <col min="5378" max="5378" width="33.33203125" style="65" customWidth="1"/>
    <col min="5379" max="5379" width="12.109375" style="65" customWidth="1"/>
    <col min="5380" max="5384" width="11.5546875" style="65" customWidth="1"/>
    <col min="5385" max="5386" width="8.6640625" style="65" bestFit="1" customWidth="1"/>
    <col min="5387" max="5387" width="11.5546875" style="65" customWidth="1"/>
    <col min="5388" max="5633" width="14.5546875" style="65"/>
    <col min="5634" max="5634" width="33.33203125" style="65" customWidth="1"/>
    <col min="5635" max="5635" width="12.109375" style="65" customWidth="1"/>
    <col min="5636" max="5640" width="11.5546875" style="65" customWidth="1"/>
    <col min="5641" max="5642" width="8.6640625" style="65" bestFit="1" customWidth="1"/>
    <col min="5643" max="5643" width="11.5546875" style="65" customWidth="1"/>
    <col min="5644" max="5889" width="14.5546875" style="65"/>
    <col min="5890" max="5890" width="33.33203125" style="65" customWidth="1"/>
    <col min="5891" max="5891" width="12.109375" style="65" customWidth="1"/>
    <col min="5892" max="5896" width="11.5546875" style="65" customWidth="1"/>
    <col min="5897" max="5898" width="8.6640625" style="65" bestFit="1" customWidth="1"/>
    <col min="5899" max="5899" width="11.5546875" style="65" customWidth="1"/>
    <col min="5900" max="6145" width="14.5546875" style="65"/>
    <col min="6146" max="6146" width="33.33203125" style="65" customWidth="1"/>
    <col min="6147" max="6147" width="12.109375" style="65" customWidth="1"/>
    <col min="6148" max="6152" width="11.5546875" style="65" customWidth="1"/>
    <col min="6153" max="6154" width="8.6640625" style="65" bestFit="1" customWidth="1"/>
    <col min="6155" max="6155" width="11.5546875" style="65" customWidth="1"/>
    <col min="6156" max="6401" width="14.5546875" style="65"/>
    <col min="6402" max="6402" width="33.33203125" style="65" customWidth="1"/>
    <col min="6403" max="6403" width="12.109375" style="65" customWidth="1"/>
    <col min="6404" max="6408" width="11.5546875" style="65" customWidth="1"/>
    <col min="6409" max="6410" width="8.6640625" style="65" bestFit="1" customWidth="1"/>
    <col min="6411" max="6411" width="11.5546875" style="65" customWidth="1"/>
    <col min="6412" max="6657" width="14.5546875" style="65"/>
    <col min="6658" max="6658" width="33.33203125" style="65" customWidth="1"/>
    <col min="6659" max="6659" width="12.109375" style="65" customWidth="1"/>
    <col min="6660" max="6664" width="11.5546875" style="65" customWidth="1"/>
    <col min="6665" max="6666" width="8.6640625" style="65" bestFit="1" customWidth="1"/>
    <col min="6667" max="6667" width="11.5546875" style="65" customWidth="1"/>
    <col min="6668" max="6913" width="14.5546875" style="65"/>
    <col min="6914" max="6914" width="33.33203125" style="65" customWidth="1"/>
    <col min="6915" max="6915" width="12.109375" style="65" customWidth="1"/>
    <col min="6916" max="6920" width="11.5546875" style="65" customWidth="1"/>
    <col min="6921" max="6922" width="8.6640625" style="65" bestFit="1" customWidth="1"/>
    <col min="6923" max="6923" width="11.5546875" style="65" customWidth="1"/>
    <col min="6924" max="7169" width="14.5546875" style="65"/>
    <col min="7170" max="7170" width="33.33203125" style="65" customWidth="1"/>
    <col min="7171" max="7171" width="12.109375" style="65" customWidth="1"/>
    <col min="7172" max="7176" width="11.5546875" style="65" customWidth="1"/>
    <col min="7177" max="7178" width="8.6640625" style="65" bestFit="1" customWidth="1"/>
    <col min="7179" max="7179" width="11.5546875" style="65" customWidth="1"/>
    <col min="7180" max="7425" width="14.5546875" style="65"/>
    <col min="7426" max="7426" width="33.33203125" style="65" customWidth="1"/>
    <col min="7427" max="7427" width="12.109375" style="65" customWidth="1"/>
    <col min="7428" max="7432" width="11.5546875" style="65" customWidth="1"/>
    <col min="7433" max="7434" width="8.6640625" style="65" bestFit="1" customWidth="1"/>
    <col min="7435" max="7435" width="11.5546875" style="65" customWidth="1"/>
    <col min="7436" max="7681" width="14.5546875" style="65"/>
    <col min="7682" max="7682" width="33.33203125" style="65" customWidth="1"/>
    <col min="7683" max="7683" width="12.109375" style="65" customWidth="1"/>
    <col min="7684" max="7688" width="11.5546875" style="65" customWidth="1"/>
    <col min="7689" max="7690" width="8.6640625" style="65" bestFit="1" customWidth="1"/>
    <col min="7691" max="7691" width="11.5546875" style="65" customWidth="1"/>
    <col min="7692" max="7937" width="14.5546875" style="65"/>
    <col min="7938" max="7938" width="33.33203125" style="65" customWidth="1"/>
    <col min="7939" max="7939" width="12.109375" style="65" customWidth="1"/>
    <col min="7940" max="7944" width="11.5546875" style="65" customWidth="1"/>
    <col min="7945" max="7946" width="8.6640625" style="65" bestFit="1" customWidth="1"/>
    <col min="7947" max="7947" width="11.5546875" style="65" customWidth="1"/>
    <col min="7948" max="8193" width="14.5546875" style="65"/>
    <col min="8194" max="8194" width="33.33203125" style="65" customWidth="1"/>
    <col min="8195" max="8195" width="12.109375" style="65" customWidth="1"/>
    <col min="8196" max="8200" width="11.5546875" style="65" customWidth="1"/>
    <col min="8201" max="8202" width="8.6640625" style="65" bestFit="1" customWidth="1"/>
    <col min="8203" max="8203" width="11.5546875" style="65" customWidth="1"/>
    <col min="8204" max="8449" width="14.5546875" style="65"/>
    <col min="8450" max="8450" width="33.33203125" style="65" customWidth="1"/>
    <col min="8451" max="8451" width="12.109375" style="65" customWidth="1"/>
    <col min="8452" max="8456" width="11.5546875" style="65" customWidth="1"/>
    <col min="8457" max="8458" width="8.6640625" style="65" bestFit="1" customWidth="1"/>
    <col min="8459" max="8459" width="11.5546875" style="65" customWidth="1"/>
    <col min="8460" max="8705" width="14.5546875" style="65"/>
    <col min="8706" max="8706" width="33.33203125" style="65" customWidth="1"/>
    <col min="8707" max="8707" width="12.109375" style="65" customWidth="1"/>
    <col min="8708" max="8712" width="11.5546875" style="65" customWidth="1"/>
    <col min="8713" max="8714" width="8.6640625" style="65" bestFit="1" customWidth="1"/>
    <col min="8715" max="8715" width="11.5546875" style="65" customWidth="1"/>
    <col min="8716" max="8961" width="14.5546875" style="65"/>
    <col min="8962" max="8962" width="33.33203125" style="65" customWidth="1"/>
    <col min="8963" max="8963" width="12.109375" style="65" customWidth="1"/>
    <col min="8964" max="8968" width="11.5546875" style="65" customWidth="1"/>
    <col min="8969" max="8970" width="8.6640625" style="65" bestFit="1" customWidth="1"/>
    <col min="8971" max="8971" width="11.5546875" style="65" customWidth="1"/>
    <col min="8972" max="9217" width="14.5546875" style="65"/>
    <col min="9218" max="9218" width="33.33203125" style="65" customWidth="1"/>
    <col min="9219" max="9219" width="12.109375" style="65" customWidth="1"/>
    <col min="9220" max="9224" width="11.5546875" style="65" customWidth="1"/>
    <col min="9225" max="9226" width="8.6640625" style="65" bestFit="1" customWidth="1"/>
    <col min="9227" max="9227" width="11.5546875" style="65" customWidth="1"/>
    <col min="9228" max="9473" width="14.5546875" style="65"/>
    <col min="9474" max="9474" width="33.33203125" style="65" customWidth="1"/>
    <col min="9475" max="9475" width="12.109375" style="65" customWidth="1"/>
    <col min="9476" max="9480" width="11.5546875" style="65" customWidth="1"/>
    <col min="9481" max="9482" width="8.6640625" style="65" bestFit="1" customWidth="1"/>
    <col min="9483" max="9483" width="11.5546875" style="65" customWidth="1"/>
    <col min="9484" max="9729" width="14.5546875" style="65"/>
    <col min="9730" max="9730" width="33.33203125" style="65" customWidth="1"/>
    <col min="9731" max="9731" width="12.109375" style="65" customWidth="1"/>
    <col min="9732" max="9736" width="11.5546875" style="65" customWidth="1"/>
    <col min="9737" max="9738" width="8.6640625" style="65" bestFit="1" customWidth="1"/>
    <col min="9739" max="9739" width="11.5546875" style="65" customWidth="1"/>
    <col min="9740" max="9985" width="14.5546875" style="65"/>
    <col min="9986" max="9986" width="33.33203125" style="65" customWidth="1"/>
    <col min="9987" max="9987" width="12.109375" style="65" customWidth="1"/>
    <col min="9988" max="9992" width="11.5546875" style="65" customWidth="1"/>
    <col min="9993" max="9994" width="8.6640625" style="65" bestFit="1" customWidth="1"/>
    <col min="9995" max="9995" width="11.5546875" style="65" customWidth="1"/>
    <col min="9996" max="10241" width="14.5546875" style="65"/>
    <col min="10242" max="10242" width="33.33203125" style="65" customWidth="1"/>
    <col min="10243" max="10243" width="12.109375" style="65" customWidth="1"/>
    <col min="10244" max="10248" width="11.5546875" style="65" customWidth="1"/>
    <col min="10249" max="10250" width="8.6640625" style="65" bestFit="1" customWidth="1"/>
    <col min="10251" max="10251" width="11.5546875" style="65" customWidth="1"/>
    <col min="10252" max="10497" width="14.5546875" style="65"/>
    <col min="10498" max="10498" width="33.33203125" style="65" customWidth="1"/>
    <col min="10499" max="10499" width="12.109375" style="65" customWidth="1"/>
    <col min="10500" max="10504" width="11.5546875" style="65" customWidth="1"/>
    <col min="10505" max="10506" width="8.6640625" style="65" bestFit="1" customWidth="1"/>
    <col min="10507" max="10507" width="11.5546875" style="65" customWidth="1"/>
    <col min="10508" max="10753" width="14.5546875" style="65"/>
    <col min="10754" max="10754" width="33.33203125" style="65" customWidth="1"/>
    <col min="10755" max="10755" width="12.109375" style="65" customWidth="1"/>
    <col min="10756" max="10760" width="11.5546875" style="65" customWidth="1"/>
    <col min="10761" max="10762" width="8.6640625" style="65" bestFit="1" customWidth="1"/>
    <col min="10763" max="10763" width="11.5546875" style="65" customWidth="1"/>
    <col min="10764" max="11009" width="14.5546875" style="65"/>
    <col min="11010" max="11010" width="33.33203125" style="65" customWidth="1"/>
    <col min="11011" max="11011" width="12.109375" style="65" customWidth="1"/>
    <col min="11012" max="11016" width="11.5546875" style="65" customWidth="1"/>
    <col min="11017" max="11018" width="8.6640625" style="65" bestFit="1" customWidth="1"/>
    <col min="11019" max="11019" width="11.5546875" style="65" customWidth="1"/>
    <col min="11020" max="11265" width="14.5546875" style="65"/>
    <col min="11266" max="11266" width="33.33203125" style="65" customWidth="1"/>
    <col min="11267" max="11267" width="12.109375" style="65" customWidth="1"/>
    <col min="11268" max="11272" width="11.5546875" style="65" customWidth="1"/>
    <col min="11273" max="11274" width="8.6640625" style="65" bestFit="1" customWidth="1"/>
    <col min="11275" max="11275" width="11.5546875" style="65" customWidth="1"/>
    <col min="11276" max="11521" width="14.5546875" style="65"/>
    <col min="11522" max="11522" width="33.33203125" style="65" customWidth="1"/>
    <col min="11523" max="11523" width="12.109375" style="65" customWidth="1"/>
    <col min="11524" max="11528" width="11.5546875" style="65" customWidth="1"/>
    <col min="11529" max="11530" width="8.6640625" style="65" bestFit="1" customWidth="1"/>
    <col min="11531" max="11531" width="11.5546875" style="65" customWidth="1"/>
    <col min="11532" max="11777" width="14.5546875" style="65"/>
    <col min="11778" max="11778" width="33.33203125" style="65" customWidth="1"/>
    <col min="11779" max="11779" width="12.109375" style="65" customWidth="1"/>
    <col min="11780" max="11784" width="11.5546875" style="65" customWidth="1"/>
    <col min="11785" max="11786" width="8.6640625" style="65" bestFit="1" customWidth="1"/>
    <col min="11787" max="11787" width="11.5546875" style="65" customWidth="1"/>
    <col min="11788" max="12033" width="14.5546875" style="65"/>
    <col min="12034" max="12034" width="33.33203125" style="65" customWidth="1"/>
    <col min="12035" max="12035" width="12.109375" style="65" customWidth="1"/>
    <col min="12036" max="12040" width="11.5546875" style="65" customWidth="1"/>
    <col min="12041" max="12042" width="8.6640625" style="65" bestFit="1" customWidth="1"/>
    <col min="12043" max="12043" width="11.5546875" style="65" customWidth="1"/>
    <col min="12044" max="12289" width="14.5546875" style="65"/>
    <col min="12290" max="12290" width="33.33203125" style="65" customWidth="1"/>
    <col min="12291" max="12291" width="12.109375" style="65" customWidth="1"/>
    <col min="12292" max="12296" width="11.5546875" style="65" customWidth="1"/>
    <col min="12297" max="12298" width="8.6640625" style="65" bestFit="1" customWidth="1"/>
    <col min="12299" max="12299" width="11.5546875" style="65" customWidth="1"/>
    <col min="12300" max="12545" width="14.5546875" style="65"/>
    <col min="12546" max="12546" width="33.33203125" style="65" customWidth="1"/>
    <col min="12547" max="12547" width="12.109375" style="65" customWidth="1"/>
    <col min="12548" max="12552" width="11.5546875" style="65" customWidth="1"/>
    <col min="12553" max="12554" width="8.6640625" style="65" bestFit="1" customWidth="1"/>
    <col min="12555" max="12555" width="11.5546875" style="65" customWidth="1"/>
    <col min="12556" max="12801" width="14.5546875" style="65"/>
    <col min="12802" max="12802" width="33.33203125" style="65" customWidth="1"/>
    <col min="12803" max="12803" width="12.109375" style="65" customWidth="1"/>
    <col min="12804" max="12808" width="11.5546875" style="65" customWidth="1"/>
    <col min="12809" max="12810" width="8.6640625" style="65" bestFit="1" customWidth="1"/>
    <col min="12811" max="12811" width="11.5546875" style="65" customWidth="1"/>
    <col min="12812" max="13057" width="14.5546875" style="65"/>
    <col min="13058" max="13058" width="33.33203125" style="65" customWidth="1"/>
    <col min="13059" max="13059" width="12.109375" style="65" customWidth="1"/>
    <col min="13060" max="13064" width="11.5546875" style="65" customWidth="1"/>
    <col min="13065" max="13066" width="8.6640625" style="65" bestFit="1" customWidth="1"/>
    <col min="13067" max="13067" width="11.5546875" style="65" customWidth="1"/>
    <col min="13068" max="13313" width="14.5546875" style="65"/>
    <col min="13314" max="13314" width="33.33203125" style="65" customWidth="1"/>
    <col min="13315" max="13315" width="12.109375" style="65" customWidth="1"/>
    <col min="13316" max="13320" width="11.5546875" style="65" customWidth="1"/>
    <col min="13321" max="13322" width="8.6640625" style="65" bestFit="1" customWidth="1"/>
    <col min="13323" max="13323" width="11.5546875" style="65" customWidth="1"/>
    <col min="13324" max="13569" width="14.5546875" style="65"/>
    <col min="13570" max="13570" width="33.33203125" style="65" customWidth="1"/>
    <col min="13571" max="13571" width="12.109375" style="65" customWidth="1"/>
    <col min="13572" max="13576" width="11.5546875" style="65" customWidth="1"/>
    <col min="13577" max="13578" width="8.6640625" style="65" bestFit="1" customWidth="1"/>
    <col min="13579" max="13579" width="11.5546875" style="65" customWidth="1"/>
    <col min="13580" max="13825" width="14.5546875" style="65"/>
    <col min="13826" max="13826" width="33.33203125" style="65" customWidth="1"/>
    <col min="13827" max="13827" width="12.109375" style="65" customWidth="1"/>
    <col min="13828" max="13832" width="11.5546875" style="65" customWidth="1"/>
    <col min="13833" max="13834" width="8.6640625" style="65" bestFit="1" customWidth="1"/>
    <col min="13835" max="13835" width="11.5546875" style="65" customWidth="1"/>
    <col min="13836" max="14081" width="14.5546875" style="65"/>
    <col min="14082" max="14082" width="33.33203125" style="65" customWidth="1"/>
    <col min="14083" max="14083" width="12.109375" style="65" customWidth="1"/>
    <col min="14084" max="14088" width="11.5546875" style="65" customWidth="1"/>
    <col min="14089" max="14090" width="8.6640625" style="65" bestFit="1" customWidth="1"/>
    <col min="14091" max="14091" width="11.5546875" style="65" customWidth="1"/>
    <col min="14092" max="14337" width="14.5546875" style="65"/>
    <col min="14338" max="14338" width="33.33203125" style="65" customWidth="1"/>
    <col min="14339" max="14339" width="12.109375" style="65" customWidth="1"/>
    <col min="14340" max="14344" width="11.5546875" style="65" customWidth="1"/>
    <col min="14345" max="14346" width="8.6640625" style="65" bestFit="1" customWidth="1"/>
    <col min="14347" max="14347" width="11.5546875" style="65" customWidth="1"/>
    <col min="14348" max="14593" width="14.5546875" style="65"/>
    <col min="14594" max="14594" width="33.33203125" style="65" customWidth="1"/>
    <col min="14595" max="14595" width="12.109375" style="65" customWidth="1"/>
    <col min="14596" max="14600" width="11.5546875" style="65" customWidth="1"/>
    <col min="14601" max="14602" width="8.6640625" style="65" bestFit="1" customWidth="1"/>
    <col min="14603" max="14603" width="11.5546875" style="65" customWidth="1"/>
    <col min="14604" max="14849" width="14.5546875" style="65"/>
    <col min="14850" max="14850" width="33.33203125" style="65" customWidth="1"/>
    <col min="14851" max="14851" width="12.109375" style="65" customWidth="1"/>
    <col min="14852" max="14856" width="11.5546875" style="65" customWidth="1"/>
    <col min="14857" max="14858" width="8.6640625" style="65" bestFit="1" customWidth="1"/>
    <col min="14859" max="14859" width="11.5546875" style="65" customWidth="1"/>
    <col min="14860" max="15105" width="14.5546875" style="65"/>
    <col min="15106" max="15106" width="33.33203125" style="65" customWidth="1"/>
    <col min="15107" max="15107" width="12.109375" style="65" customWidth="1"/>
    <col min="15108" max="15112" width="11.5546875" style="65" customWidth="1"/>
    <col min="15113" max="15114" width="8.6640625" style="65" bestFit="1" customWidth="1"/>
    <col min="15115" max="15115" width="11.5546875" style="65" customWidth="1"/>
    <col min="15116" max="15361" width="14.5546875" style="65"/>
    <col min="15362" max="15362" width="33.33203125" style="65" customWidth="1"/>
    <col min="15363" max="15363" width="12.109375" style="65" customWidth="1"/>
    <col min="15364" max="15368" width="11.5546875" style="65" customWidth="1"/>
    <col min="15369" max="15370" width="8.6640625" style="65" bestFit="1" customWidth="1"/>
    <col min="15371" max="15371" width="11.5546875" style="65" customWidth="1"/>
    <col min="15372" max="15617" width="14.5546875" style="65"/>
    <col min="15618" max="15618" width="33.33203125" style="65" customWidth="1"/>
    <col min="15619" max="15619" width="12.109375" style="65" customWidth="1"/>
    <col min="15620" max="15624" width="11.5546875" style="65" customWidth="1"/>
    <col min="15625" max="15626" width="8.6640625" style="65" bestFit="1" customWidth="1"/>
    <col min="15627" max="15627" width="11.5546875" style="65" customWidth="1"/>
    <col min="15628" max="15873" width="14.5546875" style="65"/>
    <col min="15874" max="15874" width="33.33203125" style="65" customWidth="1"/>
    <col min="15875" max="15875" width="12.109375" style="65" customWidth="1"/>
    <col min="15876" max="15880" width="11.5546875" style="65" customWidth="1"/>
    <col min="15881" max="15882" width="8.6640625" style="65" bestFit="1" customWidth="1"/>
    <col min="15883" max="15883" width="11.5546875" style="65" customWidth="1"/>
    <col min="15884" max="16129" width="14.5546875" style="65"/>
    <col min="16130" max="16130" width="33.33203125" style="65" customWidth="1"/>
    <col min="16131" max="16131" width="12.109375" style="65" customWidth="1"/>
    <col min="16132" max="16136" width="11.5546875" style="65" customWidth="1"/>
    <col min="16137" max="16138" width="8.6640625" style="65" bestFit="1" customWidth="1"/>
    <col min="16139" max="16139" width="11.5546875" style="65" customWidth="1"/>
    <col min="16140" max="16384" width="14.5546875" style="65"/>
  </cols>
  <sheetData>
    <row r="1" spans="1:11">
      <c r="A1" s="106" t="s">
        <v>67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>
      <c r="A2" s="66" t="s">
        <v>68</v>
      </c>
      <c r="B2" s="66"/>
      <c r="C2" s="67"/>
      <c r="D2" s="67"/>
      <c r="E2" s="67"/>
    </row>
    <row r="3" spans="1:11">
      <c r="A3" s="69" t="s">
        <v>69</v>
      </c>
      <c r="B3" s="69"/>
    </row>
    <row r="4" spans="1:11">
      <c r="A4" s="71" t="s">
        <v>70</v>
      </c>
      <c r="B4" s="71"/>
      <c r="C4" s="107"/>
      <c r="D4" s="107"/>
      <c r="E4" s="107"/>
      <c r="F4" s="107"/>
      <c r="K4" s="27" t="s">
        <v>30</v>
      </c>
    </row>
    <row r="5" spans="1:11">
      <c r="A5" s="72" t="s">
        <v>71</v>
      </c>
      <c r="B5" s="73" t="str">
        <f>'P&amp;L'!B5</f>
        <v>19-20</v>
      </c>
      <c r="C5" s="73" t="str">
        <f>'P&amp;L'!C5</f>
        <v>20-21</v>
      </c>
      <c r="D5" s="73" t="str">
        <f>'P&amp;L'!D5</f>
        <v>21-22</v>
      </c>
      <c r="E5" s="73" t="str">
        <f>'P&amp;L'!E5</f>
        <v>22-23</v>
      </c>
      <c r="F5" s="73" t="str">
        <f>'P&amp;L'!F5</f>
        <v>23-24</v>
      </c>
      <c r="G5" s="73" t="str">
        <f>'P&amp;L'!G5</f>
        <v>24-25</v>
      </c>
      <c r="H5" s="73" t="str">
        <f>'P&amp;L'!H5</f>
        <v>25-26</v>
      </c>
      <c r="I5" s="73" t="str">
        <f>'P&amp;L'!I5</f>
        <v>26-27</v>
      </c>
      <c r="J5" s="73" t="str">
        <f>'P&amp;L'!J5</f>
        <v>27-28</v>
      </c>
      <c r="K5" s="73" t="s">
        <v>4</v>
      </c>
    </row>
    <row r="6" spans="1:11">
      <c r="A6" s="71"/>
      <c r="B6" s="71"/>
      <c r="C6" s="74"/>
      <c r="D6" s="74"/>
      <c r="E6" s="74"/>
      <c r="F6" s="74"/>
      <c r="G6" s="68"/>
      <c r="H6" s="68"/>
      <c r="I6" s="68"/>
      <c r="J6" s="68"/>
      <c r="K6" s="75"/>
    </row>
    <row r="7" spans="1:11">
      <c r="A7" s="76" t="s">
        <v>72</v>
      </c>
      <c r="B7" s="65">
        <f>'P&amp;L'!B32</f>
        <v>3.7418099999999992</v>
      </c>
      <c r="C7" s="65">
        <f>'P&amp;L'!C32</f>
        <v>4.000650000000002</v>
      </c>
      <c r="D7" s="65">
        <f>'P&amp;L'!D32</f>
        <v>6.7583525000000009</v>
      </c>
      <c r="E7" s="65">
        <f>'P&amp;L'!E32</f>
        <v>7.6881196250000094</v>
      </c>
      <c r="F7" s="65">
        <f>'P&amp;L'!F32</f>
        <v>7.7686016812500043</v>
      </c>
      <c r="G7" s="65">
        <f>'P&amp;L'!G32</f>
        <v>9.2397114290625098</v>
      </c>
      <c r="H7" s="65">
        <f>'P&amp;L'!H32</f>
        <v>9.4080428347031315</v>
      </c>
      <c r="I7" s="65">
        <f>'P&amp;L'!I32</f>
        <v>9.0774956897976615</v>
      </c>
      <c r="J7" s="65">
        <f>'P&amp;L'!J32</f>
        <v>9.6307582361189148</v>
      </c>
      <c r="K7" s="77">
        <f>SUM(C7:I7)</f>
        <v>53.940973759813318</v>
      </c>
    </row>
    <row r="8" spans="1:11">
      <c r="A8" s="76" t="s">
        <v>17</v>
      </c>
      <c r="B8" s="65">
        <f>DEP!D67</f>
        <v>1.0109999999999999</v>
      </c>
      <c r="C8" s="65">
        <f>DEP!E67</f>
        <v>0.85934999999999995</v>
      </c>
      <c r="D8" s="65">
        <f>DEP!F67</f>
        <v>0.73044750000000003</v>
      </c>
      <c r="E8" s="65">
        <f>DEP!G67</f>
        <v>1.2658803749999998</v>
      </c>
      <c r="F8" s="65">
        <f>DEP!H67</f>
        <v>1.7209983187499998</v>
      </c>
      <c r="G8" s="65">
        <f>DEP!I67</f>
        <v>1.4628485709374999</v>
      </c>
      <c r="H8" s="65">
        <f>DEP!J67</f>
        <v>1.2434212852968749</v>
      </c>
      <c r="I8" s="65">
        <f>DEP!K67</f>
        <v>1.0569080925023437</v>
      </c>
      <c r="J8" s="65">
        <f>DEP!L67</f>
        <v>0.89837187862699219</v>
      </c>
      <c r="K8" s="65">
        <f>SUM(B8:I8)</f>
        <v>9.3508541424867175</v>
      </c>
    </row>
    <row r="9" spans="1:11">
      <c r="A9" s="76" t="s">
        <v>88</v>
      </c>
      <c r="B9" s="65">
        <f>'P&amp;L'!B28</f>
        <v>0</v>
      </c>
      <c r="C9" s="65">
        <f>'P&amp;L'!C28</f>
        <v>0</v>
      </c>
      <c r="D9" s="65">
        <f>'P&amp;L'!D28</f>
        <v>0</v>
      </c>
      <c r="E9" s="65">
        <f>'P&amp;L'!E28</f>
        <v>0.08</v>
      </c>
      <c r="F9" s="65">
        <f>'P&amp;L'!F28</f>
        <v>0.91</v>
      </c>
      <c r="G9" s="65">
        <f>'P&amp;L'!G28</f>
        <v>0.75</v>
      </c>
      <c r="H9" s="65">
        <f>'P&amp;L'!H28</f>
        <v>0.7</v>
      </c>
      <c r="I9" s="65">
        <f>'P&amp;L'!I28</f>
        <v>0.56999999999999995</v>
      </c>
      <c r="J9" s="65">
        <f>'P&amp;L'!J28</f>
        <v>0.48</v>
      </c>
      <c r="K9" s="77">
        <f>SUM(B9:I9)</f>
        <v>3.01</v>
      </c>
    </row>
    <row r="10" spans="1:11">
      <c r="A10" s="69" t="s">
        <v>4</v>
      </c>
      <c r="B10" s="79">
        <f t="shared" ref="B10:K10" si="0">SUM(B7:B9)</f>
        <v>4.7528099999999993</v>
      </c>
      <c r="C10" s="79">
        <f t="shared" si="0"/>
        <v>4.8600000000000021</v>
      </c>
      <c r="D10" s="79">
        <f t="shared" si="0"/>
        <v>7.4888000000000012</v>
      </c>
      <c r="E10" s="79">
        <f t="shared" si="0"/>
        <v>9.0340000000000096</v>
      </c>
      <c r="F10" s="79">
        <f t="shared" si="0"/>
        <v>10.399600000000005</v>
      </c>
      <c r="G10" s="79">
        <f t="shared" si="0"/>
        <v>11.452560000000009</v>
      </c>
      <c r="H10" s="79">
        <f t="shared" si="0"/>
        <v>11.351464120000006</v>
      </c>
      <c r="I10" s="79">
        <f t="shared" si="0"/>
        <v>10.704403782300005</v>
      </c>
      <c r="J10" s="79">
        <f t="shared" si="0"/>
        <v>11.009130114745908</v>
      </c>
      <c r="K10" s="79">
        <f t="shared" si="0"/>
        <v>66.301827902300033</v>
      </c>
    </row>
    <row r="11" spans="1:11">
      <c r="A11" s="80" t="s">
        <v>70</v>
      </c>
      <c r="B11" s="78"/>
      <c r="C11" s="78"/>
      <c r="D11" s="78"/>
      <c r="E11" s="78"/>
      <c r="F11" s="78"/>
      <c r="G11" s="81"/>
      <c r="H11" s="81"/>
      <c r="I11" s="81"/>
      <c r="J11" s="81"/>
      <c r="K11" s="82"/>
    </row>
    <row r="12" spans="1:11">
      <c r="C12" s="65"/>
      <c r="D12" s="65"/>
      <c r="E12" s="65"/>
      <c r="F12" s="65"/>
      <c r="G12" s="68"/>
      <c r="H12" s="68"/>
      <c r="I12" s="68"/>
      <c r="J12" s="68"/>
      <c r="K12" s="77"/>
    </row>
    <row r="13" spans="1:11">
      <c r="A13" s="65" t="s">
        <v>103</v>
      </c>
      <c r="B13" s="65">
        <v>0</v>
      </c>
      <c r="C13" s="65">
        <v>0</v>
      </c>
      <c r="D13" s="65">
        <v>0</v>
      </c>
      <c r="E13" s="65">
        <v>0.15</v>
      </c>
      <c r="F13" s="65">
        <v>1.8</v>
      </c>
      <c r="G13" s="65">
        <v>1.8</v>
      </c>
      <c r="H13" s="65">
        <v>1.8</v>
      </c>
      <c r="I13" s="65">
        <v>1.8</v>
      </c>
      <c r="J13" s="65">
        <v>1.8</v>
      </c>
      <c r="K13" s="77">
        <v>1.77</v>
      </c>
    </row>
    <row r="14" spans="1:11">
      <c r="A14" s="65" t="s">
        <v>73</v>
      </c>
      <c r="B14" s="65">
        <v>4.82</v>
      </c>
      <c r="C14" s="65">
        <v>4.82</v>
      </c>
      <c r="D14" s="65">
        <v>4.82</v>
      </c>
      <c r="E14" s="65">
        <v>4.82</v>
      </c>
      <c r="F14" s="65">
        <v>4.82</v>
      </c>
      <c r="G14" s="65">
        <v>4.82</v>
      </c>
      <c r="H14" s="65">
        <v>4.82</v>
      </c>
      <c r="I14" s="65">
        <v>4.82</v>
      </c>
      <c r="J14" s="65">
        <v>4.82</v>
      </c>
      <c r="K14" s="77">
        <f>SUM(B14:I14)</f>
        <v>38.56</v>
      </c>
    </row>
    <row r="15" spans="1:11">
      <c r="A15" s="76" t="s">
        <v>74</v>
      </c>
      <c r="B15" s="65">
        <v>5.47</v>
      </c>
      <c r="C15" s="65">
        <v>5.47</v>
      </c>
      <c r="D15" s="65">
        <v>5.47</v>
      </c>
      <c r="E15" s="65">
        <v>5.47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77">
        <f>SUM(C15:I15)</f>
        <v>16.41</v>
      </c>
    </row>
    <row r="16" spans="1:11">
      <c r="A16" s="77" t="s">
        <v>4</v>
      </c>
      <c r="B16" s="79">
        <f t="shared" ref="B16:D16" si="1">SUM(B13:B15)</f>
        <v>10.29</v>
      </c>
      <c r="C16" s="79">
        <f t="shared" si="1"/>
        <v>10.29</v>
      </c>
      <c r="D16" s="79">
        <f t="shared" si="1"/>
        <v>10.29</v>
      </c>
      <c r="E16" s="79">
        <f>SUM(E13:E15)</f>
        <v>10.440000000000001</v>
      </c>
      <c r="F16" s="79">
        <f t="shared" ref="F16:K16" si="2">SUM(F13:F15)</f>
        <v>6.62</v>
      </c>
      <c r="G16" s="79">
        <f t="shared" si="2"/>
        <v>6.62</v>
      </c>
      <c r="H16" s="79">
        <f t="shared" si="2"/>
        <v>6.62</v>
      </c>
      <c r="I16" s="79">
        <f t="shared" si="2"/>
        <v>6.62</v>
      </c>
      <c r="J16" s="79">
        <f t="shared" si="2"/>
        <v>6.62</v>
      </c>
      <c r="K16" s="79">
        <f t="shared" si="2"/>
        <v>56.740000000000009</v>
      </c>
    </row>
    <row r="17" spans="1:11">
      <c r="B17" s="78"/>
      <c r="C17" s="78"/>
      <c r="D17" s="78"/>
      <c r="E17" s="78"/>
      <c r="F17" s="78"/>
      <c r="G17" s="68"/>
      <c r="H17" s="68"/>
      <c r="I17" s="68"/>
      <c r="J17" s="68"/>
      <c r="K17" s="82"/>
    </row>
    <row r="18" spans="1:11">
      <c r="A18" s="69" t="s">
        <v>75</v>
      </c>
      <c r="B18" s="83">
        <f t="shared" ref="B18:J18" si="3">(B10/B16)</f>
        <v>0.46188629737609327</v>
      </c>
      <c r="C18" s="83">
        <f t="shared" si="3"/>
        <v>0.47230320699708478</v>
      </c>
      <c r="D18" s="83">
        <f t="shared" si="3"/>
        <v>0.72777453838678341</v>
      </c>
      <c r="E18" s="83">
        <f t="shared" si="3"/>
        <v>0.86532567049808506</v>
      </c>
      <c r="F18" s="83">
        <f t="shared" si="3"/>
        <v>1.5709365558912394</v>
      </c>
      <c r="G18" s="83">
        <f t="shared" si="3"/>
        <v>1.7299939577039287</v>
      </c>
      <c r="H18" s="83">
        <f t="shared" si="3"/>
        <v>1.7147226767371611</v>
      </c>
      <c r="I18" s="83">
        <f t="shared" si="3"/>
        <v>1.6169794233081578</v>
      </c>
      <c r="J18" s="83">
        <f t="shared" si="3"/>
        <v>1.6630105913513455</v>
      </c>
      <c r="K18" s="83"/>
    </row>
    <row r="19" spans="1:11">
      <c r="C19" s="65"/>
      <c r="D19" s="65"/>
      <c r="E19" s="65"/>
      <c r="F19" s="65"/>
      <c r="G19" s="77"/>
      <c r="H19" s="77"/>
      <c r="I19" s="77"/>
      <c r="J19" s="77"/>
    </row>
    <row r="20" spans="1:11" ht="16.8" thickBot="1">
      <c r="A20" s="84" t="s">
        <v>76</v>
      </c>
      <c r="B20" s="108">
        <f>AVERAGE(B18:J18)</f>
        <v>1.2025481020277644</v>
      </c>
      <c r="C20" s="108"/>
      <c r="D20" s="108"/>
      <c r="E20" s="108"/>
      <c r="F20" s="108"/>
      <c r="G20" s="108"/>
      <c r="H20" s="108"/>
      <c r="I20" s="85"/>
      <c r="J20" s="85"/>
      <c r="K20" s="86"/>
    </row>
    <row r="21" spans="1:11" ht="16.8" thickTop="1">
      <c r="A21" s="71" t="s">
        <v>70</v>
      </c>
      <c r="B21" s="71"/>
    </row>
  </sheetData>
  <mergeCells count="3">
    <mergeCell ref="A1:K1"/>
    <mergeCell ref="C4:F4"/>
    <mergeCell ref="B20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</vt:lpstr>
      <vt:lpstr>BS</vt:lpstr>
      <vt:lpstr>P&amp;L</vt:lpstr>
      <vt:lpstr>DEP</vt:lpstr>
      <vt:lpstr>CAPITAL</vt:lpstr>
      <vt:lpstr>DSCR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Soni</dc:creator>
  <cp:lastModifiedBy>Aniket Soni</cp:lastModifiedBy>
  <dcterms:created xsi:type="dcterms:W3CDTF">2015-06-05T18:17:20Z</dcterms:created>
  <dcterms:modified xsi:type="dcterms:W3CDTF">2023-02-23T14:32:16Z</dcterms:modified>
</cp:coreProperties>
</file>