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9495" windowHeight="8955" activeTab="2"/>
  </bookViews>
  <sheets>
    <sheet name="Q. 1" sheetId="1" r:id="rId1"/>
    <sheet name="Q. 2" sheetId="2" r:id="rId2"/>
    <sheet name="Q. 3" sheetId="3" r:id="rId3"/>
  </sheets>
  <calcPr calcId="124519"/>
</workbook>
</file>

<file path=xl/calcChain.xml><?xml version="1.0" encoding="utf-8"?>
<calcChain xmlns="http://schemas.openxmlformats.org/spreadsheetml/2006/main">
  <c r="B23" i="3"/>
  <c r="B20"/>
  <c r="B17"/>
  <c r="B16"/>
  <c r="B15"/>
  <c r="B14"/>
  <c r="B13"/>
  <c r="F2"/>
  <c r="F3"/>
  <c r="F4"/>
  <c r="F5"/>
  <c r="F6"/>
  <c r="F7"/>
  <c r="F8"/>
  <c r="F9"/>
  <c r="F10"/>
  <c r="E10"/>
  <c r="E3"/>
  <c r="E4"/>
  <c r="E5"/>
  <c r="E6"/>
  <c r="E7"/>
  <c r="E8"/>
  <c r="E9"/>
  <c r="E2"/>
  <c r="D10"/>
  <c r="D3"/>
  <c r="D4"/>
  <c r="D5"/>
  <c r="D6"/>
  <c r="D7"/>
  <c r="D8"/>
  <c r="D9"/>
  <c r="D2"/>
  <c r="C12"/>
  <c r="B12"/>
  <c r="B10"/>
  <c r="C10"/>
  <c r="B21" i="2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3"/>
  <c r="M3" s="1"/>
  <c r="M13" s="1"/>
  <c r="B19"/>
  <c r="D4"/>
  <c r="D5"/>
  <c r="D6"/>
  <c r="D7"/>
  <c r="D8"/>
  <c r="D9"/>
  <c r="D10"/>
  <c r="D11"/>
  <c r="D12"/>
  <c r="D3"/>
  <c r="C13"/>
  <c r="C15" s="1"/>
  <c r="B13"/>
  <c r="B15" s="1"/>
  <c r="B15" i="1"/>
  <c r="B14"/>
  <c r="C11"/>
  <c r="C3"/>
  <c r="C4"/>
  <c r="C5"/>
  <c r="C6"/>
  <c r="C7"/>
  <c r="C8"/>
  <c r="C9"/>
  <c r="C10"/>
  <c r="C2"/>
  <c r="B13"/>
  <c r="B11"/>
  <c r="L13" i="2" l="1"/>
  <c r="F5"/>
  <c r="H5" s="1"/>
  <c r="F7"/>
  <c r="H7" s="1"/>
  <c r="F9"/>
  <c r="F11"/>
  <c r="H11" s="1"/>
  <c r="F3"/>
  <c r="H3" s="1"/>
  <c r="F4"/>
  <c r="H4" s="1"/>
  <c r="F6"/>
  <c r="H6" s="1"/>
  <c r="F8"/>
  <c r="H8" s="1"/>
  <c r="F10"/>
  <c r="H10" s="1"/>
  <c r="F12"/>
  <c r="H12" s="1"/>
  <c r="E5"/>
  <c r="E7"/>
  <c r="E9"/>
  <c r="E11"/>
  <c r="E3"/>
  <c r="E4"/>
  <c r="E6"/>
  <c r="E8"/>
  <c r="E10"/>
  <c r="E12"/>
  <c r="I8" l="1"/>
  <c r="G8"/>
  <c r="I10"/>
  <c r="G10"/>
  <c r="I6"/>
  <c r="G6"/>
  <c r="I3"/>
  <c r="G3"/>
  <c r="I9"/>
  <c r="G9"/>
  <c r="I5"/>
  <c r="G5"/>
  <c r="H9"/>
  <c r="H13" s="1"/>
  <c r="F13"/>
  <c r="I12"/>
  <c r="G12"/>
  <c r="I4"/>
  <c r="G4"/>
  <c r="I11"/>
  <c r="G11"/>
  <c r="I7"/>
  <c r="G7"/>
  <c r="I13" l="1"/>
  <c r="G13"/>
  <c r="B17" l="1"/>
  <c r="B18" s="1"/>
  <c r="B20" s="1"/>
</calcChain>
</file>

<file path=xl/sharedStrings.xml><?xml version="1.0" encoding="utf-8"?>
<sst xmlns="http://schemas.openxmlformats.org/spreadsheetml/2006/main" count="108" uniqueCount="78">
  <si>
    <t>patient No.</t>
  </si>
  <si>
    <t>Diff. in BP</t>
  </si>
  <si>
    <t>mean</t>
  </si>
  <si>
    <t>variance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</si>
  <si>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</si>
  <si>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</si>
  <si>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</si>
  <si>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</si>
  <si>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</si>
  <si>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</si>
  <si>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</si>
  <si>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</si>
  <si>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</si>
  <si>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</si>
  <si>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</si>
  <si>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</si>
  <si>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</si>
  <si>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</si>
  <si>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(di-mean)^2</t>
  </si>
  <si>
    <t>sd</t>
  </si>
  <si>
    <t>Total</t>
  </si>
  <si>
    <t>Person</t>
  </si>
  <si>
    <t>Diastolic BP</t>
  </si>
  <si>
    <t>Di</t>
  </si>
  <si>
    <t>(Xi-mean)</t>
  </si>
  <si>
    <t>(Yi-mean)</t>
  </si>
  <si>
    <t>Col_3</t>
  </si>
  <si>
    <t>Col_4</t>
  </si>
  <si>
    <t>(Col_3)^2</t>
  </si>
  <si>
    <t>(Col_4)^2</t>
  </si>
  <si>
    <t>-</t>
  </si>
  <si>
    <t>r</t>
  </si>
  <si>
    <t>Col_3*Col_4</t>
  </si>
  <si>
    <t>t0</t>
  </si>
  <si>
    <t>T-tab</t>
  </si>
  <si>
    <t>Correlation</t>
  </si>
  <si>
    <t>P-value</t>
  </si>
  <si>
    <t>Cholestrol Level</t>
  </si>
  <si>
    <t>Ranks For DBP</t>
  </si>
  <si>
    <t>Ranks for CH level</t>
  </si>
  <si>
    <t>R1</t>
  </si>
  <si>
    <t>R2</t>
  </si>
  <si>
    <t>Di=R1-R2</t>
  </si>
  <si>
    <t>Di^2</t>
  </si>
  <si>
    <t>Rank corr</t>
  </si>
  <si>
    <t>Y(in lacs)</t>
  </si>
  <si>
    <t>X(in thousand)</t>
  </si>
  <si>
    <t>(Y-mean)^2</t>
  </si>
  <si>
    <t>(X-mean)^2</t>
  </si>
  <si>
    <t>(x-mean)*(y-mean)</t>
  </si>
  <si>
    <t>Sr. no</t>
  </si>
  <si>
    <t>Sd(X)</t>
  </si>
  <si>
    <t>Sd(Y)</t>
  </si>
  <si>
    <t>B0</t>
  </si>
  <si>
    <t>B1</t>
  </si>
  <si>
    <t>Reg. Eq</t>
  </si>
  <si>
    <t>y=0.02+1.73*x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</si>
  <si>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</si>
  <si>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</si>
  <si>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</si>
  <si>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</si>
  <si>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</si>
  <si>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</si>
  <si>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</si>
  <si>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</si>
  <si>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</si>
  <si>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Intercept</t>
  </si>
  <si>
    <t>SS</t>
  </si>
  <si>
    <t>MS</t>
  </si>
  <si>
    <t>F</t>
  </si>
  <si>
    <t>Significance F</t>
  </si>
  <si>
    <t>Coefficients</t>
  </si>
  <si>
    <t>Lower 95%</t>
  </si>
  <si>
    <t>Upper 95%</t>
  </si>
  <si>
    <t>Lower 95.0%</t>
  </si>
  <si>
    <t>Upper 95.0%</t>
  </si>
  <si>
    <t>if  x=50,  y=?</t>
  </si>
  <si>
    <t>Intersept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</si>
</sst>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Continuous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Scatter Diagram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'Q. 2'!$C$2</c:f>
              <c:strCache>
                <c:ptCount val="1"/>
                <c:pt idx="0">
                  <c:v>Cholestrol Level</c:v>
                </c:pt>
              </c:strCache>
            </c:strRef>
          </c:tx>
          <c:spPr>
            <a:ln w="28575">
              <a:noFill/>
            </a:ln>
          </c:spPr>
          <c:xVal>
            <c:numRef>
              <c:f>'Q. 2'!$B$3:$B$12</c:f>
              <c:numCache>
                <c:formatCode>General</c:formatCode>
                <c:ptCount val="10"/>
                <c:pt idx="0">
                  <c:v>70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78</c:v>
                </c:pt>
                <c:pt idx="5">
                  <c:v>80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110</c:v>
                </c:pt>
              </c:numCache>
            </c:numRef>
          </c:xVal>
          <c:yVal>
            <c:numRef>
              <c:f>'Q. 2'!$C$3:$C$12</c:f>
              <c:numCache>
                <c:formatCode>General</c:formatCode>
                <c:ptCount val="10"/>
                <c:pt idx="0">
                  <c:v>307</c:v>
                </c:pt>
                <c:pt idx="1">
                  <c:v>259</c:v>
                </c:pt>
                <c:pt idx="2">
                  <c:v>341</c:v>
                </c:pt>
                <c:pt idx="3">
                  <c:v>317</c:v>
                </c:pt>
                <c:pt idx="4">
                  <c:v>274</c:v>
                </c:pt>
                <c:pt idx="5">
                  <c:v>416</c:v>
                </c:pt>
                <c:pt idx="6">
                  <c:v>267</c:v>
                </c:pt>
                <c:pt idx="7">
                  <c:v>320</c:v>
                </c:pt>
                <c:pt idx="8">
                  <c:v>274</c:v>
                </c:pt>
                <c:pt idx="9">
                  <c:v>336</c:v>
                </c:pt>
              </c:numCache>
            </c:numRef>
          </c:yVal>
        </c:ser>
        <c:axId val="35110912"/>
        <c:axId val="35109120"/>
      </c:scatterChart>
      <c:valAx>
        <c:axId val="35110912"/>
        <c:scaling>
          <c:orientation val="minMax"/>
          <c:min val="6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Diastolic BP</a:t>
                </a:r>
              </a:p>
            </c:rich>
          </c:tx>
          <c:layout/>
        </c:title>
        <c:numFmt formatCode="General" sourceLinked="1"/>
        <c:tickLblPos val="nextTo"/>
        <c:crossAx val="35109120"/>
        <c:crosses val="autoZero"/>
        <c:crossBetween val="midCat"/>
        <c:majorUnit val="10"/>
      </c:valAx>
      <c:valAx>
        <c:axId val="35109120"/>
        <c:scaling>
          <c:orientation val="minMax"/>
          <c:min val="25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Cholestol Level</a:t>
                </a:r>
              </a:p>
            </c:rich>
          </c:tx>
          <c:layout/>
        </c:title>
        <c:numFmt formatCode="General" sourceLinked="1"/>
        <c:tickLblPos val="nextTo"/>
        <c:crossAx val="35110912"/>
        <c:crosses val="autoZero"/>
        <c:crossBetween val="midCat"/>
        <c:majorUnit val="2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13</xdr:row>
      <xdr:rowOff>9524</xdr:rowOff>
    </xdr:from>
    <xdr:to>
      <xdr:col>8</xdr:col>
      <xdr:colOff>161925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H4" sqref="H4:I4"/>
    </sheetView>
  </sheetViews>
  <sheetFormatPr defaultRowHeight="15"/>
  <cols>
    <col min="1" max="1" width="11.85546875" bestFit="1" customWidth="1"/>
    <col min="2" max="2" width="12" bestFit="1" customWidth="1"/>
    <col min="3" max="3" width="13.85546875" bestFit="1" customWidth="1"/>
    <col min="7" max="7" width="34.140625" bestFit="1" customWidth="1"/>
    <col min="8" max="8" width="12.7109375" bestFit="1" customWidth="1"/>
    <col min="9" max="9" width="10" bestFit="1" customWidth="1"/>
    <col min="12" max="12" width="42.5703125" bestFit="1" customWidth="1"/>
  </cols>
  <sheetData>
    <row r="1" spans="1:14">
      <c r="A1" s="5" t="s">
        <v>0</v>
      </c>
      <c r="B1" s="5" t="s">
        <v>1</v>
      </c>
      <c r="C1" s="5" t="s">
        <v>18</v>
      </c>
      <c r="D1" s="8"/>
      <c r="E1" s="8"/>
      <c r="F1" s="8"/>
    </row>
    <row r="2" spans="1:14">
      <c r="A2" s="1">
        <v>1</v>
      </c>
      <c r="B2" s="1">
        <v>2</v>
      </c>
      <c r="C2" s="4">
        <f>(B2-$B$13)^2</f>
        <v>1</v>
      </c>
      <c r="G2" s="5" t="s">
        <v>4</v>
      </c>
      <c r="H2" s="1"/>
      <c r="I2" s="1"/>
    </row>
    <row r="3" spans="1:14">
      <c r="A3" s="1">
        <v>2</v>
      </c>
      <c r="B3" s="1">
        <v>3</v>
      </c>
      <c r="C3" s="1">
        <f t="shared" ref="C3:C10" si="0">(B3-$B$13)^2</f>
        <v>0</v>
      </c>
      <c r="G3" s="1"/>
      <c r="H3" s="1"/>
      <c r="I3" s="1"/>
    </row>
    <row r="4" spans="1:14">
      <c r="A4" s="1">
        <v>3</v>
      </c>
      <c r="B4" s="1">
        <v>5</v>
      </c>
      <c r="C4" s="1">
        <f t="shared" si="0"/>
        <v>4</v>
      </c>
      <c r="G4" s="2"/>
      <c r="H4" s="9" t="s">
        <v>0</v>
      </c>
      <c r="I4" s="9" t="s">
        <v>1</v>
      </c>
    </row>
    <row r="5" spans="1:14">
      <c r="A5" s="1">
        <v>4</v>
      </c>
      <c r="B5" s="1">
        <v>5</v>
      </c>
      <c r="C5" s="1">
        <f t="shared" si="0"/>
        <v>4</v>
      </c>
      <c r="G5" s="7" t="s">
        <v>5</v>
      </c>
      <c r="H5" s="3">
        <v>5</v>
      </c>
      <c r="I5" s="3">
        <v>3</v>
      </c>
      <c r="L5" s="5" t="s">
        <v>16</v>
      </c>
      <c r="M5" s="1"/>
      <c r="N5" s="1"/>
    </row>
    <row r="6" spans="1:14">
      <c r="A6" s="1">
        <v>5</v>
      </c>
      <c r="B6" s="1">
        <v>4</v>
      </c>
      <c r="C6" s="1">
        <f t="shared" si="0"/>
        <v>1</v>
      </c>
      <c r="G6" s="7" t="s">
        <v>6</v>
      </c>
      <c r="H6" s="3">
        <v>7.5</v>
      </c>
      <c r="I6" s="3">
        <v>3</v>
      </c>
      <c r="L6" s="1"/>
      <c r="M6" s="1"/>
      <c r="N6" s="1"/>
    </row>
    <row r="7" spans="1:14">
      <c r="A7" s="1">
        <v>6</v>
      </c>
      <c r="B7" s="1">
        <v>0</v>
      </c>
      <c r="C7" s="1">
        <f t="shared" si="0"/>
        <v>9</v>
      </c>
      <c r="G7" s="7" t="s">
        <v>7</v>
      </c>
      <c r="H7" s="3">
        <v>9</v>
      </c>
      <c r="I7" s="3">
        <v>9</v>
      </c>
      <c r="L7" s="2"/>
      <c r="M7" s="2" t="s">
        <v>0</v>
      </c>
      <c r="N7" s="2" t="s">
        <v>1</v>
      </c>
    </row>
    <row r="8" spans="1:14">
      <c r="A8" s="1">
        <v>7</v>
      </c>
      <c r="B8" s="1">
        <v>4</v>
      </c>
      <c r="C8" s="1">
        <f t="shared" si="0"/>
        <v>1</v>
      </c>
      <c r="G8" s="7" t="s">
        <v>8</v>
      </c>
      <c r="H8" s="3">
        <v>-0.23717082451262844</v>
      </c>
      <c r="I8" s="3"/>
      <c r="L8" s="7" t="s">
        <v>5</v>
      </c>
      <c r="M8" s="3">
        <v>5</v>
      </c>
      <c r="N8" s="3">
        <v>3</v>
      </c>
    </row>
    <row r="9" spans="1:14">
      <c r="A9" s="1">
        <v>8</v>
      </c>
      <c r="B9" s="1">
        <v>1</v>
      </c>
      <c r="C9" s="1">
        <f t="shared" si="0"/>
        <v>4</v>
      </c>
      <c r="G9" s="7" t="s">
        <v>9</v>
      </c>
      <c r="H9" s="3">
        <v>0</v>
      </c>
      <c r="I9" s="3"/>
      <c r="L9" s="7" t="s">
        <v>6</v>
      </c>
      <c r="M9" s="3">
        <v>7.5</v>
      </c>
      <c r="N9" s="3">
        <v>3</v>
      </c>
    </row>
    <row r="10" spans="1:14">
      <c r="A10" s="1">
        <v>9</v>
      </c>
      <c r="B10" s="1">
        <v>3</v>
      </c>
      <c r="C10" s="1">
        <f t="shared" si="0"/>
        <v>0</v>
      </c>
      <c r="G10" s="7" t="s">
        <v>10</v>
      </c>
      <c r="H10" s="3">
        <v>8</v>
      </c>
      <c r="I10" s="3"/>
      <c r="L10" s="7" t="s">
        <v>7</v>
      </c>
      <c r="M10" s="3">
        <v>9</v>
      </c>
      <c r="N10" s="3">
        <v>9</v>
      </c>
    </row>
    <row r="11" spans="1:14">
      <c r="A11" s="5" t="s">
        <v>20</v>
      </c>
      <c r="B11" s="1">
        <f>SUM(B2:B10)</f>
        <v>27</v>
      </c>
      <c r="C11" s="1">
        <f>SUM(C2:C10)</f>
        <v>24</v>
      </c>
      <c r="G11" s="7" t="s">
        <v>11</v>
      </c>
      <c r="H11" s="3">
        <v>1.6803361008336117</v>
      </c>
      <c r="I11" s="3"/>
      <c r="L11" s="7" t="s">
        <v>17</v>
      </c>
      <c r="M11" s="3">
        <v>5.25</v>
      </c>
      <c r="N11" s="3"/>
    </row>
    <row r="12" spans="1:14">
      <c r="G12" s="7" t="s">
        <v>12</v>
      </c>
      <c r="H12" s="3">
        <v>6.5700960206200393E-2</v>
      </c>
      <c r="I12" s="3"/>
      <c r="L12" s="7" t="s">
        <v>9</v>
      </c>
      <c r="M12" s="3">
        <v>0</v>
      </c>
      <c r="N12" s="3"/>
    </row>
    <row r="13" spans="1:14">
      <c r="A13" t="s">
        <v>2</v>
      </c>
      <c r="B13">
        <f>B11/A10</f>
        <v>3</v>
      </c>
      <c r="G13" s="7" t="s">
        <v>13</v>
      </c>
      <c r="H13" s="3">
        <v>1.8595480333018273</v>
      </c>
      <c r="I13" s="3"/>
      <c r="L13" s="7" t="s">
        <v>10</v>
      </c>
      <c r="M13" s="3">
        <v>16</v>
      </c>
      <c r="N13" s="3"/>
    </row>
    <row r="14" spans="1:14">
      <c r="A14" t="s">
        <v>3</v>
      </c>
      <c r="B14">
        <f>C11/A9</f>
        <v>3</v>
      </c>
      <c r="G14" s="7" t="s">
        <v>14</v>
      </c>
      <c r="H14" s="3">
        <v>0.13140192041240079</v>
      </c>
      <c r="I14" s="3"/>
      <c r="L14" s="7" t="s">
        <v>11</v>
      </c>
      <c r="M14" s="3">
        <v>1.8516401995451028</v>
      </c>
      <c r="N14" s="3"/>
    </row>
    <row r="15" spans="1:14">
      <c r="A15" t="s">
        <v>19</v>
      </c>
      <c r="B15">
        <f>SQRT(B14)</f>
        <v>1.7320508075688772</v>
      </c>
      <c r="G15" s="7" t="s">
        <v>15</v>
      </c>
      <c r="H15" s="3">
        <v>2.3060041332991172</v>
      </c>
      <c r="I15" s="3"/>
      <c r="L15" s="7" t="s">
        <v>12</v>
      </c>
      <c r="M15" s="3">
        <v>4.1311194726055205E-2</v>
      </c>
      <c r="N15" s="3"/>
    </row>
    <row r="16" spans="1:14">
      <c r="L16" s="7" t="s">
        <v>13</v>
      </c>
      <c r="M16" s="3">
        <v>1.7458836689428874</v>
      </c>
      <c r="N16" s="3"/>
    </row>
    <row r="17" spans="12:14">
      <c r="L17" s="7" t="s">
        <v>14</v>
      </c>
      <c r="M17" s="3">
        <v>8.2622389452110409E-2</v>
      </c>
      <c r="N17" s="3"/>
    </row>
    <row r="18" spans="12:14">
      <c r="L18" s="7" t="s">
        <v>15</v>
      </c>
      <c r="M18" s="3">
        <v>2.119905285162579</v>
      </c>
      <c r="N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topLeftCell="A8" workbookViewId="0">
      <selection activeCell="K24" sqref="K24"/>
    </sheetView>
  </sheetViews>
  <sheetFormatPr defaultRowHeight="14.25"/>
  <cols>
    <col min="1" max="1" width="12.85546875" style="10" bestFit="1" customWidth="1"/>
    <col min="2" max="2" width="13.7109375" style="10" bestFit="1" customWidth="1"/>
    <col min="3" max="3" width="17.7109375" style="10" bestFit="1" customWidth="1"/>
    <col min="4" max="4" width="12.7109375" style="10" customWidth="1"/>
    <col min="5" max="5" width="11.140625" style="10" bestFit="1" customWidth="1"/>
    <col min="6" max="6" width="14.5703125" style="10" bestFit="1" customWidth="1"/>
    <col min="7" max="8" width="11" style="10" bestFit="1" customWidth="1"/>
    <col min="9" max="9" width="13.140625" style="10" bestFit="1" customWidth="1"/>
    <col min="10" max="10" width="16.140625" style="10" bestFit="1" customWidth="1"/>
    <col min="11" max="11" width="19.7109375" style="10" bestFit="1" customWidth="1"/>
    <col min="12" max="12" width="11" style="10" bestFit="1" customWidth="1"/>
    <col min="13" max="16384" width="9.140625" style="10"/>
  </cols>
  <sheetData>
    <row r="1" spans="1:13" s="11" customFormat="1">
      <c r="E1" s="12" t="s">
        <v>26</v>
      </c>
      <c r="F1" s="12" t="s">
        <v>27</v>
      </c>
      <c r="J1" s="12" t="s">
        <v>40</v>
      </c>
      <c r="K1" s="12" t="s">
        <v>41</v>
      </c>
    </row>
    <row r="2" spans="1:13" s="11" customFormat="1">
      <c r="A2" s="12" t="s">
        <v>21</v>
      </c>
      <c r="B2" s="12" t="s">
        <v>22</v>
      </c>
      <c r="C2" s="12" t="s">
        <v>37</v>
      </c>
      <c r="D2" s="12" t="s">
        <v>23</v>
      </c>
      <c r="E2" s="12" t="s">
        <v>24</v>
      </c>
      <c r="F2" s="12" t="s">
        <v>25</v>
      </c>
      <c r="G2" s="12" t="s">
        <v>28</v>
      </c>
      <c r="H2" s="12" t="s">
        <v>29</v>
      </c>
      <c r="I2" s="12" t="s">
        <v>32</v>
      </c>
      <c r="J2" s="12" t="s">
        <v>38</v>
      </c>
      <c r="K2" s="12" t="s">
        <v>39</v>
      </c>
      <c r="L2" s="12" t="s">
        <v>42</v>
      </c>
      <c r="M2" s="12" t="s">
        <v>43</v>
      </c>
    </row>
    <row r="3" spans="1:13">
      <c r="A3" s="13">
        <v>1</v>
      </c>
      <c r="B3" s="13">
        <v>70</v>
      </c>
      <c r="C3" s="13">
        <v>307</v>
      </c>
      <c r="D3" s="13">
        <f>B3-C3</f>
        <v>-237</v>
      </c>
      <c r="E3" s="13">
        <f>(B3-$B$15)</f>
        <v>-12.5</v>
      </c>
      <c r="F3" s="13">
        <f>(C3-$C$15)</f>
        <v>-4.1000000000000227</v>
      </c>
      <c r="G3" s="13">
        <f>E3^2</f>
        <v>156.25</v>
      </c>
      <c r="H3" s="13">
        <f>F3^2</f>
        <v>16.810000000000187</v>
      </c>
      <c r="I3" s="13">
        <f>E3*F3</f>
        <v>51.250000000000284</v>
      </c>
      <c r="J3" s="13">
        <v>6</v>
      </c>
      <c r="K3" s="13">
        <v>5</v>
      </c>
      <c r="L3" s="13">
        <f>J3-K3</f>
        <v>1</v>
      </c>
      <c r="M3" s="13">
        <f>L3^2</f>
        <v>1</v>
      </c>
    </row>
    <row r="4" spans="1:13">
      <c r="A4" s="13">
        <v>2</v>
      </c>
      <c r="B4" s="13">
        <v>74</v>
      </c>
      <c r="C4" s="13">
        <v>259</v>
      </c>
      <c r="D4" s="13">
        <f>B4-C4</f>
        <v>-185</v>
      </c>
      <c r="E4" s="13">
        <f>(B4-$B$15)</f>
        <v>-8.5</v>
      </c>
      <c r="F4" s="13">
        <f>(C4-$C$15)</f>
        <v>-52.100000000000023</v>
      </c>
      <c r="G4" s="13">
        <f>E4^2</f>
        <v>72.25</v>
      </c>
      <c r="H4" s="13">
        <f>F4^2</f>
        <v>2714.4100000000026</v>
      </c>
      <c r="I4" s="13">
        <f>E4*F4</f>
        <v>442.85000000000019</v>
      </c>
      <c r="J4" s="13">
        <v>3.5</v>
      </c>
      <c r="K4" s="13">
        <v>1</v>
      </c>
      <c r="L4" s="13">
        <f t="shared" ref="L4:L12" si="0">J4-K4</f>
        <v>2.5</v>
      </c>
      <c r="M4" s="13">
        <f t="shared" ref="M4:M12" si="1">L4^2</f>
        <v>6.25</v>
      </c>
    </row>
    <row r="5" spans="1:13">
      <c r="A5" s="13">
        <v>3</v>
      </c>
      <c r="B5" s="13">
        <v>75</v>
      </c>
      <c r="C5" s="13">
        <v>341</v>
      </c>
      <c r="D5" s="13">
        <f>B5-C5</f>
        <v>-266</v>
      </c>
      <c r="E5" s="13">
        <f>(B5-$B$15)</f>
        <v>-7.5</v>
      </c>
      <c r="F5" s="13">
        <f>(C5-$C$15)</f>
        <v>29.899999999999977</v>
      </c>
      <c r="G5" s="13">
        <f>E5^2</f>
        <v>56.25</v>
      </c>
      <c r="H5" s="13">
        <f>F5^2</f>
        <v>894.00999999999863</v>
      </c>
      <c r="I5" s="13">
        <f>E5*F5</f>
        <v>-224.24999999999983</v>
      </c>
      <c r="J5" s="13">
        <v>9</v>
      </c>
      <c r="K5" s="13">
        <v>9</v>
      </c>
      <c r="L5" s="13">
        <f t="shared" si="0"/>
        <v>0</v>
      </c>
      <c r="M5" s="13">
        <f t="shared" si="1"/>
        <v>0</v>
      </c>
    </row>
    <row r="6" spans="1:13">
      <c r="A6" s="13">
        <v>4</v>
      </c>
      <c r="B6" s="13">
        <v>75</v>
      </c>
      <c r="C6" s="13">
        <v>317</v>
      </c>
      <c r="D6" s="13">
        <f>B6-C6</f>
        <v>-242</v>
      </c>
      <c r="E6" s="13">
        <f>(B6-$B$15)</f>
        <v>-7.5</v>
      </c>
      <c r="F6" s="13">
        <f>(C6-$C$15)</f>
        <v>5.8999999999999773</v>
      </c>
      <c r="G6" s="13">
        <f>E6^2</f>
        <v>56.25</v>
      </c>
      <c r="H6" s="13">
        <f>F6^2</f>
        <v>34.809999999999732</v>
      </c>
      <c r="I6" s="13">
        <f>E6*F6</f>
        <v>-44.249999999999829</v>
      </c>
      <c r="J6" s="13">
        <v>2</v>
      </c>
      <c r="K6" s="13">
        <v>6</v>
      </c>
      <c r="L6" s="13">
        <f t="shared" si="0"/>
        <v>-4</v>
      </c>
      <c r="M6" s="13">
        <f t="shared" si="1"/>
        <v>16</v>
      </c>
    </row>
    <row r="7" spans="1:13">
      <c r="A7" s="13">
        <v>5</v>
      </c>
      <c r="B7" s="13">
        <v>78</v>
      </c>
      <c r="C7" s="13">
        <v>274</v>
      </c>
      <c r="D7" s="13">
        <f>B7-C7</f>
        <v>-196</v>
      </c>
      <c r="E7" s="13">
        <f>(B7-$B$15)</f>
        <v>-4.5</v>
      </c>
      <c r="F7" s="13">
        <f>(C7-$C$15)</f>
        <v>-37.100000000000023</v>
      </c>
      <c r="G7" s="13">
        <f>E7^2</f>
        <v>20.25</v>
      </c>
      <c r="H7" s="13">
        <f>F7^2</f>
        <v>1376.4100000000017</v>
      </c>
      <c r="I7" s="13">
        <f>E7*F7</f>
        <v>166.9500000000001</v>
      </c>
      <c r="J7" s="13">
        <v>3.5</v>
      </c>
      <c r="K7" s="13">
        <v>3.5</v>
      </c>
      <c r="L7" s="13">
        <f t="shared" si="0"/>
        <v>0</v>
      </c>
      <c r="M7" s="13">
        <f t="shared" si="1"/>
        <v>0</v>
      </c>
    </row>
    <row r="8" spans="1:13">
      <c r="A8" s="13">
        <v>6</v>
      </c>
      <c r="B8" s="13">
        <v>80</v>
      </c>
      <c r="C8" s="13">
        <v>416</v>
      </c>
      <c r="D8" s="13">
        <f>B8-C8</f>
        <v>-336</v>
      </c>
      <c r="E8" s="13">
        <f>(B8-$B$15)</f>
        <v>-2.5</v>
      </c>
      <c r="F8" s="13">
        <f>(C8-$C$15)</f>
        <v>104.89999999999998</v>
      </c>
      <c r="G8" s="13">
        <f>E8^2</f>
        <v>6.25</v>
      </c>
      <c r="H8" s="13">
        <f>F8^2</f>
        <v>11004.009999999995</v>
      </c>
      <c r="I8" s="13">
        <f>E8*F8</f>
        <v>-262.24999999999994</v>
      </c>
      <c r="J8" s="13">
        <v>10</v>
      </c>
      <c r="K8" s="13">
        <v>10</v>
      </c>
      <c r="L8" s="13">
        <f t="shared" si="0"/>
        <v>0</v>
      </c>
      <c r="M8" s="13">
        <f t="shared" si="1"/>
        <v>0</v>
      </c>
    </row>
    <row r="9" spans="1:13">
      <c r="A9" s="13">
        <v>7</v>
      </c>
      <c r="B9" s="13">
        <v>85</v>
      </c>
      <c r="C9" s="13">
        <v>267</v>
      </c>
      <c r="D9" s="13">
        <f>B9-C9</f>
        <v>-182</v>
      </c>
      <c r="E9" s="13">
        <f>(B9-$B$15)</f>
        <v>2.5</v>
      </c>
      <c r="F9" s="13">
        <f>(C9-$C$15)</f>
        <v>-44.100000000000023</v>
      </c>
      <c r="G9" s="13">
        <f>E9^2</f>
        <v>6.25</v>
      </c>
      <c r="H9" s="13">
        <f>F9^2</f>
        <v>1944.810000000002</v>
      </c>
      <c r="I9" s="13">
        <f>E9*F9</f>
        <v>-110.25000000000006</v>
      </c>
      <c r="J9" s="13">
        <v>1</v>
      </c>
      <c r="K9" s="13">
        <v>2</v>
      </c>
      <c r="L9" s="13">
        <f t="shared" si="0"/>
        <v>-1</v>
      </c>
      <c r="M9" s="13">
        <f t="shared" si="1"/>
        <v>1</v>
      </c>
    </row>
    <row r="10" spans="1:13">
      <c r="A10" s="13">
        <v>8</v>
      </c>
      <c r="B10" s="13">
        <v>88</v>
      </c>
      <c r="C10" s="13">
        <v>320</v>
      </c>
      <c r="D10" s="13">
        <f>B10-C10</f>
        <v>-232</v>
      </c>
      <c r="E10" s="13">
        <f>(B10-$B$15)</f>
        <v>5.5</v>
      </c>
      <c r="F10" s="13">
        <f>(C10-$C$15)</f>
        <v>8.8999999999999773</v>
      </c>
      <c r="G10" s="13">
        <f>E10^2</f>
        <v>30.25</v>
      </c>
      <c r="H10" s="13">
        <f>F10^2</f>
        <v>79.209999999999596</v>
      </c>
      <c r="I10" s="13">
        <f>E10*F10</f>
        <v>48.949999999999875</v>
      </c>
      <c r="J10" s="13">
        <v>7</v>
      </c>
      <c r="K10" s="13">
        <v>7</v>
      </c>
      <c r="L10" s="13">
        <f t="shared" si="0"/>
        <v>0</v>
      </c>
      <c r="M10" s="13">
        <f t="shared" si="1"/>
        <v>0</v>
      </c>
    </row>
    <row r="11" spans="1:13">
      <c r="A11" s="13">
        <v>9</v>
      </c>
      <c r="B11" s="13">
        <v>90</v>
      </c>
      <c r="C11" s="13">
        <v>274</v>
      </c>
      <c r="D11" s="13">
        <f>B11-C11</f>
        <v>-184</v>
      </c>
      <c r="E11" s="13">
        <f>(B11-$B$15)</f>
        <v>7.5</v>
      </c>
      <c r="F11" s="13">
        <f>(C11-$C$15)</f>
        <v>-37.100000000000023</v>
      </c>
      <c r="G11" s="13">
        <f>E11^2</f>
        <v>56.25</v>
      </c>
      <c r="H11" s="13">
        <f>F11^2</f>
        <v>1376.4100000000017</v>
      </c>
      <c r="I11" s="13">
        <f>E11*F11</f>
        <v>-278.25000000000017</v>
      </c>
      <c r="J11" s="13">
        <v>8</v>
      </c>
      <c r="K11" s="13">
        <v>3.5</v>
      </c>
      <c r="L11" s="13">
        <f t="shared" si="0"/>
        <v>4.5</v>
      </c>
      <c r="M11" s="13">
        <f t="shared" si="1"/>
        <v>20.25</v>
      </c>
    </row>
    <row r="12" spans="1:13">
      <c r="A12" s="13">
        <v>10</v>
      </c>
      <c r="B12" s="13">
        <v>110</v>
      </c>
      <c r="C12" s="13">
        <v>336</v>
      </c>
      <c r="D12" s="13">
        <f>B12-C12</f>
        <v>-226</v>
      </c>
      <c r="E12" s="13">
        <f>(B12-$B$15)</f>
        <v>27.5</v>
      </c>
      <c r="F12" s="13">
        <f>(C12-$C$15)</f>
        <v>24.899999999999977</v>
      </c>
      <c r="G12" s="13">
        <f>E12^2</f>
        <v>756.25</v>
      </c>
      <c r="H12" s="13">
        <f>F12^2</f>
        <v>620.00999999999885</v>
      </c>
      <c r="I12" s="13">
        <f>E12*F12</f>
        <v>684.74999999999932</v>
      </c>
      <c r="J12" s="13">
        <v>5</v>
      </c>
      <c r="K12" s="13">
        <v>8</v>
      </c>
      <c r="L12" s="13">
        <f t="shared" si="0"/>
        <v>-3</v>
      </c>
      <c r="M12" s="13">
        <f t="shared" si="1"/>
        <v>9</v>
      </c>
    </row>
    <row r="13" spans="1:13" s="11" customFormat="1">
      <c r="A13" s="12" t="s">
        <v>20</v>
      </c>
      <c r="B13" s="12">
        <f>SUM(B3:B12)</f>
        <v>825</v>
      </c>
      <c r="C13" s="12">
        <f>SUM(C3:C12)</f>
        <v>3111</v>
      </c>
      <c r="D13" s="12" t="s">
        <v>30</v>
      </c>
      <c r="E13" s="12" t="s">
        <v>30</v>
      </c>
      <c r="F13" s="12">
        <f>SUM(F3:F12)</f>
        <v>-2.2737367544323206E-13</v>
      </c>
      <c r="G13" s="12">
        <f>SUM(G3:G12)</f>
        <v>1216.5</v>
      </c>
      <c r="H13" s="12">
        <f>SUM(H3:H12)</f>
        <v>20060.899999999998</v>
      </c>
      <c r="I13" s="12">
        <f>SUM(I3:I12)</f>
        <v>475.49999999999994</v>
      </c>
      <c r="J13" s="12" t="s">
        <v>30</v>
      </c>
      <c r="K13" s="12" t="s">
        <v>30</v>
      </c>
      <c r="L13" s="12">
        <f>SUM(L3:L12)</f>
        <v>0</v>
      </c>
      <c r="M13" s="12">
        <f>SUM(M3:M12)</f>
        <v>53.5</v>
      </c>
    </row>
    <row r="14" spans="1:13">
      <c r="B14" s="12" t="s">
        <v>5</v>
      </c>
      <c r="C14" s="12" t="s">
        <v>5</v>
      </c>
    </row>
    <row r="15" spans="1:13">
      <c r="B15" s="13">
        <f>B13/A12</f>
        <v>82.5</v>
      </c>
      <c r="C15" s="13">
        <f>C13/A12</f>
        <v>311.10000000000002</v>
      </c>
    </row>
    <row r="16" spans="1:13">
      <c r="A16" s="11" t="s">
        <v>35</v>
      </c>
    </row>
    <row r="17" spans="1:2">
      <c r="A17" s="12" t="s">
        <v>31</v>
      </c>
      <c r="B17" s="13">
        <f>I13/SQRT(G13*H13)</f>
        <v>9.6254104546649094E-2</v>
      </c>
    </row>
    <row r="18" spans="1:2">
      <c r="A18" s="12" t="s">
        <v>33</v>
      </c>
      <c r="B18" s="13">
        <f>(B17*SQRT(A12-2))/SQRT(1-B17^2)</f>
        <v>0.27351771928373697</v>
      </c>
    </row>
    <row r="19" spans="1:2">
      <c r="A19" s="12" t="s">
        <v>34</v>
      </c>
      <c r="B19" s="13">
        <f>TINV(0.05,8)</f>
        <v>2.3060041332991172</v>
      </c>
    </row>
    <row r="20" spans="1:2">
      <c r="A20" s="12" t="s">
        <v>36</v>
      </c>
      <c r="B20" s="13">
        <f>TDIST(B18,8,2)</f>
        <v>0.7913840950464569</v>
      </c>
    </row>
    <row r="21" spans="1:2">
      <c r="A21" s="12" t="s">
        <v>44</v>
      </c>
      <c r="B21" s="13">
        <f>1-(6*M13)/(A12*(A12^2-1))</f>
        <v>0.67575757575757578</v>
      </c>
    </row>
  </sheetData>
  <sortState ref="A3:L12">
    <sortCondition ref="A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D7" workbookViewId="0">
      <selection activeCell="M20" sqref="M20"/>
    </sheetView>
  </sheetViews>
  <sheetFormatPr defaultRowHeight="14.25"/>
  <cols>
    <col min="1" max="1" width="15.85546875" style="10" bestFit="1" customWidth="1"/>
    <col min="2" max="2" width="13.7109375" style="10" bestFit="1" customWidth="1"/>
    <col min="3" max="3" width="16.140625" style="10" bestFit="1" customWidth="1"/>
    <col min="4" max="4" width="13" style="10" bestFit="1" customWidth="1"/>
    <col min="5" max="5" width="18" style="10" bestFit="1" customWidth="1"/>
    <col min="6" max="6" width="20.5703125" style="10" bestFit="1" customWidth="1"/>
    <col min="7" max="7" width="17.28515625" style="10" bestFit="1" customWidth="1"/>
    <col min="8" max="9" width="9.140625" style="10"/>
    <col min="10" max="10" width="15.85546875" style="10" bestFit="1" customWidth="1"/>
    <col min="11" max="11" width="13.7109375" style="10" bestFit="1" customWidth="1"/>
    <col min="12" max="13" width="15.140625" style="10" bestFit="1" customWidth="1"/>
    <col min="14" max="16384" width="9.140625" style="10"/>
  </cols>
  <sheetData>
    <row r="1" spans="1:6" s="11" customFormat="1">
      <c r="A1" s="12" t="s">
        <v>50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</row>
    <row r="2" spans="1:6">
      <c r="A2" s="13">
        <v>1</v>
      </c>
      <c r="B2" s="13">
        <v>74</v>
      </c>
      <c r="C2" s="13">
        <v>43</v>
      </c>
      <c r="D2" s="13">
        <f>(B2-$B$12)^2</f>
        <v>0</v>
      </c>
      <c r="E2" s="13">
        <f>(C2-$C$12)^2</f>
        <v>1.5625E-2</v>
      </c>
      <c r="F2" s="13">
        <f>(C2-$C$12)*(B2-$B$12)</f>
        <v>0</v>
      </c>
    </row>
    <row r="3" spans="1:6">
      <c r="A3" s="13">
        <v>2</v>
      </c>
      <c r="B3" s="13">
        <v>76</v>
      </c>
      <c r="C3" s="13">
        <v>44</v>
      </c>
      <c r="D3" s="13">
        <f t="shared" ref="D3:D9" si="0">(B3-$B$12)^2</f>
        <v>4</v>
      </c>
      <c r="E3" s="13">
        <f t="shared" ref="E3:E9" si="1">(C3-$C$12)^2</f>
        <v>1.265625</v>
      </c>
      <c r="F3" s="13">
        <f t="shared" ref="F3:F9" si="2">(C3-$C$12)*(B3-$B$12)</f>
        <v>2.25</v>
      </c>
    </row>
    <row r="4" spans="1:6">
      <c r="A4" s="13">
        <v>3</v>
      </c>
      <c r="B4" s="13">
        <v>60</v>
      </c>
      <c r="C4" s="13">
        <v>36</v>
      </c>
      <c r="D4" s="13">
        <f t="shared" si="0"/>
        <v>196</v>
      </c>
      <c r="E4" s="13">
        <f t="shared" si="1"/>
        <v>47.265625</v>
      </c>
      <c r="F4" s="13">
        <f t="shared" si="2"/>
        <v>96.25</v>
      </c>
    </row>
    <row r="5" spans="1:6">
      <c r="A5" s="13">
        <v>4</v>
      </c>
      <c r="B5" s="13">
        <v>68</v>
      </c>
      <c r="C5" s="13">
        <v>38</v>
      </c>
      <c r="D5" s="13">
        <f t="shared" si="0"/>
        <v>36</v>
      </c>
      <c r="E5" s="13">
        <f t="shared" si="1"/>
        <v>23.765625</v>
      </c>
      <c r="F5" s="13">
        <f t="shared" si="2"/>
        <v>29.25</v>
      </c>
    </row>
    <row r="6" spans="1:6">
      <c r="A6" s="13">
        <v>5</v>
      </c>
      <c r="B6" s="13">
        <v>79</v>
      </c>
      <c r="C6" s="13">
        <v>47</v>
      </c>
      <c r="D6" s="13">
        <f t="shared" si="0"/>
        <v>25</v>
      </c>
      <c r="E6" s="13">
        <f t="shared" si="1"/>
        <v>17.015625</v>
      </c>
      <c r="F6" s="13">
        <f t="shared" si="2"/>
        <v>20.625</v>
      </c>
    </row>
    <row r="7" spans="1:6">
      <c r="A7" s="13">
        <v>6</v>
      </c>
      <c r="B7" s="13">
        <v>70</v>
      </c>
      <c r="C7" s="13">
        <v>40</v>
      </c>
      <c r="D7" s="13">
        <f t="shared" si="0"/>
        <v>16</v>
      </c>
      <c r="E7" s="13">
        <f t="shared" si="1"/>
        <v>8.265625</v>
      </c>
      <c r="F7" s="13">
        <f t="shared" si="2"/>
        <v>11.5</v>
      </c>
    </row>
    <row r="8" spans="1:6">
      <c r="A8" s="13">
        <v>7</v>
      </c>
      <c r="B8" s="13">
        <v>71</v>
      </c>
      <c r="C8" s="13">
        <v>41</v>
      </c>
      <c r="D8" s="13">
        <f t="shared" si="0"/>
        <v>9</v>
      </c>
      <c r="E8" s="13">
        <f t="shared" si="1"/>
        <v>3.515625</v>
      </c>
      <c r="F8" s="13">
        <f t="shared" si="2"/>
        <v>5.625</v>
      </c>
    </row>
    <row r="9" spans="1:6">
      <c r="A9" s="13">
        <v>8</v>
      </c>
      <c r="B9" s="13">
        <v>94</v>
      </c>
      <c r="C9" s="13">
        <v>54</v>
      </c>
      <c r="D9" s="13">
        <f t="shared" si="0"/>
        <v>400</v>
      </c>
      <c r="E9" s="13">
        <f t="shared" si="1"/>
        <v>123.765625</v>
      </c>
      <c r="F9" s="13">
        <f t="shared" si="2"/>
        <v>222.5</v>
      </c>
    </row>
    <row r="10" spans="1:6" s="11" customFormat="1">
      <c r="A10" s="12" t="s">
        <v>20</v>
      </c>
      <c r="B10" s="12">
        <f>SUM(B2:B9)</f>
        <v>592</v>
      </c>
      <c r="C10" s="12">
        <f>SUM(C2:C9)</f>
        <v>343</v>
      </c>
      <c r="D10" s="12">
        <f>SUM(D2:D9)</f>
        <v>686</v>
      </c>
      <c r="E10" s="12">
        <f>SUM(E2:E9)</f>
        <v>224.875</v>
      </c>
      <c r="F10" s="12">
        <f>SUM(F2:F9)</f>
        <v>388</v>
      </c>
    </row>
    <row r="11" spans="1:6" s="11" customFormat="1"/>
    <row r="12" spans="1:6">
      <c r="A12" s="12" t="s">
        <v>5</v>
      </c>
      <c r="B12" s="13">
        <f>B10/A9</f>
        <v>74</v>
      </c>
      <c r="C12" s="13">
        <f>C10/A9</f>
        <v>42.875</v>
      </c>
    </row>
    <row r="13" spans="1:6">
      <c r="A13" s="12" t="s">
        <v>31</v>
      </c>
      <c r="B13" s="13">
        <f>F10/SQRT(E10*D10)</f>
        <v>0.98786836849836923</v>
      </c>
    </row>
    <row r="14" spans="1:6">
      <c r="A14" s="12" t="s">
        <v>51</v>
      </c>
      <c r="B14" s="13">
        <f>SQRT(E10/A9)</f>
        <v>5.3018275151121239</v>
      </c>
      <c r="E14" s="5" t="s">
        <v>57</v>
      </c>
      <c r="F14" s="4"/>
    </row>
    <row r="15" spans="1:6">
      <c r="A15" s="12" t="s">
        <v>52</v>
      </c>
      <c r="B15" s="13">
        <f>SQRT(D10/A9)</f>
        <v>9.260129588726068</v>
      </c>
      <c r="E15" s="4"/>
      <c r="F15" s="4"/>
    </row>
    <row r="16" spans="1:6">
      <c r="A16" s="12" t="s">
        <v>54</v>
      </c>
      <c r="B16" s="13">
        <f>B13*B15/B14</f>
        <v>1.7254030016675934</v>
      </c>
      <c r="E16" s="16" t="s">
        <v>58</v>
      </c>
      <c r="F16" s="14"/>
    </row>
    <row r="17" spans="1:13">
      <c r="A17" s="12" t="s">
        <v>53</v>
      </c>
      <c r="B17" s="13">
        <f>B12-(B16*C12)</f>
        <v>2.3346303501938337E-2</v>
      </c>
      <c r="E17" s="7" t="s">
        <v>59</v>
      </c>
      <c r="F17" s="6">
        <v>0.98786836849836923</v>
      </c>
    </row>
    <row r="18" spans="1:13">
      <c r="A18" s="11" t="s">
        <v>55</v>
      </c>
      <c r="E18" s="7" t="s">
        <v>60</v>
      </c>
      <c r="F18" s="6">
        <v>0.97588391347962988</v>
      </c>
    </row>
    <row r="19" spans="1:13">
      <c r="A19" s="11" t="s">
        <v>56</v>
      </c>
      <c r="E19" s="7" t="s">
        <v>61</v>
      </c>
      <c r="F19" s="6">
        <v>0.97186456572623481</v>
      </c>
    </row>
    <row r="20" spans="1:13">
      <c r="A20" s="11" t="s">
        <v>76</v>
      </c>
      <c r="B20" s="10">
        <f>0.02+1.73*50</f>
        <v>86.52</v>
      </c>
      <c r="E20" s="7" t="s">
        <v>62</v>
      </c>
      <c r="F20" s="6">
        <v>1.6605037063580974</v>
      </c>
    </row>
    <row r="21" spans="1:13">
      <c r="E21" s="7" t="s">
        <v>7</v>
      </c>
      <c r="F21" s="6">
        <v>8</v>
      </c>
    </row>
    <row r="22" spans="1:13">
      <c r="E22" s="4"/>
      <c r="F22" s="4"/>
    </row>
    <row r="23" spans="1:13">
      <c r="A23" s="12" t="s">
        <v>77</v>
      </c>
      <c r="B23" s="13">
        <f>INTERCEPT(B2:B9,C2:C9)</f>
        <v>2.3346303501938337E-2</v>
      </c>
      <c r="E23" s="5" t="s">
        <v>63</v>
      </c>
      <c r="F23" s="4"/>
    </row>
    <row r="24" spans="1:13">
      <c r="E24" s="15"/>
      <c r="F24" s="9" t="s">
        <v>10</v>
      </c>
      <c r="G24" s="9" t="s">
        <v>67</v>
      </c>
      <c r="H24" s="9" t="s">
        <v>68</v>
      </c>
      <c r="I24" s="9" t="s">
        <v>69</v>
      </c>
      <c r="J24" s="9" t="s">
        <v>70</v>
      </c>
    </row>
    <row r="25" spans="1:13">
      <c r="E25" s="7" t="s">
        <v>64</v>
      </c>
      <c r="F25" s="6">
        <v>1</v>
      </c>
      <c r="G25" s="6">
        <v>669.45636464702613</v>
      </c>
      <c r="H25" s="6">
        <v>669.45636464702613</v>
      </c>
      <c r="I25" s="6">
        <v>242.79658625092404</v>
      </c>
      <c r="J25" s="6">
        <v>4.4232114637679099E-6</v>
      </c>
    </row>
    <row r="26" spans="1:13">
      <c r="E26" s="7" t="s">
        <v>65</v>
      </c>
      <c r="F26" s="6">
        <v>6</v>
      </c>
      <c r="G26" s="6">
        <v>16.543635352973872</v>
      </c>
      <c r="H26" s="6">
        <v>2.7572725588289786</v>
      </c>
      <c r="I26" s="6"/>
      <c r="J26" s="6"/>
    </row>
    <row r="27" spans="1:13">
      <c r="E27" s="7" t="s">
        <v>20</v>
      </c>
      <c r="F27" s="6">
        <v>7</v>
      </c>
      <c r="G27" s="6">
        <v>686</v>
      </c>
      <c r="H27" s="6"/>
      <c r="I27" s="6"/>
      <c r="J27" s="6"/>
    </row>
    <row r="28" spans="1:13">
      <c r="E28" s="4"/>
      <c r="F28" s="4"/>
      <c r="G28" s="4"/>
      <c r="H28" s="4"/>
      <c r="I28" s="4"/>
      <c r="J28" s="4"/>
    </row>
    <row r="29" spans="1:13">
      <c r="E29" s="15"/>
      <c r="F29" s="9" t="s">
        <v>71</v>
      </c>
      <c r="G29" s="9" t="s">
        <v>62</v>
      </c>
      <c r="H29" s="9" t="s">
        <v>11</v>
      </c>
      <c r="I29" s="9" t="s">
        <v>36</v>
      </c>
      <c r="J29" s="9" t="s">
        <v>72</v>
      </c>
      <c r="K29" s="9" t="s">
        <v>73</v>
      </c>
      <c r="L29" s="9" t="s">
        <v>74</v>
      </c>
      <c r="M29" s="9" t="s">
        <v>75</v>
      </c>
    </row>
    <row r="30" spans="1:13">
      <c r="E30" s="7" t="s">
        <v>66</v>
      </c>
      <c r="F30" s="6">
        <v>2.3346303501938337E-2</v>
      </c>
      <c r="G30" s="6">
        <v>4.7837526451082928</v>
      </c>
      <c r="H30" s="6">
        <v>4.8803324991754105E-3</v>
      </c>
      <c r="I30" s="6">
        <v>0.99626429092676538</v>
      </c>
      <c r="J30" s="6">
        <v>-11.682074714217222</v>
      </c>
      <c r="K30" s="6">
        <v>11.728767321221099</v>
      </c>
      <c r="L30" s="6">
        <v>-11.682074714217222</v>
      </c>
      <c r="M30" s="6">
        <v>11.728767321221099</v>
      </c>
    </row>
    <row r="31" spans="1:13">
      <c r="E31" s="7" t="s">
        <v>46</v>
      </c>
      <c r="F31" s="6">
        <v>1.7254030016675932</v>
      </c>
      <c r="G31" s="6">
        <v>0.11073100997763929</v>
      </c>
      <c r="H31" s="6">
        <v>15.581931403100326</v>
      </c>
      <c r="I31" s="6">
        <v>4.4232114637679023E-6</v>
      </c>
      <c r="J31" s="6">
        <v>1.4544539815858522</v>
      </c>
      <c r="K31" s="6">
        <v>1.9963520217493342</v>
      </c>
      <c r="L31" s="6">
        <v>1.4544539815858522</v>
      </c>
      <c r="M31" s="6">
        <v>1.9963520217493342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 1</vt:lpstr>
      <vt:lpstr>Q. 2</vt:lpstr>
      <vt:lpstr>Q. 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2018-09-29T07:19:26Z</dcterms:created>
  <dcterms:modified xsi:type="dcterms:W3CDTF">2018-09-29T09:02:22Z</dcterms:modified>
</cp:coreProperties>
</file>