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1" i="3"/>
  <c r="H40"/>
  <c r="H42"/>
  <c r="H43"/>
  <c r="H44"/>
  <c r="H45"/>
  <c r="H46"/>
  <c r="H47"/>
  <c r="H48"/>
  <c r="H49"/>
  <c r="H50"/>
  <c r="H51"/>
  <c r="H52"/>
  <c r="H53"/>
  <c r="H54"/>
  <c r="H39"/>
  <c r="G40"/>
  <c r="G41"/>
  <c r="G42"/>
  <c r="G43"/>
  <c r="G44"/>
  <c r="G45"/>
  <c r="G46"/>
  <c r="G47"/>
  <c r="G48"/>
  <c r="G49"/>
  <c r="G50"/>
  <c r="G51"/>
  <c r="G52"/>
  <c r="G53"/>
  <c r="G54"/>
  <c r="G39"/>
  <c r="F40"/>
  <c r="F41"/>
  <c r="F42"/>
  <c r="F43"/>
  <c r="F44"/>
  <c r="F45"/>
  <c r="F46"/>
  <c r="F47"/>
  <c r="F48"/>
  <c r="F49"/>
  <c r="F50"/>
  <c r="F51"/>
  <c r="F52"/>
  <c r="F53"/>
  <c r="F54"/>
  <c r="F55"/>
  <c r="F39"/>
  <c r="D55"/>
  <c r="N4"/>
  <c r="N5"/>
  <c r="N6"/>
  <c r="N7"/>
  <c r="N8"/>
  <c r="N10"/>
  <c r="N11"/>
  <c r="N12"/>
  <c r="N14"/>
  <c r="N18"/>
  <c r="N19"/>
  <c r="N20"/>
  <c r="N22"/>
  <c r="N26"/>
  <c r="N3"/>
  <c r="I2"/>
  <c r="I23"/>
  <c r="I22"/>
  <c r="J12" s="1"/>
  <c r="K7" s="1"/>
  <c r="J28"/>
  <c r="I33"/>
  <c r="J33" s="1"/>
  <c r="I32"/>
  <c r="J17" s="1"/>
  <c r="I31"/>
  <c r="J32" s="1"/>
  <c r="K17" s="1"/>
  <c r="I30"/>
  <c r="J16" s="1"/>
  <c r="K9" s="1"/>
  <c r="I29"/>
  <c r="J31" s="1"/>
  <c r="I28"/>
  <c r="J15" s="1"/>
  <c r="I27"/>
  <c r="J30" s="1"/>
  <c r="K16" s="1"/>
  <c r="I26"/>
  <c r="J14" s="1"/>
  <c r="K8" s="1"/>
  <c r="I25"/>
  <c r="J29" s="1"/>
  <c r="K31" s="1"/>
  <c r="I24"/>
  <c r="J13" s="1"/>
  <c r="I21"/>
  <c r="J27" s="1"/>
  <c r="I20"/>
  <c r="J11" s="1"/>
  <c r="I19"/>
  <c r="J26" s="1"/>
  <c r="K14" s="1"/>
  <c r="I18"/>
  <c r="J10" s="1"/>
  <c r="K6" s="1"/>
  <c r="L4" s="1"/>
  <c r="I14"/>
  <c r="J8" s="1"/>
  <c r="I17"/>
  <c r="J25" s="1"/>
  <c r="I16"/>
  <c r="J9" s="1"/>
  <c r="K21" s="1"/>
  <c r="I15"/>
  <c r="J24" s="1"/>
  <c r="K13" s="1"/>
  <c r="I13"/>
  <c r="J23" s="1"/>
  <c r="I12"/>
  <c r="J7" s="1"/>
  <c r="I11"/>
  <c r="J22" s="1"/>
  <c r="K12" s="1"/>
  <c r="I10"/>
  <c r="J6" s="1"/>
  <c r="K4" s="1"/>
  <c r="I9"/>
  <c r="J21" s="1"/>
  <c r="K27" s="1"/>
  <c r="I8"/>
  <c r="J5" s="1"/>
  <c r="I6"/>
  <c r="J4" s="1"/>
  <c r="K3" s="1"/>
  <c r="I7"/>
  <c r="J20" s="1"/>
  <c r="I5"/>
  <c r="J19" s="1"/>
  <c r="I4"/>
  <c r="J3" s="1"/>
  <c r="I3"/>
  <c r="J18" s="1"/>
  <c r="K10" s="1"/>
  <c r="K28" l="1"/>
  <c r="K5"/>
  <c r="K30"/>
  <c r="L32"/>
  <c r="K32"/>
  <c r="L25"/>
  <c r="K33"/>
  <c r="L20"/>
  <c r="K11"/>
  <c r="L19"/>
  <c r="K20"/>
  <c r="L27" s="1"/>
  <c r="L23"/>
  <c r="K29"/>
  <c r="L31" s="1"/>
  <c r="K22"/>
  <c r="L12" s="1"/>
  <c r="K23"/>
  <c r="K24"/>
  <c r="L21"/>
  <c r="K25"/>
  <c r="L29" s="1"/>
  <c r="J2"/>
  <c r="K2" s="1"/>
  <c r="L18" s="1"/>
  <c r="K15"/>
  <c r="L24" s="1"/>
  <c r="L11"/>
  <c r="K19"/>
  <c r="L22"/>
  <c r="M28" s="1"/>
  <c r="K26"/>
  <c r="L30" s="1"/>
  <c r="M16" s="1"/>
  <c r="K18"/>
  <c r="L14"/>
  <c r="L9"/>
  <c r="M13"/>
  <c r="L7"/>
  <c r="L6"/>
  <c r="M4" s="1"/>
  <c r="L5"/>
  <c r="M11"/>
  <c r="M3"/>
  <c r="L3"/>
  <c r="L2"/>
  <c r="L33"/>
  <c r="M33" s="1"/>
  <c r="M17"/>
  <c r="L16"/>
  <c r="D21" i="2"/>
  <c r="L14" i="1"/>
  <c r="L15"/>
  <c r="L16"/>
  <c r="L17"/>
  <c r="L18"/>
  <c r="L13"/>
  <c r="J10" i="2"/>
  <c r="F20" i="1"/>
  <c r="G10" i="2"/>
  <c r="H10" s="1"/>
  <c r="G19" i="1"/>
  <c r="G18"/>
  <c r="G17"/>
  <c r="G16"/>
  <c r="G15"/>
  <c r="G14"/>
  <c r="G13"/>
  <c r="G12"/>
  <c r="F13"/>
  <c r="F14"/>
  <c r="F15"/>
  <c r="F16"/>
  <c r="F17"/>
  <c r="F18"/>
  <c r="F19"/>
  <c r="F12"/>
  <c r="D50" i="2"/>
  <c r="E50" s="1"/>
  <c r="F49" s="1"/>
  <c r="G49" s="1"/>
  <c r="C50"/>
  <c r="E49"/>
  <c r="E48"/>
  <c r="C43"/>
  <c r="E42"/>
  <c r="E41"/>
  <c r="E40"/>
  <c r="E39"/>
  <c r="E38"/>
  <c r="E37"/>
  <c r="E35"/>
  <c r="C28"/>
  <c r="D44" s="1"/>
  <c r="D43" s="1"/>
  <c r="E43" s="1"/>
  <c r="L26"/>
  <c r="K26"/>
  <c r="C31" s="1"/>
  <c r="E26"/>
  <c r="D26"/>
  <c r="E25"/>
  <c r="D25"/>
  <c r="E24"/>
  <c r="D24"/>
  <c r="E23"/>
  <c r="D23"/>
  <c r="E22"/>
  <c r="D22"/>
  <c r="E21"/>
  <c r="F18"/>
  <c r="E18"/>
  <c r="D18"/>
  <c r="C18"/>
  <c r="G17"/>
  <c r="H17" s="1"/>
  <c r="G16"/>
  <c r="G15"/>
  <c r="H16" s="1"/>
  <c r="I13" s="1"/>
  <c r="G14"/>
  <c r="H13"/>
  <c r="I15" s="1"/>
  <c r="G13"/>
  <c r="H15" s="1"/>
  <c r="H12"/>
  <c r="G12"/>
  <c r="H11" s="1"/>
  <c r="I11"/>
  <c r="G11"/>
  <c r="Q7"/>
  <c r="O7"/>
  <c r="M7"/>
  <c r="K7"/>
  <c r="I7"/>
  <c r="G7"/>
  <c r="E7"/>
  <c r="C7"/>
  <c r="M2" i="3" l="1"/>
  <c r="M10"/>
  <c r="M26"/>
  <c r="M24"/>
  <c r="L13"/>
  <c r="M29"/>
  <c r="M12"/>
  <c r="L8"/>
  <c r="M5" s="1"/>
  <c r="M32"/>
  <c r="M27"/>
  <c r="L28"/>
  <c r="M15" s="1"/>
  <c r="L17"/>
  <c r="M9" s="1"/>
  <c r="L15"/>
  <c r="M8" s="1"/>
  <c r="L10"/>
  <c r="L26"/>
  <c r="M25"/>
  <c r="M20"/>
  <c r="M21"/>
  <c r="M18"/>
  <c r="M19"/>
  <c r="H14" i="2"/>
  <c r="I12" s="1"/>
  <c r="J11" s="1"/>
  <c r="I14"/>
  <c r="J12" s="1"/>
  <c r="F41"/>
  <c r="G41" s="1"/>
  <c r="F39"/>
  <c r="G39" s="1"/>
  <c r="F37"/>
  <c r="G37" s="1"/>
  <c r="I10"/>
  <c r="J16"/>
  <c r="J15"/>
  <c r="I17"/>
  <c r="F35"/>
  <c r="G35" s="1"/>
  <c r="F38"/>
  <c r="G38" s="1"/>
  <c r="F40"/>
  <c r="G40" s="1"/>
  <c r="F42"/>
  <c r="G42" s="1"/>
  <c r="F48"/>
  <c r="G48" s="1"/>
  <c r="G18"/>
  <c r="C29"/>
  <c r="C30"/>
  <c r="S27" i="1"/>
  <c r="R27"/>
  <c r="S26"/>
  <c r="S25"/>
  <c r="S24"/>
  <c r="S23"/>
  <c r="R26"/>
  <c r="R25"/>
  <c r="R24"/>
  <c r="R23"/>
  <c r="W19"/>
  <c r="W18"/>
  <c r="W17"/>
  <c r="W16"/>
  <c r="W15"/>
  <c r="W14"/>
  <c r="W13"/>
  <c r="W12"/>
  <c r="E7"/>
  <c r="G7"/>
  <c r="I7"/>
  <c r="K7"/>
  <c r="M7"/>
  <c r="O7"/>
  <c r="Q7"/>
  <c r="C7"/>
  <c r="M23" i="3" l="1"/>
  <c r="M7"/>
  <c r="M31"/>
  <c r="M6"/>
  <c r="M22"/>
  <c r="M14"/>
  <c r="M30"/>
  <c r="I16" i="2"/>
  <c r="J17" s="1"/>
  <c r="H18" i="1"/>
  <c r="H15"/>
  <c r="H16"/>
  <c r="H12"/>
  <c r="B21" s="1"/>
  <c r="H13"/>
  <c r="H14"/>
  <c r="J14" i="2"/>
  <c r="J13"/>
  <c r="I17" i="1" l="1"/>
  <c r="I12"/>
  <c r="I16"/>
  <c r="H19"/>
  <c r="I19" s="1"/>
  <c r="I13"/>
  <c r="H17"/>
  <c r="I15" l="1"/>
  <c r="I18"/>
  <c r="I14"/>
</calcChain>
</file>

<file path=xl/sharedStrings.xml><?xml version="1.0" encoding="utf-8"?>
<sst xmlns="http://schemas.openxmlformats.org/spreadsheetml/2006/main" count="310" uniqueCount="111">
  <si>
    <t>Run</t>
  </si>
  <si>
    <t>Replicate 1</t>
  </si>
  <si>
    <t>Replicate 2</t>
  </si>
  <si>
    <t>Replicate 4</t>
  </si>
  <si>
    <t>Replicate 3</t>
  </si>
  <si>
    <t>B1</t>
  </si>
  <si>
    <t>B2</t>
  </si>
  <si>
    <t>nk</t>
  </si>
  <si>
    <t>np</t>
  </si>
  <si>
    <t>p</t>
  </si>
  <si>
    <t>npk</t>
  </si>
  <si>
    <t>k</t>
  </si>
  <si>
    <t>kp</t>
  </si>
  <si>
    <t>n</t>
  </si>
  <si>
    <t>nkp</t>
  </si>
  <si>
    <t>Total</t>
  </si>
  <si>
    <t>-</t>
  </si>
  <si>
    <t>Treat</t>
  </si>
  <si>
    <t>I</t>
  </si>
  <si>
    <t>II</t>
  </si>
  <si>
    <t>III</t>
  </si>
  <si>
    <t>[G]</t>
  </si>
  <si>
    <t>[N]</t>
  </si>
  <si>
    <t>[P]</t>
  </si>
  <si>
    <t>[NP]</t>
  </si>
  <si>
    <t>[K]</t>
  </si>
  <si>
    <t>[NK]</t>
  </si>
  <si>
    <t>[KP]</t>
  </si>
  <si>
    <t>[NPK]</t>
  </si>
  <si>
    <t>Blocks</t>
  </si>
  <si>
    <t>Asc Order</t>
  </si>
  <si>
    <t>Rank</t>
  </si>
  <si>
    <t>CF</t>
  </si>
  <si>
    <t>RI</t>
  </si>
  <si>
    <t>RII</t>
  </si>
  <si>
    <t>RIII</t>
  </si>
  <si>
    <t>RIV</t>
  </si>
  <si>
    <t>Block</t>
  </si>
  <si>
    <t>T1(B1)</t>
  </si>
  <si>
    <t>T2(B2)</t>
  </si>
  <si>
    <t>NPK low</t>
  </si>
  <si>
    <t>NPK high</t>
  </si>
  <si>
    <t xml:space="preserve">n </t>
  </si>
  <si>
    <t>Treatment</t>
  </si>
  <si>
    <t>R-1</t>
  </si>
  <si>
    <t>R-2</t>
  </si>
  <si>
    <t>R-3</t>
  </si>
  <si>
    <t>R-4</t>
  </si>
  <si>
    <t>Treat Total</t>
  </si>
  <si>
    <t>Col1</t>
  </si>
  <si>
    <t>Col2</t>
  </si>
  <si>
    <t>Fact Total</t>
  </si>
  <si>
    <t>Factor</t>
  </si>
  <si>
    <t>Effect</t>
  </si>
  <si>
    <t>Sum of SQ</t>
  </si>
  <si>
    <t>Sr. No.</t>
  </si>
  <si>
    <t>NPK High</t>
  </si>
  <si>
    <t>N</t>
  </si>
  <si>
    <t>T1 (B1)</t>
  </si>
  <si>
    <t>T2 (B2)</t>
  </si>
  <si>
    <t>K</t>
  </si>
  <si>
    <t>NK</t>
  </si>
  <si>
    <t>P</t>
  </si>
  <si>
    <t>NP</t>
  </si>
  <si>
    <t>KP</t>
  </si>
  <si>
    <t>Block SS</t>
  </si>
  <si>
    <t>Rep SS</t>
  </si>
  <si>
    <t>NPK</t>
  </si>
  <si>
    <t>ANOVA (Confounded Fact Expt)</t>
  </si>
  <si>
    <t>Source of Var</t>
  </si>
  <si>
    <t>DF</t>
  </si>
  <si>
    <t>SS</t>
  </si>
  <si>
    <t>MSS</t>
  </si>
  <si>
    <t>F-value</t>
  </si>
  <si>
    <t>Error</t>
  </si>
  <si>
    <t>ANOVA (NKP)</t>
  </si>
  <si>
    <t>Replication</t>
  </si>
  <si>
    <t>NKP</t>
  </si>
  <si>
    <t>Total (Blocks)</t>
  </si>
  <si>
    <t>Fact</t>
  </si>
  <si>
    <t>s</t>
  </si>
  <si>
    <t>d</t>
  </si>
  <si>
    <t>Yield</t>
  </si>
  <si>
    <t>Col 1</t>
  </si>
  <si>
    <t>Col 2</t>
  </si>
  <si>
    <t>Col 3</t>
  </si>
  <si>
    <t>Col 4</t>
  </si>
  <si>
    <t>sd</t>
  </si>
  <si>
    <t>dn</t>
  </si>
  <si>
    <t>sdn</t>
  </si>
  <si>
    <t>sp</t>
  </si>
  <si>
    <t>dp</t>
  </si>
  <si>
    <t>sdp</t>
  </si>
  <si>
    <t>dnp</t>
  </si>
  <si>
    <t>sdnp</t>
  </si>
  <si>
    <t>sk</t>
  </si>
  <si>
    <t>dk</t>
  </si>
  <si>
    <t>sdk</t>
  </si>
  <si>
    <t>dnk</t>
  </si>
  <si>
    <t>sdnk</t>
  </si>
  <si>
    <t>pk</t>
  </si>
  <si>
    <t>spk</t>
  </si>
  <si>
    <t>dpk</t>
  </si>
  <si>
    <t>sdpk</t>
  </si>
  <si>
    <t>dnpk</t>
  </si>
  <si>
    <t>sdnpk</t>
  </si>
  <si>
    <t>sn</t>
  </si>
  <si>
    <t>snp</t>
  </si>
  <si>
    <t>snk</t>
  </si>
  <si>
    <t>snpk</t>
  </si>
  <si>
    <t>P-Value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</si>
</sst>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7"/>
  <sheetViews>
    <sheetView topLeftCell="A5" workbookViewId="0">
      <selection activeCell="L12" sqref="L12"/>
    </sheetView>
  </sheetViews>
  <sheetFormatPr defaultRowHeight="18.75"/>
  <cols>
    <col min="1" max="1" width="9.140625" style="1"/>
    <col min="2" max="2" width="12.42578125" style="1" bestFit="1" customWidth="1"/>
    <col min="3" max="7" width="9.140625" style="1"/>
    <col min="8" max="8" width="13.7109375" style="1" bestFit="1" customWidth="1"/>
    <col min="9" max="9" width="12.5703125" style="1" bestFit="1" customWidth="1"/>
    <col min="10" max="10" width="14.140625" style="1" bestFit="1" customWidth="1"/>
    <col min="11" max="11" width="8.28515625" style="1" bestFit="1" customWidth="1"/>
    <col min="12" max="12" width="14.28515625" style="1" bestFit="1" customWidth="1"/>
    <col min="13" max="13" width="12.5703125" style="1" bestFit="1" customWidth="1"/>
    <col min="14" max="17" width="9.140625" style="1"/>
    <col min="18" max="18" width="11.140625" style="1" bestFit="1" customWidth="1"/>
    <col min="19" max="19" width="11.7109375" style="1" bestFit="1" customWidth="1"/>
    <col min="20" max="16384" width="9.140625" style="1"/>
  </cols>
  <sheetData>
    <row r="1" spans="1:23">
      <c r="A1" s="8" t="s">
        <v>0</v>
      </c>
      <c r="B1" s="8" t="s">
        <v>1</v>
      </c>
      <c r="C1" s="8"/>
      <c r="D1" s="8"/>
      <c r="E1" s="8"/>
      <c r="F1" s="8" t="s">
        <v>2</v>
      </c>
      <c r="G1" s="8"/>
      <c r="H1" s="8"/>
      <c r="I1" s="8"/>
      <c r="J1" s="8" t="s">
        <v>4</v>
      </c>
      <c r="K1" s="8"/>
      <c r="L1" s="8"/>
      <c r="M1" s="8"/>
      <c r="N1" s="8" t="s">
        <v>3</v>
      </c>
      <c r="O1" s="8"/>
      <c r="P1" s="8"/>
      <c r="Q1" s="8"/>
    </row>
    <row r="2" spans="1:23">
      <c r="A2" s="8"/>
      <c r="B2" s="8" t="s">
        <v>5</v>
      </c>
      <c r="C2" s="8"/>
      <c r="D2" s="8" t="s">
        <v>6</v>
      </c>
      <c r="E2" s="8"/>
      <c r="F2" s="8" t="s">
        <v>5</v>
      </c>
      <c r="G2" s="8"/>
      <c r="H2" s="8" t="s">
        <v>6</v>
      </c>
      <c r="I2" s="8"/>
      <c r="J2" s="8" t="s">
        <v>5</v>
      </c>
      <c r="K2" s="8"/>
      <c r="L2" s="8" t="s">
        <v>6</v>
      </c>
      <c r="M2" s="8"/>
      <c r="N2" s="8" t="s">
        <v>5</v>
      </c>
      <c r="O2" s="8"/>
      <c r="P2" s="8" t="s">
        <v>6</v>
      </c>
      <c r="Q2" s="8"/>
    </row>
    <row r="3" spans="1:23">
      <c r="A3" s="2">
        <v>1</v>
      </c>
      <c r="B3" s="2">
        <v>1</v>
      </c>
      <c r="C3" s="2">
        <v>99</v>
      </c>
      <c r="D3" s="2" t="s">
        <v>10</v>
      </c>
      <c r="E3" s="2">
        <v>408</v>
      </c>
      <c r="F3" s="2" t="s">
        <v>7</v>
      </c>
      <c r="G3" s="2">
        <v>308</v>
      </c>
      <c r="H3" s="2" t="s">
        <v>11</v>
      </c>
      <c r="I3" s="2">
        <v>251</v>
      </c>
      <c r="J3" s="2" t="s">
        <v>8</v>
      </c>
      <c r="K3" s="2">
        <v>324</v>
      </c>
      <c r="L3" s="2" t="s">
        <v>13</v>
      </c>
      <c r="M3" s="2">
        <v>135</v>
      </c>
      <c r="N3" s="2">
        <v>1</v>
      </c>
      <c r="O3" s="2">
        <v>152</v>
      </c>
      <c r="P3" s="2" t="s">
        <v>10</v>
      </c>
      <c r="Q3" s="2">
        <v>478</v>
      </c>
    </row>
    <row r="4" spans="1:23">
      <c r="A4" s="2">
        <v>2</v>
      </c>
      <c r="B4" s="2" t="s">
        <v>7</v>
      </c>
      <c r="C4" s="2">
        <v>201</v>
      </c>
      <c r="D4" s="2" t="s">
        <v>13</v>
      </c>
      <c r="E4" s="2">
        <v>98</v>
      </c>
      <c r="F4" s="2" t="s">
        <v>8</v>
      </c>
      <c r="G4" s="2">
        <v>352</v>
      </c>
      <c r="H4" s="2" t="s">
        <v>13</v>
      </c>
      <c r="I4" s="2">
        <v>87</v>
      </c>
      <c r="J4" s="2" t="s">
        <v>7</v>
      </c>
      <c r="K4" s="2">
        <v>378</v>
      </c>
      <c r="L4" s="2" t="s">
        <v>14</v>
      </c>
      <c r="M4" s="2">
        <v>456</v>
      </c>
      <c r="N4" s="2" t="s">
        <v>12</v>
      </c>
      <c r="O4" s="2">
        <v>278</v>
      </c>
      <c r="P4" s="2" t="s">
        <v>9</v>
      </c>
      <c r="Q4" s="2">
        <v>372</v>
      </c>
    </row>
    <row r="5" spans="1:23">
      <c r="A5" s="2">
        <v>3</v>
      </c>
      <c r="B5" s="2" t="s">
        <v>8</v>
      </c>
      <c r="C5" s="2">
        <v>312</v>
      </c>
      <c r="D5" s="2" t="s">
        <v>11</v>
      </c>
      <c r="E5" s="2">
        <v>260</v>
      </c>
      <c r="F5" s="2">
        <v>1</v>
      </c>
      <c r="G5" s="2">
        <v>100</v>
      </c>
      <c r="H5" s="2" t="s">
        <v>14</v>
      </c>
      <c r="I5" s="2">
        <v>452</v>
      </c>
      <c r="J5" s="2">
        <v>1</v>
      </c>
      <c r="K5" s="2">
        <v>84</v>
      </c>
      <c r="L5" s="2" t="s">
        <v>9</v>
      </c>
      <c r="M5" s="2">
        <v>378</v>
      </c>
      <c r="N5" s="2" t="s">
        <v>7</v>
      </c>
      <c r="O5" s="2">
        <v>296</v>
      </c>
      <c r="P5" s="2" t="s">
        <v>11</v>
      </c>
      <c r="Q5" s="2">
        <v>319</v>
      </c>
    </row>
    <row r="6" spans="1:23">
      <c r="A6" s="2">
        <v>4</v>
      </c>
      <c r="B6" s="2" t="s">
        <v>12</v>
      </c>
      <c r="C6" s="2">
        <v>379</v>
      </c>
      <c r="D6" s="2" t="s">
        <v>9</v>
      </c>
      <c r="E6" s="2">
        <v>306</v>
      </c>
      <c r="F6" s="2" t="s">
        <v>12</v>
      </c>
      <c r="G6" s="2">
        <v>412</v>
      </c>
      <c r="H6" s="2" t="s">
        <v>9</v>
      </c>
      <c r="I6" s="2">
        <v>378</v>
      </c>
      <c r="J6" s="2" t="s">
        <v>12</v>
      </c>
      <c r="K6" s="2">
        <v>435</v>
      </c>
      <c r="L6" s="2" t="s">
        <v>11</v>
      </c>
      <c r="M6" s="2">
        <v>272</v>
      </c>
      <c r="N6" s="2" t="s">
        <v>8</v>
      </c>
      <c r="O6" s="2">
        <v>372</v>
      </c>
      <c r="P6" s="2" t="s">
        <v>13</v>
      </c>
      <c r="Q6" s="2">
        <v>178</v>
      </c>
    </row>
    <row r="7" spans="1:23">
      <c r="A7" s="2" t="s">
        <v>15</v>
      </c>
      <c r="B7" s="2" t="s">
        <v>16</v>
      </c>
      <c r="C7" s="2">
        <f>SUM(C3:C6)</f>
        <v>991</v>
      </c>
      <c r="D7" s="2" t="s">
        <v>16</v>
      </c>
      <c r="E7" s="2">
        <f t="shared" ref="E7:Q7" si="0">SUM(E3:E6)</f>
        <v>1072</v>
      </c>
      <c r="F7" s="2" t="s">
        <v>16</v>
      </c>
      <c r="G7" s="2">
        <f t="shared" si="0"/>
        <v>1172</v>
      </c>
      <c r="H7" s="2" t="s">
        <v>16</v>
      </c>
      <c r="I7" s="2">
        <f t="shared" si="0"/>
        <v>1168</v>
      </c>
      <c r="J7" s="2" t="s">
        <v>16</v>
      </c>
      <c r="K7" s="2">
        <f t="shared" si="0"/>
        <v>1221</v>
      </c>
      <c r="L7" s="2" t="s">
        <v>16</v>
      </c>
      <c r="M7" s="2">
        <f t="shared" si="0"/>
        <v>1241</v>
      </c>
      <c r="N7" s="2" t="s">
        <v>16</v>
      </c>
      <c r="O7" s="2">
        <f t="shared" si="0"/>
        <v>1098</v>
      </c>
      <c r="P7" s="2" t="s">
        <v>16</v>
      </c>
      <c r="Q7" s="2">
        <f t="shared" si="0"/>
        <v>1347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23">
      <c r="A10" s="4"/>
      <c r="B10" s="4"/>
      <c r="C10" s="4"/>
      <c r="D10" s="4"/>
      <c r="E10" s="4"/>
      <c r="F10" s="4"/>
      <c r="G10" s="4"/>
    </row>
    <row r="11" spans="1:23">
      <c r="A11" s="2" t="s">
        <v>17</v>
      </c>
      <c r="B11" s="2" t="s">
        <v>33</v>
      </c>
      <c r="C11" s="2" t="s">
        <v>34</v>
      </c>
      <c r="D11" s="2" t="s">
        <v>35</v>
      </c>
      <c r="E11" s="2" t="s">
        <v>36</v>
      </c>
      <c r="F11" s="2" t="s">
        <v>29</v>
      </c>
      <c r="G11" s="2" t="s">
        <v>18</v>
      </c>
      <c r="H11" s="2" t="s">
        <v>19</v>
      </c>
      <c r="I11" s="2" t="s">
        <v>20</v>
      </c>
      <c r="J11" s="5" t="s">
        <v>51</v>
      </c>
      <c r="K11" s="5" t="s">
        <v>79</v>
      </c>
      <c r="L11" s="2" t="s">
        <v>53</v>
      </c>
      <c r="M11" s="2" t="s">
        <v>30</v>
      </c>
      <c r="O11" s="2" t="s">
        <v>31</v>
      </c>
      <c r="P11" s="2" t="s">
        <v>17</v>
      </c>
      <c r="Q11" s="2" t="s">
        <v>33</v>
      </c>
      <c r="R11" s="2" t="s">
        <v>34</v>
      </c>
      <c r="S11" s="2" t="s">
        <v>35</v>
      </c>
      <c r="T11" s="2" t="s">
        <v>36</v>
      </c>
      <c r="V11" s="2" t="s">
        <v>37</v>
      </c>
      <c r="W11" s="2" t="s">
        <v>15</v>
      </c>
    </row>
    <row r="12" spans="1:23">
      <c r="A12" s="2">
        <v>1</v>
      </c>
      <c r="B12" s="2">
        <v>99</v>
      </c>
      <c r="C12" s="2">
        <v>100</v>
      </c>
      <c r="D12" s="2">
        <v>84</v>
      </c>
      <c r="E12" s="2">
        <v>152</v>
      </c>
      <c r="F12" s="2">
        <f>SUM(B12:E12)</f>
        <v>435</v>
      </c>
      <c r="G12" s="2">
        <f>F12+F13</f>
        <v>933</v>
      </c>
      <c r="H12" s="2">
        <f>G12+G13</f>
        <v>3218</v>
      </c>
      <c r="I12" s="2">
        <f>H12+H13</f>
        <v>9310</v>
      </c>
      <c r="J12" s="2">
        <v>9310</v>
      </c>
      <c r="K12" s="2" t="s">
        <v>21</v>
      </c>
      <c r="L12" s="2" t="s">
        <v>16</v>
      </c>
      <c r="M12" s="2">
        <v>-1118.75</v>
      </c>
      <c r="O12" s="2">
        <v>1</v>
      </c>
      <c r="P12" s="2">
        <v>1</v>
      </c>
      <c r="Q12" s="2">
        <v>99</v>
      </c>
      <c r="R12" s="2">
        <v>100</v>
      </c>
      <c r="S12" s="2">
        <v>84</v>
      </c>
      <c r="T12" s="2">
        <v>152</v>
      </c>
      <c r="V12" s="2">
        <v>1</v>
      </c>
      <c r="W12" s="2">
        <f>SUM(C3:C6)</f>
        <v>991</v>
      </c>
    </row>
    <row r="13" spans="1:23">
      <c r="A13" s="2" t="s">
        <v>13</v>
      </c>
      <c r="B13" s="2">
        <v>98</v>
      </c>
      <c r="C13" s="2">
        <v>87</v>
      </c>
      <c r="D13" s="2">
        <v>135</v>
      </c>
      <c r="E13" s="2">
        <v>178</v>
      </c>
      <c r="F13" s="2">
        <f t="shared" ref="F13:F19" si="1">SUM(B13:E13)</f>
        <v>498</v>
      </c>
      <c r="G13" s="2">
        <f>F14+F15</f>
        <v>2285</v>
      </c>
      <c r="H13" s="2">
        <f>G14+G15</f>
        <v>6092</v>
      </c>
      <c r="I13" s="2">
        <f>H14+H15</f>
        <v>360</v>
      </c>
      <c r="J13" s="2">
        <v>360</v>
      </c>
      <c r="K13" s="2" t="s">
        <v>22</v>
      </c>
      <c r="L13" s="2">
        <f>J13/16</f>
        <v>22.5</v>
      </c>
      <c r="M13" s="2">
        <v>-350.25</v>
      </c>
      <c r="O13" s="2">
        <v>2</v>
      </c>
      <c r="P13" s="2" t="s">
        <v>13</v>
      </c>
      <c r="Q13" s="2">
        <v>98</v>
      </c>
      <c r="R13" s="2">
        <v>87</v>
      </c>
      <c r="S13" s="2">
        <v>135</v>
      </c>
      <c r="T13" s="2">
        <v>178</v>
      </c>
      <c r="V13" s="2">
        <v>2</v>
      </c>
      <c r="W13" s="2">
        <f>SUM(E3:E6)</f>
        <v>1072</v>
      </c>
    </row>
    <row r="14" spans="1:23">
      <c r="A14" s="2" t="s">
        <v>11</v>
      </c>
      <c r="B14" s="2">
        <v>260</v>
      </c>
      <c r="C14" s="2">
        <v>251</v>
      </c>
      <c r="D14" s="2">
        <v>272</v>
      </c>
      <c r="E14" s="2">
        <v>319</v>
      </c>
      <c r="F14" s="2">
        <f t="shared" si="1"/>
        <v>1102</v>
      </c>
      <c r="G14" s="2">
        <f>F16+F17</f>
        <v>2794</v>
      </c>
      <c r="H14" s="2">
        <f>G16+G17</f>
        <v>144</v>
      </c>
      <c r="I14" s="2">
        <f>H16+H17</f>
        <v>1856</v>
      </c>
      <c r="J14" s="2">
        <v>1856</v>
      </c>
      <c r="K14" s="2" t="s">
        <v>25</v>
      </c>
      <c r="L14" s="2">
        <f t="shared" ref="L14:L18" si="2">J14/16</f>
        <v>116</v>
      </c>
      <c r="M14" s="2">
        <v>149.25</v>
      </c>
      <c r="O14" s="2">
        <v>5</v>
      </c>
      <c r="P14" s="2" t="s">
        <v>11</v>
      </c>
      <c r="Q14" s="2">
        <v>260</v>
      </c>
      <c r="R14" s="2">
        <v>251</v>
      </c>
      <c r="S14" s="2">
        <v>272</v>
      </c>
      <c r="T14" s="2">
        <v>319</v>
      </c>
      <c r="V14" s="2">
        <v>3</v>
      </c>
      <c r="W14" s="2">
        <f>SUM(G3:G6)</f>
        <v>1172</v>
      </c>
    </row>
    <row r="15" spans="1:23">
      <c r="A15" s="2" t="s">
        <v>7</v>
      </c>
      <c r="B15" s="2">
        <v>201</v>
      </c>
      <c r="C15" s="2">
        <v>308</v>
      </c>
      <c r="D15" s="2">
        <v>378</v>
      </c>
      <c r="E15" s="2">
        <v>296</v>
      </c>
      <c r="F15" s="2">
        <f t="shared" si="1"/>
        <v>1183</v>
      </c>
      <c r="G15" s="2">
        <f>F18+F19</f>
        <v>3298</v>
      </c>
      <c r="H15" s="2">
        <f>G18+G19</f>
        <v>216</v>
      </c>
      <c r="I15" s="2">
        <f>H18+H19</f>
        <v>382</v>
      </c>
      <c r="J15" s="2">
        <v>382</v>
      </c>
      <c r="K15" s="2" t="s">
        <v>26</v>
      </c>
      <c r="L15" s="2">
        <f t="shared" si="2"/>
        <v>23.875</v>
      </c>
      <c r="M15" s="2">
        <v>-62.75</v>
      </c>
      <c r="O15" s="2">
        <v>4</v>
      </c>
      <c r="P15" s="2" t="s">
        <v>7</v>
      </c>
      <c r="Q15" s="2">
        <v>201</v>
      </c>
      <c r="R15" s="2">
        <v>308</v>
      </c>
      <c r="S15" s="2">
        <v>378</v>
      </c>
      <c r="T15" s="2">
        <v>296</v>
      </c>
      <c r="V15" s="2">
        <v>4</v>
      </c>
      <c r="W15" s="2">
        <f>SUM(I3:I6)</f>
        <v>1168</v>
      </c>
    </row>
    <row r="16" spans="1:23">
      <c r="A16" s="2" t="s">
        <v>9</v>
      </c>
      <c r="B16" s="2">
        <v>306</v>
      </c>
      <c r="C16" s="2">
        <v>378</v>
      </c>
      <c r="D16" s="2">
        <v>378</v>
      </c>
      <c r="E16" s="2">
        <v>372</v>
      </c>
      <c r="F16" s="2">
        <f t="shared" si="1"/>
        <v>1434</v>
      </c>
      <c r="G16" s="2">
        <f>F13-F12</f>
        <v>63</v>
      </c>
      <c r="H16" s="2">
        <f>G13-G12</f>
        <v>1352</v>
      </c>
      <c r="I16" s="2">
        <f>H13-H12</f>
        <v>2874</v>
      </c>
      <c r="J16" s="2">
        <v>2874</v>
      </c>
      <c r="K16" s="2" t="s">
        <v>23</v>
      </c>
      <c r="L16" s="2">
        <f t="shared" si="2"/>
        <v>179.625</v>
      </c>
      <c r="M16" s="2">
        <v>-184.25</v>
      </c>
      <c r="O16" s="2">
        <v>3</v>
      </c>
      <c r="P16" s="2" t="s">
        <v>9</v>
      </c>
      <c r="Q16" s="2">
        <v>306</v>
      </c>
      <c r="R16" s="2">
        <v>378</v>
      </c>
      <c r="S16" s="2">
        <v>378</v>
      </c>
      <c r="T16" s="2">
        <v>372</v>
      </c>
      <c r="V16" s="2">
        <v>5</v>
      </c>
      <c r="W16" s="2">
        <f>SUM(K3:K6)</f>
        <v>1221</v>
      </c>
    </row>
    <row r="17" spans="1:23">
      <c r="A17" s="2" t="s">
        <v>8</v>
      </c>
      <c r="B17" s="2">
        <v>312</v>
      </c>
      <c r="C17" s="2">
        <v>352</v>
      </c>
      <c r="D17" s="2">
        <v>324</v>
      </c>
      <c r="E17" s="2">
        <v>372</v>
      </c>
      <c r="F17" s="2">
        <f t="shared" si="1"/>
        <v>1360</v>
      </c>
      <c r="G17" s="2">
        <f>F15-F14</f>
        <v>81</v>
      </c>
      <c r="H17" s="2">
        <f>G15-G14</f>
        <v>504</v>
      </c>
      <c r="I17" s="2">
        <f>H15-H14</f>
        <v>72</v>
      </c>
      <c r="J17" s="2">
        <v>72</v>
      </c>
      <c r="K17" s="2" t="s">
        <v>24</v>
      </c>
      <c r="L17" s="2">
        <f t="shared" si="2"/>
        <v>4.5</v>
      </c>
      <c r="M17" s="2">
        <v>279.75</v>
      </c>
      <c r="O17" s="2">
        <v>6</v>
      </c>
      <c r="P17" s="2" t="s">
        <v>8</v>
      </c>
      <c r="Q17" s="2">
        <v>312</v>
      </c>
      <c r="R17" s="2">
        <v>352</v>
      </c>
      <c r="S17" s="2">
        <v>324</v>
      </c>
      <c r="T17" s="2">
        <v>372</v>
      </c>
      <c r="V17" s="2">
        <v>6</v>
      </c>
      <c r="W17" s="2">
        <f>SUM(M3:M6)</f>
        <v>1241</v>
      </c>
    </row>
    <row r="18" spans="1:23">
      <c r="A18" s="2" t="s">
        <v>12</v>
      </c>
      <c r="B18" s="2">
        <v>379</v>
      </c>
      <c r="C18" s="2">
        <v>412</v>
      </c>
      <c r="D18" s="2">
        <v>435</v>
      </c>
      <c r="E18" s="2">
        <v>278</v>
      </c>
      <c r="F18" s="2">
        <f t="shared" si="1"/>
        <v>1504</v>
      </c>
      <c r="G18" s="2">
        <f>F17-F16</f>
        <v>-74</v>
      </c>
      <c r="H18" s="2">
        <f>G17-G16</f>
        <v>18</v>
      </c>
      <c r="I18" s="2">
        <f>H17-H16</f>
        <v>-848</v>
      </c>
      <c r="J18" s="2">
        <v>-848</v>
      </c>
      <c r="K18" s="2" t="s">
        <v>27</v>
      </c>
      <c r="L18" s="2">
        <f t="shared" si="2"/>
        <v>-53</v>
      </c>
      <c r="M18" s="2">
        <v>368.25</v>
      </c>
      <c r="O18" s="2">
        <v>7</v>
      </c>
      <c r="P18" s="2" t="s">
        <v>12</v>
      </c>
      <c r="Q18" s="2">
        <v>379</v>
      </c>
      <c r="R18" s="2">
        <v>412</v>
      </c>
      <c r="S18" s="2">
        <v>435</v>
      </c>
      <c r="T18" s="2">
        <v>278</v>
      </c>
      <c r="V18" s="2">
        <v>7</v>
      </c>
      <c r="W18" s="2">
        <f>SUM(O3:O6)</f>
        <v>1098</v>
      </c>
    </row>
    <row r="19" spans="1:23">
      <c r="A19" s="2" t="s">
        <v>10</v>
      </c>
      <c r="B19" s="2">
        <v>408</v>
      </c>
      <c r="C19" s="2">
        <v>452</v>
      </c>
      <c r="D19" s="2">
        <v>456</v>
      </c>
      <c r="E19" s="2">
        <v>478</v>
      </c>
      <c r="F19" s="2">
        <f t="shared" si="1"/>
        <v>1794</v>
      </c>
      <c r="G19" s="2">
        <f>F19-F18</f>
        <v>290</v>
      </c>
      <c r="H19" s="2">
        <f>G19-G18</f>
        <v>364</v>
      </c>
      <c r="I19" s="2">
        <f>H19-H18</f>
        <v>346</v>
      </c>
      <c r="J19" s="2">
        <v>346</v>
      </c>
      <c r="K19" s="2" t="s">
        <v>28</v>
      </c>
      <c r="L19" s="2" t="s">
        <v>16</v>
      </c>
      <c r="M19" s="2">
        <v>1208.75</v>
      </c>
      <c r="O19" s="2">
        <v>8</v>
      </c>
      <c r="P19" s="2" t="s">
        <v>10</v>
      </c>
      <c r="Q19" s="2">
        <v>408</v>
      </c>
      <c r="R19" s="2">
        <v>452</v>
      </c>
      <c r="S19" s="2">
        <v>456</v>
      </c>
      <c r="T19" s="2">
        <v>478</v>
      </c>
      <c r="V19" s="2">
        <v>8</v>
      </c>
      <c r="W19" s="2">
        <f>SUM(Q3:Q6)</f>
        <v>1347</v>
      </c>
    </row>
    <row r="20" spans="1:23">
      <c r="A20" s="2" t="s">
        <v>10</v>
      </c>
      <c r="B20" s="2">
        <v>408</v>
      </c>
      <c r="C20" s="2">
        <v>452</v>
      </c>
      <c r="D20" s="2">
        <v>456</v>
      </c>
      <c r="E20" s="2">
        <v>478</v>
      </c>
      <c r="F20" s="2">
        <f t="shared" ref="F20" si="3">SUM(B20:E20)</f>
        <v>1794</v>
      </c>
      <c r="G20" s="3"/>
      <c r="H20" s="3"/>
      <c r="I20" s="3"/>
      <c r="J20" s="3"/>
      <c r="K20" s="3"/>
      <c r="L20" s="3"/>
    </row>
    <row r="21" spans="1:23">
      <c r="A21" s="1" t="s">
        <v>32</v>
      </c>
      <c r="B21" s="1">
        <f>H12^2/32</f>
        <v>323610.125</v>
      </c>
      <c r="Q21" s="6"/>
      <c r="R21" s="2" t="s">
        <v>40</v>
      </c>
      <c r="S21" s="2" t="s">
        <v>41</v>
      </c>
    </row>
    <row r="22" spans="1:23">
      <c r="Q22" s="7"/>
      <c r="R22" s="5" t="s">
        <v>38</v>
      </c>
      <c r="S22" s="5" t="s">
        <v>39</v>
      </c>
    </row>
    <row r="23" spans="1:23">
      <c r="Q23" s="2"/>
      <c r="R23" s="2">
        <f>SUM(C3:C6)</f>
        <v>991</v>
      </c>
      <c r="S23" s="2">
        <f>SUM(E3:E6)</f>
        <v>1072</v>
      </c>
    </row>
    <row r="24" spans="1:23">
      <c r="Q24" s="2"/>
      <c r="R24" s="2">
        <f>SUM(G3:G6)</f>
        <v>1172</v>
      </c>
      <c r="S24" s="2">
        <f>SUM(I3:I6)</f>
        <v>1168</v>
      </c>
    </row>
    <row r="25" spans="1:23">
      <c r="Q25" s="2"/>
      <c r="R25" s="2">
        <f>SUM(K3:K6)</f>
        <v>1221</v>
      </c>
      <c r="S25" s="2">
        <f>SUM(M3:M6)</f>
        <v>1241</v>
      </c>
    </row>
    <row r="26" spans="1:23">
      <c r="Q26" s="2"/>
      <c r="R26" s="2">
        <f>SUM(O3:O6)</f>
        <v>1098</v>
      </c>
      <c r="S26" s="2">
        <f>SUM(Q3:Q6)</f>
        <v>1347</v>
      </c>
    </row>
    <row r="27" spans="1:23">
      <c r="Q27" s="2" t="s">
        <v>15</v>
      </c>
      <c r="R27" s="2">
        <f>SUM(R23:R26)</f>
        <v>4482</v>
      </c>
      <c r="S27" s="2">
        <f>SUM(S23:S26)</f>
        <v>4828</v>
      </c>
    </row>
  </sheetData>
  <sortState ref="M12:M19">
    <sortCondition ref="M12"/>
  </sortState>
  <mergeCells count="14">
    <mergeCell ref="B1:E1"/>
    <mergeCell ref="F1:I1"/>
    <mergeCell ref="J1:M1"/>
    <mergeCell ref="N1:Q1"/>
    <mergeCell ref="A1:A2"/>
    <mergeCell ref="B2:C2"/>
    <mergeCell ref="D2:E2"/>
    <mergeCell ref="F2:G2"/>
    <mergeCell ref="H2:I2"/>
    <mergeCell ref="J2:K2"/>
    <mergeCell ref="Q21:Q22"/>
    <mergeCell ref="L2:M2"/>
    <mergeCell ref="N2:O2"/>
    <mergeCell ref="P2:Q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7"/>
  <sheetViews>
    <sheetView topLeftCell="A31" zoomScale="130" zoomScaleNormal="130" workbookViewId="0">
      <selection activeCell="B33" sqref="B33:G44"/>
    </sheetView>
  </sheetViews>
  <sheetFormatPr defaultRowHeight="15"/>
  <cols>
    <col min="1" max="1" width="5.42578125" bestFit="1" customWidth="1"/>
    <col min="2" max="2" width="12.85546875" bestFit="1" customWidth="1"/>
    <col min="3" max="3" width="12.7109375" bestFit="1" customWidth="1"/>
    <col min="4" max="4" width="11.5703125" bestFit="1" customWidth="1"/>
    <col min="5" max="7" width="12.7109375" bestFit="1" customWidth="1"/>
    <col min="8" max="8" width="8.85546875" customWidth="1"/>
    <col min="9" max="9" width="9" customWidth="1"/>
    <col min="10" max="10" width="9.42578125" bestFit="1" customWidth="1"/>
    <col min="11" max="11" width="8.42578125" bestFit="1" customWidth="1"/>
    <col min="12" max="12" width="9.140625" bestFit="1" customWidth="1"/>
    <col min="13" max="13" width="5.140625" bestFit="1" customWidth="1"/>
    <col min="14" max="14" width="3.28515625" bestFit="1" customWidth="1"/>
    <col min="15" max="15" width="5.140625" bestFit="1" customWidth="1"/>
    <col min="16" max="16" width="4.28515625" bestFit="1" customWidth="1"/>
    <col min="17" max="17" width="5.140625" bestFit="1" customWidth="1"/>
    <col min="18" max="18" width="4.140625" bestFit="1" customWidth="1"/>
    <col min="19" max="19" width="4.28515625" bestFit="1" customWidth="1"/>
    <col min="20" max="20" width="4.140625" bestFit="1" customWidth="1"/>
  </cols>
  <sheetData>
    <row r="1" spans="1:20">
      <c r="A1" s="9" t="s">
        <v>0</v>
      </c>
      <c r="B1" s="9" t="s">
        <v>1</v>
      </c>
      <c r="C1" s="9"/>
      <c r="D1" s="9"/>
      <c r="E1" s="9"/>
      <c r="F1" s="9" t="s">
        <v>2</v>
      </c>
      <c r="G1" s="9"/>
      <c r="H1" s="9"/>
      <c r="I1" s="9"/>
      <c r="J1" s="9" t="s">
        <v>4</v>
      </c>
      <c r="K1" s="9"/>
      <c r="L1" s="9"/>
      <c r="M1" s="9"/>
      <c r="N1" s="9" t="s">
        <v>3</v>
      </c>
      <c r="O1" s="9"/>
      <c r="P1" s="9"/>
      <c r="Q1" s="9"/>
    </row>
    <row r="2" spans="1:20">
      <c r="A2" s="9"/>
      <c r="B2" s="9" t="s">
        <v>5</v>
      </c>
      <c r="C2" s="9"/>
      <c r="D2" s="9" t="s">
        <v>6</v>
      </c>
      <c r="E2" s="9"/>
      <c r="F2" s="9" t="s">
        <v>5</v>
      </c>
      <c r="G2" s="9"/>
      <c r="H2" s="9" t="s">
        <v>6</v>
      </c>
      <c r="I2" s="9"/>
      <c r="J2" s="9" t="s">
        <v>5</v>
      </c>
      <c r="K2" s="9"/>
      <c r="L2" s="9" t="s">
        <v>6</v>
      </c>
      <c r="M2" s="9"/>
      <c r="N2" s="9" t="s">
        <v>5</v>
      </c>
      <c r="O2" s="9"/>
      <c r="P2" s="9" t="s">
        <v>6</v>
      </c>
      <c r="Q2" s="9"/>
    </row>
    <row r="3" spans="1:20">
      <c r="A3" s="10">
        <v>1</v>
      </c>
      <c r="B3" s="10">
        <v>1</v>
      </c>
      <c r="C3" s="10">
        <v>99</v>
      </c>
      <c r="D3" s="10" t="s">
        <v>10</v>
      </c>
      <c r="E3" s="10">
        <v>408</v>
      </c>
      <c r="F3" s="10" t="s">
        <v>7</v>
      </c>
      <c r="G3" s="10">
        <v>308</v>
      </c>
      <c r="H3" s="10" t="s">
        <v>11</v>
      </c>
      <c r="I3" s="10">
        <v>251</v>
      </c>
      <c r="J3" s="10" t="s">
        <v>8</v>
      </c>
      <c r="K3" s="10">
        <v>324</v>
      </c>
      <c r="L3" s="10" t="s">
        <v>13</v>
      </c>
      <c r="M3" s="10">
        <v>135</v>
      </c>
      <c r="N3" s="10">
        <v>1</v>
      </c>
      <c r="O3" s="10">
        <v>152</v>
      </c>
      <c r="P3" s="10" t="s">
        <v>14</v>
      </c>
      <c r="Q3" s="10">
        <v>478</v>
      </c>
    </row>
    <row r="4" spans="1:20">
      <c r="A4" s="10">
        <v>2</v>
      </c>
      <c r="B4" s="10" t="s">
        <v>7</v>
      </c>
      <c r="C4" s="10">
        <v>201</v>
      </c>
      <c r="D4" s="10" t="s">
        <v>42</v>
      </c>
      <c r="E4" s="10">
        <v>98</v>
      </c>
      <c r="F4" s="10" t="s">
        <v>8</v>
      </c>
      <c r="G4" s="10">
        <v>352</v>
      </c>
      <c r="H4" s="10" t="s">
        <v>13</v>
      </c>
      <c r="I4" s="10">
        <v>87</v>
      </c>
      <c r="J4" s="10" t="s">
        <v>7</v>
      </c>
      <c r="K4" s="10">
        <v>378</v>
      </c>
      <c r="L4" s="10" t="s">
        <v>14</v>
      </c>
      <c r="M4" s="10">
        <v>456</v>
      </c>
      <c r="N4" s="10" t="s">
        <v>12</v>
      </c>
      <c r="O4" s="10">
        <v>278</v>
      </c>
      <c r="P4" s="10" t="s">
        <v>9</v>
      </c>
      <c r="Q4" s="10">
        <v>372</v>
      </c>
    </row>
    <row r="5" spans="1:20">
      <c r="A5" s="10">
        <v>3</v>
      </c>
      <c r="B5" s="10" t="s">
        <v>8</v>
      </c>
      <c r="C5" s="10">
        <v>312</v>
      </c>
      <c r="D5" s="10" t="s">
        <v>11</v>
      </c>
      <c r="E5" s="10">
        <v>260</v>
      </c>
      <c r="F5" s="10">
        <v>1</v>
      </c>
      <c r="G5" s="10">
        <v>100</v>
      </c>
      <c r="H5" s="10" t="s">
        <v>14</v>
      </c>
      <c r="I5" s="10">
        <v>452</v>
      </c>
      <c r="J5" s="10">
        <v>1</v>
      </c>
      <c r="K5" s="10">
        <v>84</v>
      </c>
      <c r="L5" s="10" t="s">
        <v>9</v>
      </c>
      <c r="M5" s="10">
        <v>378</v>
      </c>
      <c r="N5" s="10" t="s">
        <v>7</v>
      </c>
      <c r="O5" s="10">
        <v>296</v>
      </c>
      <c r="P5" s="10" t="s">
        <v>11</v>
      </c>
      <c r="Q5" s="10">
        <v>319</v>
      </c>
    </row>
    <row r="6" spans="1:20">
      <c r="A6" s="10">
        <v>4</v>
      </c>
      <c r="B6" s="10" t="s">
        <v>12</v>
      </c>
      <c r="C6" s="10">
        <v>379</v>
      </c>
      <c r="D6" s="10" t="s">
        <v>9</v>
      </c>
      <c r="E6" s="10">
        <v>306</v>
      </c>
      <c r="F6" s="10" t="s">
        <v>12</v>
      </c>
      <c r="G6" s="10">
        <v>412</v>
      </c>
      <c r="H6" s="10" t="s">
        <v>9</v>
      </c>
      <c r="I6" s="10">
        <v>378</v>
      </c>
      <c r="J6" s="10" t="s">
        <v>12</v>
      </c>
      <c r="K6" s="10">
        <v>435</v>
      </c>
      <c r="L6" s="10" t="s">
        <v>11</v>
      </c>
      <c r="M6" s="10">
        <v>272</v>
      </c>
      <c r="N6" s="10" t="s">
        <v>8</v>
      </c>
      <c r="O6" s="10">
        <v>372</v>
      </c>
      <c r="P6" s="10" t="s">
        <v>42</v>
      </c>
      <c r="Q6" s="10">
        <v>178</v>
      </c>
    </row>
    <row r="7" spans="1:20">
      <c r="A7" t="s">
        <v>15</v>
      </c>
      <c r="C7">
        <f>SUM(C3:C6)</f>
        <v>991</v>
      </c>
      <c r="E7">
        <f t="shared" ref="E7:Q7" si="0">SUM(E3:E6)</f>
        <v>1072</v>
      </c>
      <c r="G7">
        <f t="shared" si="0"/>
        <v>1172</v>
      </c>
      <c r="I7">
        <f t="shared" si="0"/>
        <v>1168</v>
      </c>
      <c r="K7">
        <f t="shared" si="0"/>
        <v>1221</v>
      </c>
      <c r="M7">
        <f t="shared" si="0"/>
        <v>1241</v>
      </c>
      <c r="O7">
        <f t="shared" si="0"/>
        <v>1098</v>
      </c>
      <c r="Q7">
        <f t="shared" si="0"/>
        <v>1347</v>
      </c>
    </row>
    <row r="9" spans="1:20">
      <c r="B9" s="11" t="s">
        <v>43</v>
      </c>
      <c r="C9" s="11" t="s">
        <v>44</v>
      </c>
      <c r="D9" t="s">
        <v>45</v>
      </c>
      <c r="E9" s="11" t="s">
        <v>46</v>
      </c>
      <c r="F9" t="s">
        <v>47</v>
      </c>
      <c r="G9" s="11" t="s">
        <v>48</v>
      </c>
      <c r="H9" s="11" t="s">
        <v>49</v>
      </c>
      <c r="I9" s="11" t="s">
        <v>50</v>
      </c>
      <c r="J9" s="11" t="s">
        <v>51</v>
      </c>
      <c r="K9" s="11"/>
    </row>
    <row r="10" spans="1:20">
      <c r="B10" s="12">
        <v>1</v>
      </c>
      <c r="C10">
        <v>99</v>
      </c>
      <c r="D10">
        <v>100</v>
      </c>
      <c r="E10">
        <v>84</v>
      </c>
      <c r="F10">
        <v>152</v>
      </c>
      <c r="G10">
        <f>SUM(C10:F10)</f>
        <v>435</v>
      </c>
      <c r="H10">
        <f>G10+G11</f>
        <v>933</v>
      </c>
      <c r="I10">
        <f t="shared" ref="I10:J10" si="1">H10+H11</f>
        <v>3218</v>
      </c>
      <c r="J10">
        <f>I10+I11</f>
        <v>9310</v>
      </c>
      <c r="M10" s="13"/>
      <c r="N10" s="13"/>
      <c r="O10" s="13"/>
      <c r="P10" s="13"/>
      <c r="Q10" s="13"/>
      <c r="R10" s="13"/>
      <c r="S10" s="13"/>
      <c r="T10" s="13"/>
    </row>
    <row r="11" spans="1:20">
      <c r="B11" s="12" t="s">
        <v>13</v>
      </c>
      <c r="C11">
        <v>98</v>
      </c>
      <c r="D11">
        <v>87</v>
      </c>
      <c r="E11">
        <v>135</v>
      </c>
      <c r="F11">
        <v>178</v>
      </c>
      <c r="G11">
        <f t="shared" ref="G11:G17" si="2">SUM(C11:F11)</f>
        <v>498</v>
      </c>
      <c r="H11">
        <f>G12+G13</f>
        <v>2285</v>
      </c>
      <c r="I11">
        <f t="shared" ref="I11:J11" si="3">H12+H13</f>
        <v>6092</v>
      </c>
      <c r="J11">
        <f t="shared" si="3"/>
        <v>360</v>
      </c>
      <c r="M11" s="13"/>
      <c r="N11" s="13"/>
      <c r="O11" s="13"/>
      <c r="P11" s="13"/>
      <c r="Q11" s="13"/>
      <c r="R11" s="13"/>
      <c r="S11" s="13"/>
      <c r="T11" s="13"/>
    </row>
    <row r="12" spans="1:20">
      <c r="B12" s="12" t="s">
        <v>11</v>
      </c>
      <c r="C12">
        <v>260</v>
      </c>
      <c r="D12">
        <v>251</v>
      </c>
      <c r="E12">
        <v>272</v>
      </c>
      <c r="F12">
        <v>319</v>
      </c>
      <c r="G12">
        <f t="shared" si="2"/>
        <v>1102</v>
      </c>
      <c r="H12">
        <f>G14+G15</f>
        <v>2794</v>
      </c>
      <c r="I12">
        <f t="shared" ref="I12:J12" si="4">H14+H15</f>
        <v>144</v>
      </c>
      <c r="J12">
        <f t="shared" si="4"/>
        <v>1856</v>
      </c>
      <c r="M12" s="13"/>
      <c r="N12" s="13"/>
      <c r="O12" s="13"/>
      <c r="P12" s="13"/>
      <c r="Q12" s="13"/>
      <c r="R12" s="13"/>
      <c r="S12" s="13"/>
      <c r="T12" s="13"/>
    </row>
    <row r="13" spans="1:20">
      <c r="B13" s="12" t="s">
        <v>7</v>
      </c>
      <c r="C13">
        <v>201</v>
      </c>
      <c r="D13">
        <v>308</v>
      </c>
      <c r="E13">
        <v>378</v>
      </c>
      <c r="F13">
        <v>296</v>
      </c>
      <c r="G13">
        <f t="shared" si="2"/>
        <v>1183</v>
      </c>
      <c r="H13">
        <f>G16+G17</f>
        <v>3298</v>
      </c>
      <c r="I13">
        <f t="shared" ref="I13:J13" si="5">H16+H17</f>
        <v>216</v>
      </c>
      <c r="J13">
        <f t="shared" si="5"/>
        <v>382</v>
      </c>
      <c r="M13" s="13"/>
      <c r="N13" s="13"/>
      <c r="O13" s="13"/>
      <c r="P13" s="13"/>
      <c r="Q13" s="13"/>
      <c r="R13" s="13"/>
      <c r="S13" s="13"/>
      <c r="T13" s="13"/>
    </row>
    <row r="14" spans="1:20">
      <c r="B14" s="12" t="s">
        <v>9</v>
      </c>
      <c r="C14">
        <v>306</v>
      </c>
      <c r="D14">
        <v>378</v>
      </c>
      <c r="E14">
        <v>378</v>
      </c>
      <c r="F14">
        <v>372</v>
      </c>
      <c r="G14">
        <f t="shared" si="2"/>
        <v>1434</v>
      </c>
      <c r="H14">
        <f>G11-G10</f>
        <v>63</v>
      </c>
      <c r="I14">
        <f t="shared" ref="I14:J14" si="6">H11-H10</f>
        <v>1352</v>
      </c>
      <c r="J14">
        <f t="shared" si="6"/>
        <v>2874</v>
      </c>
      <c r="M14" s="13"/>
      <c r="N14" s="13"/>
      <c r="O14" s="13"/>
      <c r="P14" s="13"/>
      <c r="Q14" s="13"/>
      <c r="R14" s="13"/>
      <c r="S14" s="13"/>
      <c r="T14" s="13"/>
    </row>
    <row r="15" spans="1:20">
      <c r="B15" s="12" t="s">
        <v>8</v>
      </c>
      <c r="C15">
        <v>312</v>
      </c>
      <c r="D15">
        <v>352</v>
      </c>
      <c r="E15">
        <v>324</v>
      </c>
      <c r="F15">
        <v>372</v>
      </c>
      <c r="G15">
        <f t="shared" si="2"/>
        <v>1360</v>
      </c>
      <c r="H15">
        <f>G13-G12</f>
        <v>81</v>
      </c>
      <c r="I15">
        <f t="shared" ref="I15:J15" si="7">H13-H12</f>
        <v>504</v>
      </c>
      <c r="J15">
        <f t="shared" si="7"/>
        <v>72</v>
      </c>
      <c r="M15" s="13"/>
      <c r="N15" s="13"/>
      <c r="O15" s="13"/>
      <c r="P15" s="13"/>
      <c r="Q15" s="13"/>
      <c r="R15" s="13"/>
      <c r="S15" s="13"/>
      <c r="T15" s="13"/>
    </row>
    <row r="16" spans="1:20">
      <c r="B16" s="12" t="s">
        <v>12</v>
      </c>
      <c r="C16">
        <v>379</v>
      </c>
      <c r="D16">
        <v>412</v>
      </c>
      <c r="E16">
        <v>435</v>
      </c>
      <c r="F16">
        <v>278</v>
      </c>
      <c r="G16">
        <f t="shared" si="2"/>
        <v>1504</v>
      </c>
      <c r="H16">
        <f>G15-G14</f>
        <v>-74</v>
      </c>
      <c r="I16">
        <f t="shared" ref="I16:J16" si="8">H15-H14</f>
        <v>18</v>
      </c>
      <c r="J16">
        <f t="shared" si="8"/>
        <v>-848</v>
      </c>
      <c r="M16" s="13"/>
      <c r="N16" s="13"/>
      <c r="O16" s="13"/>
      <c r="P16" s="13"/>
      <c r="Q16" s="13"/>
      <c r="R16" s="13"/>
      <c r="S16" s="13"/>
      <c r="T16" s="13"/>
    </row>
    <row r="17" spans="2:20">
      <c r="B17" s="12" t="s">
        <v>10</v>
      </c>
      <c r="C17">
        <v>408</v>
      </c>
      <c r="D17">
        <v>452</v>
      </c>
      <c r="E17">
        <v>456</v>
      </c>
      <c r="F17">
        <v>478</v>
      </c>
      <c r="G17">
        <f t="shared" si="2"/>
        <v>1794</v>
      </c>
      <c r="H17">
        <f>G17-G16</f>
        <v>290</v>
      </c>
      <c r="I17">
        <f t="shared" ref="I17:J17" si="9">H17-H16</f>
        <v>364</v>
      </c>
      <c r="J17">
        <f t="shared" si="9"/>
        <v>346</v>
      </c>
      <c r="M17" s="13"/>
      <c r="N17" s="13"/>
      <c r="O17" s="13"/>
      <c r="P17" s="13"/>
      <c r="Q17" s="13"/>
      <c r="R17" s="13"/>
      <c r="S17" s="13"/>
      <c r="T17" s="13"/>
    </row>
    <row r="18" spans="2:20">
      <c r="B18" s="12" t="s">
        <v>15</v>
      </c>
      <c r="C18">
        <f>SUM(C10:C17)</f>
        <v>2063</v>
      </c>
      <c r="D18">
        <f t="shared" ref="D18:G18" si="10">SUM(D10:D17)</f>
        <v>2340</v>
      </c>
      <c r="E18">
        <f t="shared" si="10"/>
        <v>2462</v>
      </c>
      <c r="F18">
        <f t="shared" si="10"/>
        <v>2445</v>
      </c>
      <c r="G18">
        <f t="shared" si="10"/>
        <v>9310</v>
      </c>
    </row>
    <row r="20" spans="2:20">
      <c r="B20" s="10" t="s">
        <v>52</v>
      </c>
      <c r="C20" s="14" t="s">
        <v>51</v>
      </c>
      <c r="D20" s="14" t="s">
        <v>53</v>
      </c>
      <c r="E20" s="14" t="s">
        <v>54</v>
      </c>
      <c r="G20" s="14" t="s">
        <v>37</v>
      </c>
      <c r="H20" s="14" t="s">
        <v>15</v>
      </c>
      <c r="J20" s="15" t="s">
        <v>55</v>
      </c>
      <c r="K20" s="10" t="s">
        <v>40</v>
      </c>
      <c r="L20" s="10" t="s">
        <v>56</v>
      </c>
    </row>
    <row r="21" spans="2:20">
      <c r="B21" s="10" t="s">
        <v>57</v>
      </c>
      <c r="C21" s="14">
        <v>360</v>
      </c>
      <c r="D21" s="14">
        <f>C21/16</f>
        <v>22.5</v>
      </c>
      <c r="E21" s="14">
        <f>C21^2/32</f>
        <v>4050</v>
      </c>
      <c r="G21" s="14">
        <v>1</v>
      </c>
      <c r="H21" s="14">
        <v>991</v>
      </c>
      <c r="J21" s="16"/>
      <c r="K21" s="10" t="s">
        <v>58</v>
      </c>
      <c r="L21" s="10" t="s">
        <v>59</v>
      </c>
    </row>
    <row r="22" spans="2:20">
      <c r="B22" s="10" t="s">
        <v>60</v>
      </c>
      <c r="C22" s="14">
        <v>1856</v>
      </c>
      <c r="D22" s="14">
        <f t="shared" ref="D22:D26" si="11">C22/16</f>
        <v>116</v>
      </c>
      <c r="E22" s="14">
        <f t="shared" ref="E22:E26" si="12">C22^2/32</f>
        <v>107648</v>
      </c>
      <c r="G22" s="14">
        <v>2</v>
      </c>
      <c r="H22" s="14">
        <v>1072</v>
      </c>
      <c r="J22" s="10">
        <v>1</v>
      </c>
      <c r="K22" s="10">
        <v>991</v>
      </c>
      <c r="L22" s="10">
        <v>1072</v>
      </c>
    </row>
    <row r="23" spans="2:20">
      <c r="B23" s="10" t="s">
        <v>61</v>
      </c>
      <c r="C23" s="14">
        <v>382</v>
      </c>
      <c r="D23" s="14">
        <f t="shared" si="11"/>
        <v>23.875</v>
      </c>
      <c r="E23" s="14">
        <f t="shared" si="12"/>
        <v>4560.125</v>
      </c>
      <c r="G23" s="14">
        <v>3</v>
      </c>
      <c r="H23" s="14">
        <v>1172</v>
      </c>
      <c r="J23" s="10">
        <v>2</v>
      </c>
      <c r="K23" s="10">
        <v>1172</v>
      </c>
      <c r="L23" s="10">
        <v>1168</v>
      </c>
    </row>
    <row r="24" spans="2:20">
      <c r="B24" s="10" t="s">
        <v>62</v>
      </c>
      <c r="C24" s="14">
        <v>2874</v>
      </c>
      <c r="D24" s="14">
        <f t="shared" si="11"/>
        <v>179.625</v>
      </c>
      <c r="E24" s="14">
        <f t="shared" si="12"/>
        <v>258121.125</v>
      </c>
      <c r="G24" s="14">
        <v>4</v>
      </c>
      <c r="H24" s="14">
        <v>1168</v>
      </c>
      <c r="J24" s="10">
        <v>3</v>
      </c>
      <c r="K24" s="10">
        <v>1221</v>
      </c>
      <c r="L24" s="10">
        <v>1241</v>
      </c>
    </row>
    <row r="25" spans="2:20">
      <c r="B25" s="10" t="s">
        <v>63</v>
      </c>
      <c r="C25" s="14">
        <v>72</v>
      </c>
      <c r="D25" s="14">
        <f t="shared" si="11"/>
        <v>4.5</v>
      </c>
      <c r="E25" s="14">
        <f t="shared" si="12"/>
        <v>162</v>
      </c>
      <c r="G25" s="14">
        <v>5</v>
      </c>
      <c r="H25" s="14">
        <v>1221</v>
      </c>
      <c r="J25" s="10">
        <v>4</v>
      </c>
      <c r="K25" s="10">
        <v>1098</v>
      </c>
      <c r="L25" s="10">
        <v>1347</v>
      </c>
    </row>
    <row r="26" spans="2:20">
      <c r="B26" s="10" t="s">
        <v>64</v>
      </c>
      <c r="C26" s="14">
        <v>-848</v>
      </c>
      <c r="D26" s="14">
        <f t="shared" si="11"/>
        <v>-53</v>
      </c>
      <c r="E26" s="14">
        <f t="shared" si="12"/>
        <v>22472</v>
      </c>
      <c r="G26" s="14">
        <v>6</v>
      </c>
      <c r="H26" s="14">
        <v>1241</v>
      </c>
      <c r="J26" s="10" t="s">
        <v>15</v>
      </c>
      <c r="K26" s="10">
        <f>SUM(K22:K25)</f>
        <v>4482</v>
      </c>
      <c r="L26" s="10">
        <f>SUM(L22:L25)</f>
        <v>4828</v>
      </c>
    </row>
    <row r="27" spans="2:20">
      <c r="G27" s="14">
        <v>7</v>
      </c>
      <c r="H27" s="14">
        <v>1098</v>
      </c>
    </row>
    <row r="28" spans="2:20">
      <c r="B28" s="10" t="s">
        <v>32</v>
      </c>
      <c r="C28" s="14">
        <f>9310^2/32</f>
        <v>2708628.125</v>
      </c>
      <c r="G28" s="14">
        <v>8</v>
      </c>
      <c r="H28" s="14">
        <v>1347</v>
      </c>
    </row>
    <row r="29" spans="2:20">
      <c r="B29" s="10" t="s">
        <v>65</v>
      </c>
      <c r="C29" s="14">
        <f>SUMSQ(H21:H28)/4-C28</f>
        <v>21373.875</v>
      </c>
    </row>
    <row r="30" spans="2:20">
      <c r="B30" s="10" t="s">
        <v>66</v>
      </c>
      <c r="C30" s="14">
        <f>SUMSQ(C18:F18)/8-C28</f>
        <v>12751.625</v>
      </c>
    </row>
    <row r="31" spans="2:20">
      <c r="B31" s="10" t="s">
        <v>67</v>
      </c>
      <c r="C31" s="14">
        <f>(K26^2+L26^2)/16-C28</f>
        <v>3741.125</v>
      </c>
    </row>
    <row r="33" spans="2:7">
      <c r="B33" s="9" t="s">
        <v>68</v>
      </c>
      <c r="C33" s="9"/>
      <c r="D33" s="9"/>
      <c r="E33" s="9"/>
      <c r="F33" s="9"/>
      <c r="G33" s="9"/>
    </row>
    <row r="34" spans="2:7">
      <c r="B34" s="17" t="s">
        <v>69</v>
      </c>
      <c r="C34" s="14" t="s">
        <v>70</v>
      </c>
      <c r="D34" s="14" t="s">
        <v>71</v>
      </c>
      <c r="E34" s="14" t="s">
        <v>72</v>
      </c>
      <c r="F34" s="14" t="s">
        <v>73</v>
      </c>
      <c r="G34" s="14"/>
    </row>
    <row r="35" spans="2:7">
      <c r="B35" s="17" t="s">
        <v>29</v>
      </c>
      <c r="C35" s="14">
        <v>7</v>
      </c>
      <c r="D35" s="14">
        <v>21373.875</v>
      </c>
      <c r="E35" s="14">
        <f>D35/C35</f>
        <v>3053.4107142857142</v>
      </c>
      <c r="F35" s="14">
        <f>E35/E43</f>
        <v>1.7383631415987684</v>
      </c>
      <c r="G35" s="14">
        <f>FDIST(F35,7,18)</f>
        <v>0.16276393919432242</v>
      </c>
    </row>
    <row r="36" spans="2:7">
      <c r="B36" s="17" t="s">
        <v>17</v>
      </c>
      <c r="C36" s="14"/>
      <c r="D36" s="14"/>
      <c r="E36" s="14"/>
      <c r="F36" s="14"/>
      <c r="G36" s="14"/>
    </row>
    <row r="37" spans="2:7">
      <c r="B37" s="17" t="s">
        <v>57</v>
      </c>
      <c r="C37" s="14">
        <v>1</v>
      </c>
      <c r="D37" s="14">
        <v>4050</v>
      </c>
      <c r="E37" s="14">
        <f>D37/C37</f>
        <v>4050</v>
      </c>
      <c r="F37" s="14">
        <f>E37/$E$43</f>
        <v>2.3057398372698015</v>
      </c>
      <c r="G37" s="14">
        <f>FDIST(F37,1,18)</f>
        <v>0.14626563629832989</v>
      </c>
    </row>
    <row r="38" spans="2:7">
      <c r="B38" s="17" t="s">
        <v>60</v>
      </c>
      <c r="C38" s="14">
        <v>1</v>
      </c>
      <c r="D38" s="14">
        <v>107648</v>
      </c>
      <c r="E38" s="14">
        <f t="shared" ref="E38:E43" si="13">D38/C38</f>
        <v>107648</v>
      </c>
      <c r="F38" s="14">
        <f t="shared" ref="F38:F42" si="14">E38/$E$43</f>
        <v>61.28599555615299</v>
      </c>
      <c r="G38" s="14">
        <f t="shared" ref="G38:G42" si="15">FDIST(F38,1,18)</f>
        <v>3.331933185442346E-7</v>
      </c>
    </row>
    <row r="39" spans="2:7">
      <c r="B39" s="17" t="s">
        <v>61</v>
      </c>
      <c r="C39" s="14">
        <v>1</v>
      </c>
      <c r="D39" s="14">
        <v>4560.125</v>
      </c>
      <c r="E39" s="14">
        <f t="shared" si="13"/>
        <v>4560.125</v>
      </c>
      <c r="F39" s="14">
        <f t="shared" si="14"/>
        <v>2.5961634260320876</v>
      </c>
      <c r="G39" s="14">
        <f t="shared" si="15"/>
        <v>0.12451858174040198</v>
      </c>
    </row>
    <row r="40" spans="2:7">
      <c r="B40" s="17" t="s">
        <v>62</v>
      </c>
      <c r="C40" s="14">
        <v>1</v>
      </c>
      <c r="D40" s="14">
        <v>258121.125</v>
      </c>
      <c r="E40" s="14">
        <f t="shared" si="13"/>
        <v>258121.125</v>
      </c>
      <c r="F40" s="14">
        <f t="shared" si="14"/>
        <v>146.95312611195016</v>
      </c>
      <c r="G40" s="14">
        <f t="shared" si="15"/>
        <v>4.2849830256283838E-10</v>
      </c>
    </row>
    <row r="41" spans="2:7">
      <c r="B41" s="17" t="s">
        <v>63</v>
      </c>
      <c r="C41" s="14">
        <v>1</v>
      </c>
      <c r="D41" s="14">
        <v>162</v>
      </c>
      <c r="E41" s="14">
        <f t="shared" si="13"/>
        <v>162</v>
      </c>
      <c r="F41" s="14">
        <f t="shared" si="14"/>
        <v>9.2229593490792072E-2</v>
      </c>
      <c r="G41" s="14">
        <f t="shared" si="15"/>
        <v>0.76484406011334705</v>
      </c>
    </row>
    <row r="42" spans="2:7">
      <c r="B42" s="17" t="s">
        <v>64</v>
      </c>
      <c r="C42" s="14">
        <v>1</v>
      </c>
      <c r="D42" s="14">
        <v>22472</v>
      </c>
      <c r="E42" s="14">
        <f t="shared" si="13"/>
        <v>22472</v>
      </c>
      <c r="F42" s="14">
        <f t="shared" si="14"/>
        <v>12.79372484521654</v>
      </c>
      <c r="G42" s="14">
        <f t="shared" si="15"/>
        <v>2.1554530735436086E-3</v>
      </c>
    </row>
    <row r="43" spans="2:7">
      <c r="B43" s="17" t="s">
        <v>74</v>
      </c>
      <c r="C43" s="14">
        <f>C44-6-7</f>
        <v>18</v>
      </c>
      <c r="D43" s="14">
        <f>D44-SUM(D37:D42)-D35</f>
        <v>31616.75</v>
      </c>
      <c r="E43" s="14">
        <f t="shared" si="13"/>
        <v>1756.4861111111111</v>
      </c>
      <c r="F43" s="14" t="s">
        <v>16</v>
      </c>
      <c r="G43" s="14" t="s">
        <v>16</v>
      </c>
    </row>
    <row r="44" spans="2:7">
      <c r="B44" s="17" t="s">
        <v>15</v>
      </c>
      <c r="C44" s="14">
        <v>31</v>
      </c>
      <c r="D44" s="14">
        <f>SUMSQ(C10:F17)-C28</f>
        <v>450003.875</v>
      </c>
      <c r="E44" s="14" t="s">
        <v>16</v>
      </c>
      <c r="F44" s="14" t="s">
        <v>16</v>
      </c>
      <c r="G44" s="14" t="s">
        <v>16</v>
      </c>
    </row>
    <row r="46" spans="2:7">
      <c r="B46" s="9" t="s">
        <v>75</v>
      </c>
      <c r="C46" s="9"/>
      <c r="D46" s="9"/>
      <c r="E46" s="9"/>
      <c r="F46" s="9"/>
      <c r="G46" s="9"/>
    </row>
    <row r="47" spans="2:7">
      <c r="B47" s="17" t="s">
        <v>69</v>
      </c>
      <c r="C47" s="14" t="s">
        <v>70</v>
      </c>
      <c r="D47" s="14" t="s">
        <v>71</v>
      </c>
      <c r="E47" s="14" t="s">
        <v>72</v>
      </c>
      <c r="F47" s="14" t="s">
        <v>73</v>
      </c>
      <c r="G47" s="14"/>
    </row>
    <row r="48" spans="2:7">
      <c r="B48" s="17" t="s">
        <v>76</v>
      </c>
      <c r="C48" s="14">
        <v>3</v>
      </c>
      <c r="D48" s="14">
        <v>12751.625</v>
      </c>
      <c r="E48" s="14">
        <f>D48/C48</f>
        <v>4250.541666666667</v>
      </c>
      <c r="F48" s="14">
        <f>E48/$E$50</f>
        <v>2.612435657763323</v>
      </c>
      <c r="G48" s="14">
        <f>FDIST(F48,3,3)</f>
        <v>0.22558034375656208</v>
      </c>
    </row>
    <row r="49" spans="2:7">
      <c r="B49" s="17" t="s">
        <v>77</v>
      </c>
      <c r="C49" s="14">
        <v>1</v>
      </c>
      <c r="D49" s="14">
        <v>3741.125</v>
      </c>
      <c r="E49" s="14">
        <f t="shared" ref="E49:E50" si="16">D49/C49</f>
        <v>3741.125</v>
      </c>
      <c r="F49" s="14">
        <f>E49/$E$50</f>
        <v>2.2993418525442393</v>
      </c>
      <c r="G49" s="14">
        <f>FDIST(F49,1,3)</f>
        <v>0.22669385464003436</v>
      </c>
    </row>
    <row r="50" spans="2:7">
      <c r="B50" s="17" t="s">
        <v>74</v>
      </c>
      <c r="C50" s="14">
        <f>C51-C49-C48</f>
        <v>3</v>
      </c>
      <c r="D50" s="14">
        <f>D51-D49-D48</f>
        <v>4881.125</v>
      </c>
      <c r="E50" s="14">
        <f t="shared" si="16"/>
        <v>1627.0416666666667</v>
      </c>
      <c r="F50" s="14" t="s">
        <v>16</v>
      </c>
      <c r="G50" s="14"/>
    </row>
    <row r="51" spans="2:7">
      <c r="B51" s="17" t="s">
        <v>78</v>
      </c>
      <c r="C51" s="14">
        <v>7</v>
      </c>
      <c r="D51" s="14">
        <v>21373.875</v>
      </c>
      <c r="E51" s="14" t="s">
        <v>16</v>
      </c>
      <c r="F51" s="14" t="s">
        <v>16</v>
      </c>
      <c r="G51" s="14"/>
    </row>
    <row r="52" spans="2:7">
      <c r="B52" s="11"/>
    </row>
    <row r="53" spans="2:7">
      <c r="B53" s="11"/>
    </row>
    <row r="54" spans="2:7">
      <c r="B54" s="11"/>
    </row>
    <row r="55" spans="2:7">
      <c r="B55" s="11"/>
    </row>
    <row r="56" spans="2:7">
      <c r="B56" s="11"/>
    </row>
    <row r="57" spans="2:7">
      <c r="B57" s="11"/>
    </row>
  </sheetData>
  <mergeCells count="16">
    <mergeCell ref="L2:M2"/>
    <mergeCell ref="N2:O2"/>
    <mergeCell ref="P2:Q2"/>
    <mergeCell ref="J20:J21"/>
    <mergeCell ref="B33:G33"/>
    <mergeCell ref="B46:G46"/>
    <mergeCell ref="A1:A2"/>
    <mergeCell ref="B1:E1"/>
    <mergeCell ref="F1:I1"/>
    <mergeCell ref="J1:M1"/>
    <mergeCell ref="N1:Q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6"/>
  <sheetViews>
    <sheetView tabSelected="1" topLeftCell="B1" zoomScale="148" zoomScaleNormal="148" workbookViewId="0">
      <pane ySplit="1" topLeftCell="A2" activePane="bottomLeft" state="frozen"/>
      <selection pane="bottomLeft" activeCell="H42" sqref="H42"/>
    </sheetView>
  </sheetViews>
  <sheetFormatPr defaultRowHeight="15"/>
  <cols>
    <col min="1" max="2" width="9.140625" style="21"/>
    <col min="3" max="3" width="12.7109375" style="21" bestFit="1" customWidth="1"/>
    <col min="4" max="4" width="9.140625" style="21"/>
    <col min="5" max="5" width="10.42578125" style="21" bestFit="1" customWidth="1"/>
    <col min="6" max="6" width="9.140625" style="21"/>
    <col min="7" max="7" width="10.42578125" style="21" customWidth="1"/>
    <col min="8" max="8" width="9.140625" style="21"/>
    <col min="9" max="9" width="7.7109375" style="21" customWidth="1"/>
    <col min="10" max="12" width="9.140625" style="21"/>
    <col min="13" max="13" width="10.28515625" style="21" customWidth="1"/>
    <col min="14" max="16384" width="9.140625" style="21"/>
  </cols>
  <sheetData>
    <row r="1" spans="1:14" ht="15.75">
      <c r="A1" s="18" t="s">
        <v>0</v>
      </c>
      <c r="B1" s="19" t="s">
        <v>80</v>
      </c>
      <c r="C1" s="19" t="s">
        <v>81</v>
      </c>
      <c r="D1" s="19" t="s">
        <v>13</v>
      </c>
      <c r="E1" s="19" t="s">
        <v>9</v>
      </c>
      <c r="F1" s="19" t="s">
        <v>11</v>
      </c>
      <c r="G1" s="19" t="s">
        <v>43</v>
      </c>
      <c r="H1" s="19" t="s">
        <v>82</v>
      </c>
      <c r="I1" s="20" t="s">
        <v>83</v>
      </c>
      <c r="J1" s="20" t="s">
        <v>84</v>
      </c>
      <c r="K1" s="20" t="s">
        <v>85</v>
      </c>
      <c r="L1" s="20" t="s">
        <v>86</v>
      </c>
      <c r="M1" s="18" t="s">
        <v>51</v>
      </c>
      <c r="N1" s="21" t="s">
        <v>71</v>
      </c>
    </row>
    <row r="2" spans="1:14" ht="15.75">
      <c r="A2" s="18">
        <v>1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1</v>
      </c>
      <c r="H2" s="19">
        <v>66.5</v>
      </c>
      <c r="I2" s="18">
        <f>H2+H3</f>
        <v>102.7</v>
      </c>
      <c r="J2" s="18">
        <f t="shared" ref="J2:M2" si="0">I2+I3</f>
        <v>232.2</v>
      </c>
      <c r="K2" s="18">
        <f t="shared" si="0"/>
        <v>461.3</v>
      </c>
      <c r="L2" s="18">
        <f t="shared" si="0"/>
        <v>881.8</v>
      </c>
      <c r="M2" s="18">
        <f t="shared" si="0"/>
        <v>1885.1999999999998</v>
      </c>
      <c r="N2" s="21" t="s">
        <v>16</v>
      </c>
    </row>
    <row r="3" spans="1:14" ht="15.75">
      <c r="A3" s="18">
        <v>2</v>
      </c>
      <c r="B3" s="19">
        <v>1</v>
      </c>
      <c r="C3" s="19">
        <v>0</v>
      </c>
      <c r="D3" s="19">
        <v>0</v>
      </c>
      <c r="E3" s="19">
        <v>0</v>
      </c>
      <c r="F3" s="19">
        <v>0</v>
      </c>
      <c r="G3" s="19" t="s">
        <v>80</v>
      </c>
      <c r="H3" s="19">
        <v>36.200000000000003</v>
      </c>
      <c r="I3" s="18">
        <f>H4+H5</f>
        <v>129.5</v>
      </c>
      <c r="J3" s="18">
        <f t="shared" ref="J3:M3" si="1">I4+I5</f>
        <v>229.10000000000002</v>
      </c>
      <c r="K3" s="18">
        <f t="shared" si="1"/>
        <v>420.5</v>
      </c>
      <c r="L3" s="18">
        <f t="shared" si="1"/>
        <v>1003.4</v>
      </c>
      <c r="M3" s="18">
        <f t="shared" si="1"/>
        <v>-125.00000000000003</v>
      </c>
      <c r="N3" s="21">
        <f>M3^2/32</f>
        <v>488.28125000000023</v>
      </c>
    </row>
    <row r="4" spans="1:14" ht="15.75">
      <c r="A4" s="18">
        <v>3</v>
      </c>
      <c r="B4" s="19">
        <v>0</v>
      </c>
      <c r="C4" s="19">
        <v>1</v>
      </c>
      <c r="D4" s="19">
        <v>0</v>
      </c>
      <c r="E4" s="19">
        <v>0</v>
      </c>
      <c r="F4" s="19">
        <v>0</v>
      </c>
      <c r="G4" s="19" t="s">
        <v>81</v>
      </c>
      <c r="H4" s="19">
        <v>74.8</v>
      </c>
      <c r="I4" s="18">
        <f>H6+H7</f>
        <v>91.3</v>
      </c>
      <c r="J4" s="18">
        <f t="shared" ref="J4:M4" si="2">I6+I7</f>
        <v>213.1</v>
      </c>
      <c r="K4" s="18">
        <f t="shared" si="2"/>
        <v>525.4</v>
      </c>
      <c r="L4" s="18">
        <f>K6+K7</f>
        <v>-132.4</v>
      </c>
      <c r="M4" s="18">
        <f t="shared" si="2"/>
        <v>251.20000000000002</v>
      </c>
      <c r="N4" s="21">
        <f t="shared" ref="N4:N26" si="3">M4^2/32</f>
        <v>1971.9200000000003</v>
      </c>
    </row>
    <row r="5" spans="1:14" ht="15.75">
      <c r="A5" s="18">
        <v>4</v>
      </c>
      <c r="B5" s="19">
        <v>1</v>
      </c>
      <c r="C5" s="19">
        <v>1</v>
      </c>
      <c r="D5" s="19">
        <v>0</v>
      </c>
      <c r="E5" s="19">
        <v>0</v>
      </c>
      <c r="F5" s="19">
        <v>0</v>
      </c>
      <c r="G5" s="19" t="s">
        <v>87</v>
      </c>
      <c r="H5" s="19">
        <v>54.7</v>
      </c>
      <c r="I5" s="18">
        <f>H8+H9</f>
        <v>137.80000000000001</v>
      </c>
      <c r="J5" s="18">
        <f t="shared" ref="J5:M5" si="4">I8+I9</f>
        <v>207.39999999999998</v>
      </c>
      <c r="K5" s="18">
        <f t="shared" si="4"/>
        <v>478</v>
      </c>
      <c r="L5" s="18">
        <f t="shared" si="4"/>
        <v>7.3999999999999773</v>
      </c>
      <c r="M5" s="18">
        <f t="shared" si="4"/>
        <v>80.600000000000009</v>
      </c>
      <c r="N5" s="21">
        <f t="shared" si="3"/>
        <v>203.01125000000005</v>
      </c>
    </row>
    <row r="6" spans="1:14" ht="15.75">
      <c r="A6" s="18">
        <v>5</v>
      </c>
      <c r="B6" s="19">
        <v>0</v>
      </c>
      <c r="C6" s="19">
        <v>0</v>
      </c>
      <c r="D6" s="19">
        <v>1</v>
      </c>
      <c r="E6" s="19">
        <v>0</v>
      </c>
      <c r="F6" s="19">
        <v>0</v>
      </c>
      <c r="G6" s="19" t="s">
        <v>13</v>
      </c>
      <c r="H6" s="19">
        <v>68</v>
      </c>
      <c r="I6" s="18">
        <f>H10+H11</f>
        <v>86.6</v>
      </c>
      <c r="J6" s="18">
        <f t="shared" ref="J6:M6" si="5">I10+I11</f>
        <v>227.5</v>
      </c>
      <c r="K6" s="18">
        <f t="shared" si="5"/>
        <v>-91.899999999999991</v>
      </c>
      <c r="L6" s="18">
        <f t="shared" si="5"/>
        <v>156.60000000000002</v>
      </c>
      <c r="M6" s="18">
        <f t="shared" si="5"/>
        <v>52</v>
      </c>
      <c r="N6" s="21">
        <f t="shared" si="3"/>
        <v>84.5</v>
      </c>
    </row>
    <row r="7" spans="1:14" ht="15.75">
      <c r="A7" s="18">
        <v>6</v>
      </c>
      <c r="B7" s="19">
        <v>1</v>
      </c>
      <c r="C7" s="19">
        <v>0</v>
      </c>
      <c r="D7" s="19">
        <v>1</v>
      </c>
      <c r="E7" s="19">
        <v>0</v>
      </c>
      <c r="F7" s="19">
        <v>0</v>
      </c>
      <c r="G7" s="21" t="s">
        <v>106</v>
      </c>
      <c r="H7" s="19">
        <v>23.3</v>
      </c>
      <c r="I7" s="18">
        <f>H12+H13</f>
        <v>126.5</v>
      </c>
      <c r="J7" s="18">
        <f t="shared" ref="J7:M7" si="6">I12+I13</f>
        <v>297.89999999999998</v>
      </c>
      <c r="K7" s="18">
        <f>J12+J13</f>
        <v>-40.500000000000007</v>
      </c>
      <c r="L7" s="18">
        <f t="shared" si="6"/>
        <v>94.6</v>
      </c>
      <c r="M7" s="18">
        <f t="shared" si="6"/>
        <v>53</v>
      </c>
      <c r="N7" s="21">
        <f t="shared" si="3"/>
        <v>87.78125</v>
      </c>
    </row>
    <row r="8" spans="1:14" ht="15.75">
      <c r="A8" s="18">
        <v>7</v>
      </c>
      <c r="B8" s="19">
        <v>0</v>
      </c>
      <c r="C8" s="19">
        <v>1</v>
      </c>
      <c r="D8" s="19">
        <v>1</v>
      </c>
      <c r="E8" s="19">
        <v>0</v>
      </c>
      <c r="F8" s="19">
        <v>0</v>
      </c>
      <c r="G8" s="19" t="s">
        <v>88</v>
      </c>
      <c r="H8" s="19">
        <v>67.3</v>
      </c>
      <c r="I8" s="18">
        <f>H14+H15</f>
        <v>82</v>
      </c>
      <c r="J8" s="18">
        <f t="shared" ref="J8:M8" si="7">I14+I15</f>
        <v>243.8</v>
      </c>
      <c r="K8" s="18">
        <f t="shared" si="7"/>
        <v>5.7999999999999901</v>
      </c>
      <c r="L8" s="18">
        <f t="shared" si="7"/>
        <v>52.4</v>
      </c>
      <c r="M8" s="18">
        <f t="shared" si="7"/>
        <v>82.40000000000002</v>
      </c>
      <c r="N8" s="21">
        <f t="shared" si="3"/>
        <v>212.18000000000009</v>
      </c>
    </row>
    <row r="9" spans="1:14" ht="15.75">
      <c r="A9" s="18">
        <v>8</v>
      </c>
      <c r="B9" s="19">
        <v>1</v>
      </c>
      <c r="C9" s="19">
        <v>1</v>
      </c>
      <c r="D9" s="19">
        <v>1</v>
      </c>
      <c r="E9" s="19">
        <v>0</v>
      </c>
      <c r="F9" s="19">
        <v>0</v>
      </c>
      <c r="G9" s="19" t="s">
        <v>89</v>
      </c>
      <c r="H9" s="19">
        <v>70.5</v>
      </c>
      <c r="I9" s="18">
        <f>H16+H17</f>
        <v>125.39999999999999</v>
      </c>
      <c r="J9" s="18">
        <f t="shared" ref="J9:M9" si="8">I16+I17</f>
        <v>234.20000000000002</v>
      </c>
      <c r="K9" s="18">
        <f t="shared" si="8"/>
        <v>1.5999999999999872</v>
      </c>
      <c r="L9" s="18">
        <f t="shared" si="8"/>
        <v>28.20000000000001</v>
      </c>
      <c r="M9" s="18">
        <f t="shared" si="8"/>
        <v>31.79999999999999</v>
      </c>
      <c r="N9" s="21" t="s">
        <v>16</v>
      </c>
    </row>
    <row r="10" spans="1:14" ht="15.75">
      <c r="A10" s="18">
        <v>9</v>
      </c>
      <c r="B10" s="19">
        <v>0</v>
      </c>
      <c r="C10" s="19">
        <v>0</v>
      </c>
      <c r="D10" s="19">
        <v>0</v>
      </c>
      <c r="E10" s="19">
        <v>1</v>
      </c>
      <c r="F10" s="19">
        <v>0</v>
      </c>
      <c r="G10" s="19" t="s">
        <v>9</v>
      </c>
      <c r="H10" s="19">
        <v>56.7</v>
      </c>
      <c r="I10" s="18">
        <f>H18+H19</f>
        <v>102.9</v>
      </c>
      <c r="J10" s="18">
        <f t="shared" ref="J10:M10" si="9">I18+I19</f>
        <v>-50.399999999999991</v>
      </c>
      <c r="K10" s="18">
        <f t="shared" si="9"/>
        <v>73.300000000000011</v>
      </c>
      <c r="L10" s="18">
        <f t="shared" si="9"/>
        <v>-8.7999999999999829</v>
      </c>
      <c r="M10" s="18">
        <f t="shared" si="9"/>
        <v>-88.199999999999989</v>
      </c>
      <c r="N10" s="21">
        <f t="shared" si="3"/>
        <v>243.10124999999994</v>
      </c>
    </row>
    <row r="11" spans="1:14" ht="15.75">
      <c r="A11" s="18">
        <v>10</v>
      </c>
      <c r="B11" s="19">
        <v>1</v>
      </c>
      <c r="C11" s="19">
        <v>0</v>
      </c>
      <c r="D11" s="19">
        <v>0</v>
      </c>
      <c r="E11" s="19">
        <v>1</v>
      </c>
      <c r="F11" s="19">
        <v>0</v>
      </c>
      <c r="G11" s="19" t="s">
        <v>90</v>
      </c>
      <c r="H11" s="19">
        <v>29.9</v>
      </c>
      <c r="I11" s="18">
        <f>H20+H21</f>
        <v>124.6</v>
      </c>
      <c r="J11" s="18">
        <f t="shared" ref="J11:M11" si="10">I20+I21</f>
        <v>-41.5</v>
      </c>
      <c r="K11" s="18">
        <f t="shared" si="10"/>
        <v>83.3</v>
      </c>
      <c r="L11" s="18">
        <f t="shared" si="10"/>
        <v>60.799999999999983</v>
      </c>
      <c r="M11" s="18">
        <f t="shared" si="10"/>
        <v>47.199999999999982</v>
      </c>
      <c r="N11" s="21">
        <f t="shared" si="3"/>
        <v>69.619999999999948</v>
      </c>
    </row>
    <row r="12" spans="1:14" ht="15.75">
      <c r="A12" s="18">
        <v>11</v>
      </c>
      <c r="B12" s="19">
        <v>0</v>
      </c>
      <c r="C12" s="19">
        <v>1</v>
      </c>
      <c r="D12" s="19">
        <v>0</v>
      </c>
      <c r="E12" s="19">
        <v>1</v>
      </c>
      <c r="F12" s="19">
        <v>0</v>
      </c>
      <c r="G12" s="19" t="s">
        <v>91</v>
      </c>
      <c r="H12" s="19">
        <v>76.7</v>
      </c>
      <c r="I12" s="18">
        <f>H22+H23</f>
        <v>131.69999999999999</v>
      </c>
      <c r="J12" s="18">
        <f>I22+I23</f>
        <v>-53.70000000000001</v>
      </c>
      <c r="K12" s="18">
        <f t="shared" ref="K12:M12" si="11">J22+J23</f>
        <v>56.199999999999989</v>
      </c>
      <c r="L12" s="18">
        <f t="shared" si="11"/>
        <v>75.8</v>
      </c>
      <c r="M12" s="18">
        <f t="shared" si="11"/>
        <v>-7.7999999999999972</v>
      </c>
      <c r="N12" s="21">
        <f t="shared" si="3"/>
        <v>1.9012499999999986</v>
      </c>
    </row>
    <row r="13" spans="1:14" ht="15.75">
      <c r="A13" s="18">
        <v>12</v>
      </c>
      <c r="B13" s="19">
        <v>1</v>
      </c>
      <c r="C13" s="19">
        <v>1</v>
      </c>
      <c r="D13" s="19">
        <v>0</v>
      </c>
      <c r="E13" s="19">
        <v>1</v>
      </c>
      <c r="F13" s="19">
        <v>0</v>
      </c>
      <c r="G13" s="19" t="s">
        <v>92</v>
      </c>
      <c r="H13" s="19">
        <v>49.8</v>
      </c>
      <c r="I13" s="18">
        <f>H24+H25</f>
        <v>166.2</v>
      </c>
      <c r="J13" s="18">
        <f t="shared" ref="J13:M13" si="12">I24+I25</f>
        <v>13.200000000000003</v>
      </c>
      <c r="K13" s="18">
        <f t="shared" si="12"/>
        <v>38.400000000000006</v>
      </c>
      <c r="L13" s="18">
        <f t="shared" si="12"/>
        <v>-22.799999999999997</v>
      </c>
      <c r="M13" s="18">
        <f t="shared" si="12"/>
        <v>-187.20000000000002</v>
      </c>
      <c r="N13" s="21" t="s">
        <v>16</v>
      </c>
    </row>
    <row r="14" spans="1:14" ht="15.75">
      <c r="A14" s="18">
        <v>13</v>
      </c>
      <c r="B14" s="19">
        <v>0</v>
      </c>
      <c r="C14" s="19">
        <v>0</v>
      </c>
      <c r="D14" s="19">
        <v>1</v>
      </c>
      <c r="E14" s="19">
        <v>1</v>
      </c>
      <c r="F14" s="19">
        <v>0</v>
      </c>
      <c r="G14" s="19" t="s">
        <v>8</v>
      </c>
      <c r="H14" s="19">
        <v>36.299999999999997</v>
      </c>
      <c r="I14" s="18">
        <f>H26+H27</f>
        <v>123.9</v>
      </c>
      <c r="J14" s="18">
        <f t="shared" ref="J14:M14" si="13">I26+I27</f>
        <v>-2.3000000000000043</v>
      </c>
      <c r="K14" s="18">
        <f t="shared" si="13"/>
        <v>58.100000000000009</v>
      </c>
      <c r="L14" s="18">
        <f t="shared" si="13"/>
        <v>23.200000000000003</v>
      </c>
      <c r="M14" s="18">
        <f t="shared" si="13"/>
        <v>-82.600000000000023</v>
      </c>
      <c r="N14" s="21">
        <f t="shared" si="3"/>
        <v>213.21125000000012</v>
      </c>
    </row>
    <row r="15" spans="1:14" ht="15.75">
      <c r="A15" s="18">
        <v>14</v>
      </c>
      <c r="B15" s="19">
        <v>1</v>
      </c>
      <c r="C15" s="19">
        <v>0</v>
      </c>
      <c r="D15" s="19">
        <v>1</v>
      </c>
      <c r="E15" s="19">
        <v>1</v>
      </c>
      <c r="F15" s="19">
        <v>0</v>
      </c>
      <c r="G15" s="21" t="s">
        <v>107</v>
      </c>
      <c r="H15" s="19">
        <v>45.7</v>
      </c>
      <c r="I15" s="18">
        <f>H28+H29</f>
        <v>119.9</v>
      </c>
      <c r="J15" s="18">
        <f t="shared" ref="J15:M15" si="14">I28+I29</f>
        <v>8.0999999999999943</v>
      </c>
      <c r="K15" s="18">
        <f t="shared" si="14"/>
        <v>-5.7000000000000099</v>
      </c>
      <c r="L15" s="18">
        <f t="shared" si="14"/>
        <v>59.200000000000017</v>
      </c>
      <c r="M15" s="18">
        <f t="shared" si="14"/>
        <v>14.40000000000002</v>
      </c>
      <c r="N15" s="21" t="s">
        <v>16</v>
      </c>
    </row>
    <row r="16" spans="1:14" ht="15.75">
      <c r="A16" s="18">
        <v>15</v>
      </c>
      <c r="B16" s="19">
        <v>0</v>
      </c>
      <c r="C16" s="19">
        <v>1</v>
      </c>
      <c r="D16" s="19">
        <v>1</v>
      </c>
      <c r="E16" s="19">
        <v>1</v>
      </c>
      <c r="F16" s="19">
        <v>0</v>
      </c>
      <c r="G16" s="19" t="s">
        <v>93</v>
      </c>
      <c r="H16" s="19">
        <v>60.8</v>
      </c>
      <c r="I16" s="18">
        <f>H30+H31</f>
        <v>95.9</v>
      </c>
      <c r="J16" s="18">
        <f t="shared" ref="J16:M16" si="15">I30+I31</f>
        <v>17.399999999999991</v>
      </c>
      <c r="K16" s="18">
        <f t="shared" si="15"/>
        <v>75.800000000000011</v>
      </c>
      <c r="L16" s="18">
        <f t="shared" si="15"/>
        <v>32.199999999999996</v>
      </c>
      <c r="M16" s="18">
        <f t="shared" si="15"/>
        <v>17.399999999999963</v>
      </c>
      <c r="N16" s="21" t="s">
        <v>16</v>
      </c>
    </row>
    <row r="17" spans="1:14" ht="15.75">
      <c r="A17" s="18">
        <v>16</v>
      </c>
      <c r="B17" s="19">
        <v>1</v>
      </c>
      <c r="C17" s="19">
        <v>1</v>
      </c>
      <c r="D17" s="19">
        <v>1</v>
      </c>
      <c r="E17" s="19">
        <v>1</v>
      </c>
      <c r="F17" s="19">
        <v>0</v>
      </c>
      <c r="G17" s="19" t="s">
        <v>94</v>
      </c>
      <c r="H17" s="19">
        <v>64.599999999999994</v>
      </c>
      <c r="I17" s="18">
        <f>H32+H33</f>
        <v>138.30000000000001</v>
      </c>
      <c r="J17" s="18">
        <f t="shared" ref="J17:M17" si="16">I32+I33</f>
        <v>-15.800000000000004</v>
      </c>
      <c r="K17" s="18">
        <f t="shared" si="16"/>
        <v>-47.6</v>
      </c>
      <c r="L17" s="18">
        <f t="shared" si="16"/>
        <v>-0.40000000000000568</v>
      </c>
      <c r="M17" s="18">
        <f t="shared" si="16"/>
        <v>-10.000000000000007</v>
      </c>
      <c r="N17" s="21" t="s">
        <v>16</v>
      </c>
    </row>
    <row r="18" spans="1:14" ht="15.75">
      <c r="A18" s="18">
        <v>17</v>
      </c>
      <c r="B18" s="19">
        <v>0</v>
      </c>
      <c r="C18" s="19">
        <v>0</v>
      </c>
      <c r="D18" s="19">
        <v>0</v>
      </c>
      <c r="E18" s="19">
        <v>0</v>
      </c>
      <c r="F18" s="19">
        <v>1</v>
      </c>
      <c r="G18" s="21" t="s">
        <v>11</v>
      </c>
      <c r="H18" s="19">
        <v>63.6</v>
      </c>
      <c r="I18" s="18">
        <f>H3-H2</f>
        <v>-30.299999999999997</v>
      </c>
      <c r="J18" s="18">
        <f t="shared" ref="J18:K18" si="17">I3-I2</f>
        <v>26.799999999999997</v>
      </c>
      <c r="K18" s="18">
        <f t="shared" si="17"/>
        <v>-3.0999999999999659</v>
      </c>
      <c r="L18" s="18">
        <f t="shared" ref="L18:M18" si="18">K3-K2</f>
        <v>-40.800000000000011</v>
      </c>
      <c r="M18" s="18">
        <f t="shared" si="18"/>
        <v>121.60000000000002</v>
      </c>
      <c r="N18" s="21">
        <f t="shared" si="3"/>
        <v>462.08000000000015</v>
      </c>
    </row>
    <row r="19" spans="1:14" ht="15.75">
      <c r="A19" s="18">
        <v>18</v>
      </c>
      <c r="B19" s="19">
        <v>1</v>
      </c>
      <c r="C19" s="19">
        <v>0</v>
      </c>
      <c r="D19" s="19">
        <v>0</v>
      </c>
      <c r="E19" s="19">
        <v>0</v>
      </c>
      <c r="F19" s="19">
        <v>1</v>
      </c>
      <c r="G19" s="19" t="s">
        <v>95</v>
      </c>
      <c r="H19" s="19">
        <v>39.299999999999997</v>
      </c>
      <c r="I19" s="18">
        <f>H5-H4</f>
        <v>-20.099999999999994</v>
      </c>
      <c r="J19" s="18">
        <f t="shared" ref="J19:L19" si="19">I5-I4</f>
        <v>46.500000000000014</v>
      </c>
      <c r="K19" s="18">
        <f t="shared" si="19"/>
        <v>-5.7000000000000171</v>
      </c>
      <c r="L19" s="18">
        <f t="shared" si="19"/>
        <v>-47.399999999999977</v>
      </c>
      <c r="M19" s="18">
        <f t="shared" ref="M19" si="20">L5-L4</f>
        <v>139.79999999999998</v>
      </c>
      <c r="N19" s="21">
        <f t="shared" si="3"/>
        <v>610.7512499999998</v>
      </c>
    </row>
    <row r="20" spans="1:14" ht="15.75">
      <c r="A20" s="18">
        <v>19</v>
      </c>
      <c r="B20" s="19">
        <v>0</v>
      </c>
      <c r="C20" s="19">
        <v>1</v>
      </c>
      <c r="D20" s="19">
        <v>0</v>
      </c>
      <c r="E20" s="19">
        <v>0</v>
      </c>
      <c r="F20" s="19">
        <v>1</v>
      </c>
      <c r="G20" s="19" t="s">
        <v>96</v>
      </c>
      <c r="H20" s="19">
        <v>51.3</v>
      </c>
      <c r="I20" s="18">
        <f>H7-H6</f>
        <v>-44.7</v>
      </c>
      <c r="J20" s="18">
        <f t="shared" ref="J20:L20" si="21">I7-I6</f>
        <v>39.900000000000006</v>
      </c>
      <c r="K20" s="18">
        <f t="shared" si="21"/>
        <v>70.399999999999977</v>
      </c>
      <c r="L20" s="18">
        <f t="shared" si="21"/>
        <v>51.399999999999984</v>
      </c>
      <c r="M20" s="18">
        <f t="shared" ref="M20" si="22">L7-L6</f>
        <v>-62.000000000000028</v>
      </c>
      <c r="N20" s="21">
        <f t="shared" si="3"/>
        <v>120.12500000000011</v>
      </c>
    </row>
    <row r="21" spans="1:14" ht="15.75">
      <c r="A21" s="18">
        <v>20</v>
      </c>
      <c r="B21" s="19">
        <v>1</v>
      </c>
      <c r="C21" s="19">
        <v>1</v>
      </c>
      <c r="D21" s="19">
        <v>0</v>
      </c>
      <c r="E21" s="19">
        <v>0</v>
      </c>
      <c r="F21" s="19">
        <v>1</v>
      </c>
      <c r="G21" s="19" t="s">
        <v>97</v>
      </c>
      <c r="H21" s="19">
        <v>73.3</v>
      </c>
      <c r="I21" s="18">
        <f>H9-H8</f>
        <v>3.2000000000000028</v>
      </c>
      <c r="J21" s="18">
        <f t="shared" ref="J21:M21" si="23">I9-I8</f>
        <v>43.399999999999991</v>
      </c>
      <c r="K21" s="18">
        <f t="shared" si="23"/>
        <v>-9.5999999999999943</v>
      </c>
      <c r="L21" s="18">
        <f t="shared" si="23"/>
        <v>-4.2000000000000028</v>
      </c>
      <c r="M21" s="18">
        <f t="shared" si="23"/>
        <v>-24.199999999999989</v>
      </c>
      <c r="N21" s="21" t="s">
        <v>16</v>
      </c>
    </row>
    <row r="22" spans="1:14" ht="15.75">
      <c r="A22" s="18">
        <v>21</v>
      </c>
      <c r="B22" s="19">
        <v>0</v>
      </c>
      <c r="C22" s="19">
        <v>0</v>
      </c>
      <c r="D22" s="19">
        <v>1</v>
      </c>
      <c r="E22" s="19">
        <v>0</v>
      </c>
      <c r="F22" s="19">
        <v>1</v>
      </c>
      <c r="G22" s="19" t="s">
        <v>7</v>
      </c>
      <c r="H22" s="19">
        <v>71.2</v>
      </c>
      <c r="I22" s="18">
        <f>H11-H10</f>
        <v>-26.800000000000004</v>
      </c>
      <c r="J22" s="18">
        <f t="shared" ref="J22:M22" si="24">I11-I10</f>
        <v>21.699999999999989</v>
      </c>
      <c r="K22" s="18">
        <f t="shared" si="24"/>
        <v>8.8999999999999915</v>
      </c>
      <c r="L22" s="18">
        <f t="shared" si="24"/>
        <v>9.9999999999999858</v>
      </c>
      <c r="M22" s="18">
        <f t="shared" si="24"/>
        <v>69.599999999999966</v>
      </c>
      <c r="N22" s="21">
        <f t="shared" si="3"/>
        <v>151.37999999999985</v>
      </c>
    </row>
    <row r="23" spans="1:14" ht="15.75">
      <c r="A23" s="18">
        <v>22</v>
      </c>
      <c r="B23" s="19">
        <v>1</v>
      </c>
      <c r="C23" s="19">
        <v>0</v>
      </c>
      <c r="D23" s="19">
        <v>1</v>
      </c>
      <c r="E23" s="19">
        <v>0</v>
      </c>
      <c r="F23" s="19">
        <v>1</v>
      </c>
      <c r="G23" s="21" t="s">
        <v>108</v>
      </c>
      <c r="H23" s="19">
        <v>60.5</v>
      </c>
      <c r="I23" s="18">
        <f>H13-H12</f>
        <v>-26.900000000000006</v>
      </c>
      <c r="J23" s="18">
        <f t="shared" ref="J23:M23" si="25">I13-I12</f>
        <v>34.5</v>
      </c>
      <c r="K23" s="18">
        <f t="shared" si="25"/>
        <v>66.900000000000006</v>
      </c>
      <c r="L23" s="18">
        <f t="shared" si="25"/>
        <v>-17.799999999999983</v>
      </c>
      <c r="M23" s="18">
        <f t="shared" si="25"/>
        <v>-98.6</v>
      </c>
      <c r="N23" s="21" t="s">
        <v>16</v>
      </c>
    </row>
    <row r="24" spans="1:14" ht="15.75">
      <c r="A24" s="18">
        <v>23</v>
      </c>
      <c r="B24" s="19">
        <v>0</v>
      </c>
      <c r="C24" s="19">
        <v>1</v>
      </c>
      <c r="D24" s="19">
        <v>1</v>
      </c>
      <c r="E24" s="19">
        <v>0</v>
      </c>
      <c r="F24" s="19">
        <v>1</v>
      </c>
      <c r="G24" s="19" t="s">
        <v>98</v>
      </c>
      <c r="H24" s="19">
        <v>73.7</v>
      </c>
      <c r="I24" s="18">
        <f>H15-H14</f>
        <v>9.4000000000000057</v>
      </c>
      <c r="J24" s="18">
        <f t="shared" ref="J24:M24" si="26">I15-I14</f>
        <v>-4</v>
      </c>
      <c r="K24" s="18">
        <f t="shared" si="26"/>
        <v>10.399999999999999</v>
      </c>
      <c r="L24" s="18">
        <f t="shared" si="26"/>
        <v>-63.800000000000018</v>
      </c>
      <c r="M24" s="18">
        <f t="shared" si="26"/>
        <v>36.000000000000014</v>
      </c>
      <c r="N24" s="21" t="s">
        <v>16</v>
      </c>
    </row>
    <row r="25" spans="1:14" ht="15.75">
      <c r="A25" s="18">
        <v>24</v>
      </c>
      <c r="B25" s="19">
        <v>1</v>
      </c>
      <c r="C25" s="19">
        <v>1</v>
      </c>
      <c r="D25" s="19">
        <v>1</v>
      </c>
      <c r="E25" s="19">
        <v>0</v>
      </c>
      <c r="F25" s="19">
        <v>1</v>
      </c>
      <c r="G25" s="19" t="s">
        <v>99</v>
      </c>
      <c r="H25" s="19">
        <v>92.5</v>
      </c>
      <c r="I25" s="18">
        <f>H17-H16</f>
        <v>3.7999999999999972</v>
      </c>
      <c r="J25" s="18">
        <f t="shared" ref="J25:M25" si="27">I17-I16</f>
        <v>42.400000000000006</v>
      </c>
      <c r="K25" s="18">
        <f t="shared" si="27"/>
        <v>-33.199999999999996</v>
      </c>
      <c r="L25" s="18">
        <f t="shared" si="27"/>
        <v>-123.4</v>
      </c>
      <c r="M25" s="18">
        <f t="shared" si="27"/>
        <v>-32.6</v>
      </c>
      <c r="N25" s="21" t="s">
        <v>16</v>
      </c>
    </row>
    <row r="26" spans="1:14" ht="15.75">
      <c r="A26" s="18">
        <v>25</v>
      </c>
      <c r="B26" s="19">
        <v>0</v>
      </c>
      <c r="C26" s="19">
        <v>0</v>
      </c>
      <c r="D26" s="19">
        <v>0</v>
      </c>
      <c r="E26" s="19">
        <v>1</v>
      </c>
      <c r="F26" s="19">
        <v>1</v>
      </c>
      <c r="G26" s="19" t="s">
        <v>100</v>
      </c>
      <c r="H26" s="19">
        <v>49.6</v>
      </c>
      <c r="I26" s="18">
        <f>H19-H18</f>
        <v>-24.300000000000004</v>
      </c>
      <c r="J26" s="18">
        <f t="shared" ref="J26:M26" si="28">I19-I18</f>
        <v>10.200000000000003</v>
      </c>
      <c r="K26" s="18">
        <f t="shared" si="28"/>
        <v>19.700000000000017</v>
      </c>
      <c r="L26" s="18">
        <f t="shared" si="28"/>
        <v>-2.6000000000000512</v>
      </c>
      <c r="M26" s="18">
        <f t="shared" si="28"/>
        <v>-6.5999999999999659</v>
      </c>
      <c r="N26" s="21">
        <f t="shared" si="3"/>
        <v>1.3612499999999859</v>
      </c>
    </row>
    <row r="27" spans="1:14" ht="15.75">
      <c r="A27" s="18">
        <v>26</v>
      </c>
      <c r="B27" s="19">
        <v>1</v>
      </c>
      <c r="C27" s="19">
        <v>0</v>
      </c>
      <c r="D27" s="19">
        <v>0</v>
      </c>
      <c r="E27" s="19">
        <v>1</v>
      </c>
      <c r="F27" s="19">
        <v>1</v>
      </c>
      <c r="G27" s="19" t="s">
        <v>101</v>
      </c>
      <c r="H27" s="19">
        <v>74.3</v>
      </c>
      <c r="I27" s="18">
        <f>H21-H20</f>
        <v>22</v>
      </c>
      <c r="J27" s="18">
        <f t="shared" ref="J27:M27" si="29">I21-I20</f>
        <v>47.900000000000006</v>
      </c>
      <c r="K27" s="18">
        <f t="shared" si="29"/>
        <v>3.4999999999999858</v>
      </c>
      <c r="L27" s="18">
        <f t="shared" si="29"/>
        <v>-79.999999999999972</v>
      </c>
      <c r="M27" s="18">
        <f t="shared" si="29"/>
        <v>-55.599999999999987</v>
      </c>
      <c r="N27" s="21" t="s">
        <v>16</v>
      </c>
    </row>
    <row r="28" spans="1:14" ht="15.75">
      <c r="A28" s="18">
        <v>27</v>
      </c>
      <c r="B28" s="19">
        <v>0</v>
      </c>
      <c r="C28" s="19">
        <v>1</v>
      </c>
      <c r="D28" s="19">
        <v>0</v>
      </c>
      <c r="E28" s="19">
        <v>1</v>
      </c>
      <c r="F28" s="19">
        <v>1</v>
      </c>
      <c r="G28" s="19" t="s">
        <v>102</v>
      </c>
      <c r="H28" s="19">
        <v>63.6</v>
      </c>
      <c r="I28" s="18">
        <f>H23-H22</f>
        <v>-10.700000000000003</v>
      </c>
      <c r="J28" s="18">
        <f t="shared" ref="J28:M28" si="30">I23-I22</f>
        <v>-0.10000000000000142</v>
      </c>
      <c r="K28" s="18">
        <f t="shared" si="30"/>
        <v>12.800000000000011</v>
      </c>
      <c r="L28" s="18">
        <f t="shared" si="30"/>
        <v>58.000000000000014</v>
      </c>
      <c r="M28" s="18">
        <f t="shared" si="30"/>
        <v>-27.799999999999969</v>
      </c>
      <c r="N28" s="21" t="s">
        <v>16</v>
      </c>
    </row>
    <row r="29" spans="1:14" ht="15.75">
      <c r="A29" s="18">
        <v>28</v>
      </c>
      <c r="B29" s="19">
        <v>1</v>
      </c>
      <c r="C29" s="19">
        <v>1</v>
      </c>
      <c r="D29" s="19">
        <v>0</v>
      </c>
      <c r="E29" s="19">
        <v>1</v>
      </c>
      <c r="F29" s="19">
        <v>1</v>
      </c>
      <c r="G29" s="19" t="s">
        <v>103</v>
      </c>
      <c r="H29" s="19">
        <v>56.3</v>
      </c>
      <c r="I29" s="18">
        <f>H25-H24</f>
        <v>18.799999999999997</v>
      </c>
      <c r="J29" s="18">
        <f t="shared" ref="J29:M29" si="31">I25-I24</f>
        <v>-5.6000000000000085</v>
      </c>
      <c r="K29" s="18">
        <f t="shared" si="31"/>
        <v>46.400000000000006</v>
      </c>
      <c r="L29" s="18">
        <f t="shared" si="31"/>
        <v>-43.599999999999994</v>
      </c>
      <c r="M29" s="18">
        <f t="shared" si="31"/>
        <v>-59.599999999999987</v>
      </c>
      <c r="N29" s="21" t="s">
        <v>16</v>
      </c>
    </row>
    <row r="30" spans="1:14" ht="15.75">
      <c r="A30" s="18">
        <v>29</v>
      </c>
      <c r="B30" s="19">
        <v>0</v>
      </c>
      <c r="C30" s="19">
        <v>0</v>
      </c>
      <c r="D30" s="19">
        <v>1</v>
      </c>
      <c r="E30" s="19">
        <v>1</v>
      </c>
      <c r="F30" s="19">
        <v>1</v>
      </c>
      <c r="G30" s="21" t="s">
        <v>109</v>
      </c>
      <c r="H30" s="19">
        <v>48</v>
      </c>
      <c r="I30" s="18">
        <f>H27-H26</f>
        <v>24.699999999999996</v>
      </c>
      <c r="J30" s="18">
        <f t="shared" ref="J30:M30" si="32">I27-I26</f>
        <v>46.300000000000004</v>
      </c>
      <c r="K30" s="18">
        <f t="shared" si="32"/>
        <v>37.700000000000003</v>
      </c>
      <c r="L30" s="18">
        <f t="shared" si="32"/>
        <v>-16.200000000000031</v>
      </c>
      <c r="M30" s="18">
        <f t="shared" si="32"/>
        <v>-77.39999999999992</v>
      </c>
      <c r="N30" s="21" t="s">
        <v>16</v>
      </c>
    </row>
    <row r="31" spans="1:14" ht="15.75">
      <c r="A31" s="18">
        <v>30</v>
      </c>
      <c r="B31" s="19">
        <v>1</v>
      </c>
      <c r="C31" s="19">
        <v>0</v>
      </c>
      <c r="D31" s="19">
        <v>1</v>
      </c>
      <c r="E31" s="19">
        <v>1</v>
      </c>
      <c r="F31" s="19">
        <v>1</v>
      </c>
      <c r="G31" s="19" t="s">
        <v>10</v>
      </c>
      <c r="H31" s="19">
        <v>47.9</v>
      </c>
      <c r="I31" s="18">
        <f>H29-H28</f>
        <v>-7.3000000000000043</v>
      </c>
      <c r="J31" s="18">
        <f t="shared" ref="J31:M31" si="33">I29-I28</f>
        <v>29.5</v>
      </c>
      <c r="K31" s="18">
        <f t="shared" si="33"/>
        <v>-5.5000000000000071</v>
      </c>
      <c r="L31" s="18">
        <f t="shared" si="33"/>
        <v>33.599999999999994</v>
      </c>
      <c r="M31" s="18">
        <f t="shared" si="33"/>
        <v>-101.60000000000001</v>
      </c>
      <c r="N31" s="21" t="s">
        <v>16</v>
      </c>
    </row>
    <row r="32" spans="1:14" ht="15.75">
      <c r="A32" s="18">
        <v>31</v>
      </c>
      <c r="B32" s="19">
        <v>0</v>
      </c>
      <c r="C32" s="19">
        <v>1</v>
      </c>
      <c r="D32" s="19">
        <v>1</v>
      </c>
      <c r="E32" s="19">
        <v>1</v>
      </c>
      <c r="F32" s="19">
        <v>1</v>
      </c>
      <c r="G32" s="19" t="s">
        <v>104</v>
      </c>
      <c r="H32" s="19">
        <v>77</v>
      </c>
      <c r="I32" s="18">
        <f>H31-H30</f>
        <v>-0.10000000000000142</v>
      </c>
      <c r="J32" s="18">
        <f t="shared" ref="J32:M32" si="34">I31-I30</f>
        <v>-32</v>
      </c>
      <c r="K32" s="18">
        <f t="shared" si="34"/>
        <v>-16.800000000000004</v>
      </c>
      <c r="L32" s="18">
        <f t="shared" si="34"/>
        <v>-43.20000000000001</v>
      </c>
      <c r="M32" s="18">
        <f t="shared" si="34"/>
        <v>49.800000000000026</v>
      </c>
      <c r="N32" s="21" t="s">
        <v>16</v>
      </c>
    </row>
    <row r="33" spans="1:14" ht="15.75">
      <c r="A33" s="18">
        <v>32</v>
      </c>
      <c r="B33" s="19">
        <v>1</v>
      </c>
      <c r="C33" s="19">
        <v>1</v>
      </c>
      <c r="D33" s="19">
        <v>1</v>
      </c>
      <c r="E33" s="19">
        <v>1</v>
      </c>
      <c r="F33" s="19">
        <v>1</v>
      </c>
      <c r="G33" s="19" t="s">
        <v>105</v>
      </c>
      <c r="H33" s="19">
        <v>61.3</v>
      </c>
      <c r="I33" s="18">
        <f>H33-H32</f>
        <v>-15.700000000000003</v>
      </c>
      <c r="J33" s="18">
        <f t="shared" ref="J33:M33" si="35">I33-I32</f>
        <v>-15.600000000000001</v>
      </c>
      <c r="K33" s="18">
        <f t="shared" si="35"/>
        <v>16.399999999999999</v>
      </c>
      <c r="L33" s="18">
        <f t="shared" si="35"/>
        <v>33.200000000000003</v>
      </c>
      <c r="M33" s="18">
        <f t="shared" si="35"/>
        <v>76.400000000000006</v>
      </c>
      <c r="N33" s="21" t="s">
        <v>16</v>
      </c>
    </row>
    <row r="37" spans="1:14">
      <c r="C37" s="22" t="s">
        <v>68</v>
      </c>
      <c r="D37" s="22"/>
      <c r="E37" s="22"/>
      <c r="F37" s="22"/>
      <c r="G37" s="22"/>
      <c r="H37" s="22"/>
    </row>
    <row r="38" spans="1:14">
      <c r="C38" s="23" t="s">
        <v>69</v>
      </c>
      <c r="D38" s="18" t="s">
        <v>70</v>
      </c>
      <c r="E38" s="18" t="s">
        <v>71</v>
      </c>
      <c r="F38" s="18" t="s">
        <v>72</v>
      </c>
      <c r="G38" s="18" t="s">
        <v>73</v>
      </c>
      <c r="H38" s="18" t="s">
        <v>110</v>
      </c>
    </row>
    <row r="39" spans="1:14">
      <c r="C39" s="24" t="s">
        <v>37</v>
      </c>
      <c r="D39" s="18">
        <v>3</v>
      </c>
      <c r="E39" s="18"/>
      <c r="F39" s="18">
        <f>E39/D39</f>
        <v>0</v>
      </c>
      <c r="G39" s="18" t="e">
        <f>F39/$F$55</f>
        <v>#DIV/0!</v>
      </c>
      <c r="H39" s="18" t="e">
        <f>FDIST(G39,D39,$D$55)</f>
        <v>#DIV/0!</v>
      </c>
    </row>
    <row r="40" spans="1:14">
      <c r="C40" s="24" t="s">
        <v>80</v>
      </c>
      <c r="D40" s="18">
        <v>1</v>
      </c>
      <c r="E40" s="18">
        <v>488.28125000000023</v>
      </c>
      <c r="F40" s="18">
        <f t="shared" ref="F40:F55" si="36">E40/D40</f>
        <v>488.28125000000023</v>
      </c>
      <c r="G40" s="18" t="e">
        <f t="shared" ref="G40:G54" si="37">F40/$F$55</f>
        <v>#DIV/0!</v>
      </c>
      <c r="H40" s="18" t="e">
        <f>FDIST(G40,D40,$D$55)</f>
        <v>#DIV/0!</v>
      </c>
    </row>
    <row r="41" spans="1:14">
      <c r="C41" s="24" t="s">
        <v>81</v>
      </c>
      <c r="D41" s="18">
        <v>1</v>
      </c>
      <c r="E41" s="18">
        <v>1971.9200000000003</v>
      </c>
      <c r="F41" s="18">
        <f t="shared" si="36"/>
        <v>1971.9200000000003</v>
      </c>
      <c r="G41" s="18" t="e">
        <f t="shared" si="37"/>
        <v>#DIV/0!</v>
      </c>
      <c r="H41" s="18" t="e">
        <f>FDIST(G41,D41,$D$55)</f>
        <v>#DIV/0!</v>
      </c>
    </row>
    <row r="42" spans="1:14">
      <c r="C42" s="24" t="s">
        <v>87</v>
      </c>
      <c r="D42" s="18">
        <v>1</v>
      </c>
      <c r="E42" s="18">
        <v>203.01125000000005</v>
      </c>
      <c r="F42" s="18">
        <f t="shared" si="36"/>
        <v>203.01125000000005</v>
      </c>
      <c r="G42" s="18" t="e">
        <f t="shared" si="37"/>
        <v>#DIV/0!</v>
      </c>
      <c r="H42" s="18" t="e">
        <f t="shared" ref="H40:H54" si="38">FDIST(G42,D42,$D$55)</f>
        <v>#DIV/0!</v>
      </c>
    </row>
    <row r="43" spans="1:14">
      <c r="C43" s="24" t="s">
        <v>13</v>
      </c>
      <c r="D43" s="18">
        <v>1</v>
      </c>
      <c r="E43" s="18">
        <v>84.5</v>
      </c>
      <c r="F43" s="18">
        <f t="shared" si="36"/>
        <v>84.5</v>
      </c>
      <c r="G43" s="18" t="e">
        <f t="shared" si="37"/>
        <v>#DIV/0!</v>
      </c>
      <c r="H43" s="18" t="e">
        <f t="shared" si="38"/>
        <v>#DIV/0!</v>
      </c>
    </row>
    <row r="44" spans="1:14">
      <c r="C44" s="24" t="s">
        <v>106</v>
      </c>
      <c r="D44" s="18">
        <v>1</v>
      </c>
      <c r="E44" s="18">
        <v>87.78125</v>
      </c>
      <c r="F44" s="18">
        <f t="shared" si="36"/>
        <v>87.78125</v>
      </c>
      <c r="G44" s="18" t="e">
        <f t="shared" si="37"/>
        <v>#DIV/0!</v>
      </c>
      <c r="H44" s="18" t="e">
        <f t="shared" si="38"/>
        <v>#DIV/0!</v>
      </c>
    </row>
    <row r="45" spans="1:14">
      <c r="C45" s="24" t="s">
        <v>88</v>
      </c>
      <c r="D45" s="18">
        <v>1</v>
      </c>
      <c r="E45" s="18">
        <v>212.18000000000009</v>
      </c>
      <c r="F45" s="18">
        <f t="shared" si="36"/>
        <v>212.18000000000009</v>
      </c>
      <c r="G45" s="18" t="e">
        <f t="shared" si="37"/>
        <v>#DIV/0!</v>
      </c>
      <c r="H45" s="18" t="e">
        <f t="shared" si="38"/>
        <v>#DIV/0!</v>
      </c>
    </row>
    <row r="46" spans="1:14">
      <c r="C46" s="24" t="s">
        <v>9</v>
      </c>
      <c r="D46" s="18">
        <v>1</v>
      </c>
      <c r="E46" s="18">
        <v>243.10124999999994</v>
      </c>
      <c r="F46" s="18">
        <f t="shared" si="36"/>
        <v>243.10124999999994</v>
      </c>
      <c r="G46" s="18" t="e">
        <f t="shared" si="37"/>
        <v>#DIV/0!</v>
      </c>
      <c r="H46" s="18" t="e">
        <f t="shared" si="38"/>
        <v>#DIV/0!</v>
      </c>
    </row>
    <row r="47" spans="1:14">
      <c r="C47" s="24" t="s">
        <v>90</v>
      </c>
      <c r="D47" s="18">
        <v>1</v>
      </c>
      <c r="E47" s="18">
        <v>69.619999999999948</v>
      </c>
      <c r="F47" s="18">
        <f t="shared" si="36"/>
        <v>69.619999999999948</v>
      </c>
      <c r="G47" s="18" t="e">
        <f t="shared" si="37"/>
        <v>#DIV/0!</v>
      </c>
      <c r="H47" s="18" t="e">
        <f t="shared" si="38"/>
        <v>#DIV/0!</v>
      </c>
    </row>
    <row r="48" spans="1:14">
      <c r="C48" s="24" t="s">
        <v>91</v>
      </c>
      <c r="D48" s="18">
        <v>1</v>
      </c>
      <c r="E48" s="18">
        <v>1.9012499999999986</v>
      </c>
      <c r="F48" s="18">
        <f t="shared" si="36"/>
        <v>1.9012499999999986</v>
      </c>
      <c r="G48" s="18" t="e">
        <f t="shared" si="37"/>
        <v>#DIV/0!</v>
      </c>
      <c r="H48" s="18" t="e">
        <f t="shared" si="38"/>
        <v>#DIV/0!</v>
      </c>
    </row>
    <row r="49" spans="3:8">
      <c r="C49" s="24" t="s">
        <v>8</v>
      </c>
      <c r="D49" s="18">
        <v>1</v>
      </c>
      <c r="E49" s="18">
        <v>213.21125000000012</v>
      </c>
      <c r="F49" s="18">
        <f t="shared" si="36"/>
        <v>213.21125000000012</v>
      </c>
      <c r="G49" s="18" t="e">
        <f t="shared" si="37"/>
        <v>#DIV/0!</v>
      </c>
      <c r="H49" s="18" t="e">
        <f t="shared" si="38"/>
        <v>#DIV/0!</v>
      </c>
    </row>
    <row r="50" spans="3:8">
      <c r="C50" s="18" t="s">
        <v>11</v>
      </c>
      <c r="D50" s="18">
        <v>1</v>
      </c>
      <c r="E50" s="18">
        <v>462.08000000000015</v>
      </c>
      <c r="F50" s="18">
        <f t="shared" si="36"/>
        <v>462.08000000000015</v>
      </c>
      <c r="G50" s="18" t="e">
        <f t="shared" si="37"/>
        <v>#DIV/0!</v>
      </c>
      <c r="H50" s="18" t="e">
        <f t="shared" si="38"/>
        <v>#DIV/0!</v>
      </c>
    </row>
    <row r="51" spans="3:8">
      <c r="C51" s="18" t="s">
        <v>95</v>
      </c>
      <c r="D51" s="18">
        <v>1</v>
      </c>
      <c r="E51" s="18">
        <v>610.7512499999998</v>
      </c>
      <c r="F51" s="18">
        <f t="shared" si="36"/>
        <v>610.7512499999998</v>
      </c>
      <c r="G51" s="18" t="e">
        <f t="shared" si="37"/>
        <v>#DIV/0!</v>
      </c>
      <c r="H51" s="18" t="e">
        <f t="shared" si="38"/>
        <v>#DIV/0!</v>
      </c>
    </row>
    <row r="52" spans="3:8">
      <c r="C52" s="18" t="s">
        <v>96</v>
      </c>
      <c r="D52" s="18">
        <v>1</v>
      </c>
      <c r="E52" s="18">
        <v>120.12500000000011</v>
      </c>
      <c r="F52" s="18">
        <f t="shared" si="36"/>
        <v>120.12500000000011</v>
      </c>
      <c r="G52" s="18" t="e">
        <f t="shared" si="37"/>
        <v>#DIV/0!</v>
      </c>
      <c r="H52" s="18" t="e">
        <f t="shared" si="38"/>
        <v>#DIV/0!</v>
      </c>
    </row>
    <row r="53" spans="3:8">
      <c r="C53" s="18" t="s">
        <v>7</v>
      </c>
      <c r="D53" s="18">
        <v>1</v>
      </c>
      <c r="E53" s="18">
        <v>151.37999999999985</v>
      </c>
      <c r="F53" s="18">
        <f t="shared" si="36"/>
        <v>151.37999999999985</v>
      </c>
      <c r="G53" s="18" t="e">
        <f t="shared" si="37"/>
        <v>#DIV/0!</v>
      </c>
      <c r="H53" s="18" t="e">
        <f t="shared" si="38"/>
        <v>#DIV/0!</v>
      </c>
    </row>
    <row r="54" spans="3:8">
      <c r="C54" s="18" t="s">
        <v>100</v>
      </c>
      <c r="D54" s="18">
        <v>1</v>
      </c>
      <c r="E54" s="18">
        <v>1.3612499999999859</v>
      </c>
      <c r="F54" s="18">
        <f t="shared" si="36"/>
        <v>1.3612499999999859</v>
      </c>
      <c r="G54" s="18" t="e">
        <f t="shared" si="37"/>
        <v>#DIV/0!</v>
      </c>
      <c r="H54" s="18" t="e">
        <f t="shared" si="38"/>
        <v>#DIV/0!</v>
      </c>
    </row>
    <row r="55" spans="3:8">
      <c r="C55" s="18" t="s">
        <v>74</v>
      </c>
      <c r="D55" s="18">
        <f>D56-SUM(D39:D54)</f>
        <v>13</v>
      </c>
      <c r="E55" s="18"/>
      <c r="F55" s="18">
        <f t="shared" si="36"/>
        <v>0</v>
      </c>
      <c r="G55" s="18" t="s">
        <v>16</v>
      </c>
      <c r="H55" s="18" t="s">
        <v>16</v>
      </c>
    </row>
    <row r="56" spans="3:8">
      <c r="C56" s="18" t="s">
        <v>15</v>
      </c>
      <c r="D56" s="18">
        <v>31</v>
      </c>
      <c r="E56" s="18" t="s">
        <v>16</v>
      </c>
      <c r="F56" s="18" t="s">
        <v>16</v>
      </c>
      <c r="G56" s="18" t="s">
        <v>16</v>
      </c>
      <c r="H56" s="18" t="s">
        <v>16</v>
      </c>
    </row>
  </sheetData>
  <mergeCells count="1">
    <mergeCell ref="C37:H3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</dc:creator>
  <cp:lastModifiedBy>210</cp:lastModifiedBy>
  <dcterms:created xsi:type="dcterms:W3CDTF">2019-08-02T18:54:59Z</dcterms:created>
  <dcterms:modified xsi:type="dcterms:W3CDTF">2019-08-02T21:51:43Z</dcterms:modified>
</cp:coreProperties>
</file>