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GEN CRD" sheetId="2" r:id="rId1"/>
    <sheet name="Example 1" sheetId="1" r:id="rId2"/>
    <sheet name="Sheet3" sheetId="3" r:id="rId3"/>
  </sheets>
  <calcPr calcId="124519"/>
</workbook>
</file>

<file path=xl/calcChain.xml><?xml version="1.0" encoding="utf-8"?>
<calcChain xmlns="http://schemas.openxmlformats.org/spreadsheetml/2006/main">
  <c r="C37" i="2"/>
  <c r="C38"/>
  <c r="C39"/>
  <c r="C40"/>
  <c r="C41"/>
  <c r="C42"/>
  <c r="C43"/>
  <c r="C44"/>
  <c r="C45"/>
  <c r="C46"/>
  <c r="C47"/>
  <c r="C48"/>
  <c r="C49"/>
  <c r="C50"/>
  <c r="C51"/>
  <c r="C52"/>
  <c r="C53"/>
  <c r="C54"/>
  <c r="C55"/>
  <c r="C56"/>
  <c r="C57"/>
  <c r="C58"/>
  <c r="C59"/>
  <c r="C36"/>
  <c r="D23"/>
  <c r="E23" s="1"/>
  <c r="D24"/>
  <c r="E24" s="1"/>
  <c r="D25"/>
  <c r="E25" s="1"/>
  <c r="D26"/>
  <c r="E26" s="1"/>
  <c r="B31"/>
  <c r="C23"/>
  <c r="C24"/>
  <c r="C25"/>
  <c r="C26"/>
  <c r="L4"/>
  <c r="L5"/>
  <c r="L6"/>
  <c r="L7"/>
  <c r="L8"/>
  <c r="L9"/>
  <c r="L10"/>
  <c r="L11"/>
  <c r="L12"/>
  <c r="L3"/>
  <c r="L13" s="1"/>
  <c r="B18"/>
  <c r="C18" s="1"/>
  <c r="B19"/>
  <c r="C19" s="1"/>
  <c r="B20"/>
  <c r="C20" s="1"/>
  <c r="B21"/>
  <c r="C21" s="1"/>
  <c r="B22"/>
  <c r="D22" s="1"/>
  <c r="E22" s="1"/>
  <c r="B23"/>
  <c r="B24"/>
  <c r="B25"/>
  <c r="B26"/>
  <c r="B17"/>
  <c r="B27" s="1"/>
  <c r="I24" i="1"/>
  <c r="C15"/>
  <c r="I26" s="1"/>
  <c r="C14"/>
  <c r="D23"/>
  <c r="E23"/>
  <c r="F23"/>
  <c r="C23"/>
  <c r="V5" i="2" l="1"/>
  <c r="C22"/>
  <c r="D21"/>
  <c r="E21" s="1"/>
  <c r="V6"/>
  <c r="V4"/>
  <c r="D20"/>
  <c r="E20" s="1"/>
  <c r="D18"/>
  <c r="E18" s="1"/>
  <c r="T3"/>
  <c r="R3"/>
  <c r="P3"/>
  <c r="T4"/>
  <c r="R4"/>
  <c r="P4"/>
  <c r="T5"/>
  <c r="R5"/>
  <c r="P5"/>
  <c r="T6"/>
  <c r="R6"/>
  <c r="P6"/>
  <c r="W6"/>
  <c r="U6"/>
  <c r="W5"/>
  <c r="U5"/>
  <c r="W4"/>
  <c r="U4"/>
  <c r="W3"/>
  <c r="U3"/>
  <c r="D17"/>
  <c r="E17" s="1"/>
  <c r="D19"/>
  <c r="E19" s="1"/>
  <c r="O3"/>
  <c r="S3"/>
  <c r="Q3"/>
  <c r="O4"/>
  <c r="S4"/>
  <c r="Q4"/>
  <c r="O5"/>
  <c r="S5"/>
  <c r="Q5"/>
  <c r="O6"/>
  <c r="S6"/>
  <c r="Q6"/>
  <c r="X6"/>
  <c r="X5"/>
  <c r="X4"/>
  <c r="X3"/>
  <c r="V3"/>
  <c r="C33"/>
  <c r="B33"/>
  <c r="B32"/>
  <c r="C17"/>
  <c r="C31" s="1"/>
  <c r="D31" s="1"/>
  <c r="I25" i="1"/>
  <c r="C24"/>
  <c r="C25" s="1"/>
  <c r="C26" s="1"/>
  <c r="C32" i="2" l="1"/>
  <c r="D32" s="1"/>
  <c r="E31" s="1"/>
  <c r="F31" s="1"/>
  <c r="J26" i="1"/>
  <c r="J25" s="1"/>
  <c r="K25" s="1"/>
  <c r="J24"/>
  <c r="K24" s="1"/>
  <c r="C27"/>
  <c r="L24" l="1"/>
  <c r="M24" s="1"/>
</calcChain>
</file>

<file path=xl/sharedStrings.xml><?xml version="1.0" encoding="utf-8"?>
<sst xmlns="http://schemas.openxmlformats.org/spreadsheetml/2006/main" count="69" uniqueCount="45">
  <si>
    <t>Fluid Type</t>
  </si>
  <si>
    <t>Life (in hr.) at 35kV Load</t>
  </si>
  <si>
    <t>The effective life of insulating fluids at an accelerated load of 35kV is being studied. Test data have been obtained for four types of fluids. The results from the completely randomized experiments were as follow;</t>
  </si>
  <si>
    <t>Ex 1)</t>
  </si>
  <si>
    <t>a)      Is there any indication that the fluids differ? (Use l.o.s. 0.05)</t>
  </si>
  <si>
    <t>b)      Which fluid would you select; given that objective is long life?</t>
  </si>
  <si>
    <t>c)      Analyze the residuals from this experiment.</t>
  </si>
  <si>
    <t xml:space="preserve">(Reference: “Design and Analysis of Experiments”, 7th Ed., Douglas C. Montgomery, pg. 116 (3.17)) </t>
  </si>
  <si>
    <t>Solution:</t>
  </si>
  <si>
    <t>T1</t>
  </si>
  <si>
    <t>T2</t>
  </si>
  <si>
    <t>T3</t>
  </si>
  <si>
    <t>T4</t>
  </si>
  <si>
    <t>Total</t>
  </si>
  <si>
    <t>G</t>
  </si>
  <si>
    <t>CF</t>
  </si>
  <si>
    <t>Rep</t>
  </si>
  <si>
    <t>SST</t>
  </si>
  <si>
    <t>TSS</t>
  </si>
  <si>
    <t>ANOVA</t>
  </si>
  <si>
    <t>SV</t>
  </si>
  <si>
    <t>DF</t>
  </si>
  <si>
    <t>SS</t>
  </si>
  <si>
    <t>MS</t>
  </si>
  <si>
    <t>F</t>
  </si>
  <si>
    <t>P</t>
  </si>
  <si>
    <t>Type of Fluid</t>
  </si>
  <si>
    <t>Error</t>
  </si>
  <si>
    <t>r</t>
  </si>
  <si>
    <t>n</t>
  </si>
  <si>
    <t>t</t>
  </si>
  <si>
    <t>-</t>
  </si>
  <si>
    <t>Treatment</t>
  </si>
  <si>
    <t>Treat</t>
  </si>
  <si>
    <t>Ti^2/ri</t>
  </si>
  <si>
    <t>P-value</t>
  </si>
  <si>
    <t>Total (n)</t>
  </si>
  <si>
    <t>Treat Effect</t>
  </si>
  <si>
    <t>Interpretation</t>
  </si>
  <si>
    <t>Obj</t>
  </si>
  <si>
    <t>0=min    1 = max</t>
  </si>
  <si>
    <t>Yij</t>
  </si>
  <si>
    <t>pi</t>
  </si>
  <si>
    <t>i</t>
  </si>
  <si>
    <t>.21.8</t>
  </si>
</sst>
</file>

<file path=xl/styles.xml><?xml version="1.0" encoding="utf-8"?>
<styleSheet xmlns="http://schemas.openxmlformats.org/spreadsheetml/2006/main">
  <numFmts count="2">
    <numFmt numFmtId="168" formatCode="0.0"/>
    <numFmt numFmtId="169" formatCode="0.0000000000000"/>
  </numFmts>
  <fonts count="4">
    <font>
      <sz val="11"/>
      <color theme="1"/>
      <name val="Calibri"/>
      <family val="2"/>
      <scheme val="minor"/>
    </font>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17">
    <xf numFmtId="0" fontId="0" fillId="0" borderId="0" xfId="0"/>
    <xf numFmtId="0" fontId="3" fillId="0" borderId="1" xfId="0" applyFont="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3" xfId="0" applyFont="1" applyBorder="1" applyAlignment="1">
      <alignment horizontal="center" wrapText="1"/>
    </xf>
    <xf numFmtId="0" fontId="3" fillId="0" borderId="6" xfId="0" applyFont="1" applyBorder="1" applyAlignment="1">
      <alignment horizontal="center" wrapText="1"/>
    </xf>
    <xf numFmtId="0" fontId="3" fillId="0" borderId="2" xfId="0" applyFont="1" applyBorder="1" applyAlignment="1">
      <alignment horizontal="center" wrapText="1"/>
    </xf>
    <xf numFmtId="0" fontId="0" fillId="0" borderId="0" xfId="0" applyAlignment="1">
      <alignment horizontal="center"/>
    </xf>
    <xf numFmtId="0" fontId="0" fillId="0" borderId="0" xfId="0" applyAlignment="1">
      <alignment horizontal="left" vertical="top" wrapText="1"/>
    </xf>
    <xf numFmtId="0" fontId="2" fillId="0" borderId="0" xfId="0" applyFont="1"/>
    <xf numFmtId="168" fontId="0" fillId="0" borderId="0" xfId="0" applyNumberFormat="1"/>
    <xf numFmtId="0" fontId="3" fillId="0" borderId="0" xfId="0" applyFont="1" applyBorder="1" applyAlignment="1">
      <alignment horizontal="center" wrapText="1"/>
    </xf>
    <xf numFmtId="168" fontId="3" fillId="0" borderId="0" xfId="0" applyNumberFormat="1" applyFont="1" applyBorder="1" applyAlignment="1">
      <alignment horizontal="center" wrapText="1"/>
    </xf>
    <xf numFmtId="169" fontId="0" fillId="0" borderId="0" xfId="0" applyNumberFormat="1"/>
    <xf numFmtId="2" fontId="3" fillId="0" borderId="0" xfId="0" applyNumberFormat="1" applyFont="1" applyBorder="1" applyAlignment="1">
      <alignment horizontal="center" wrapText="1"/>
    </xf>
    <xf numFmtId="0" fontId="3" fillId="0" borderId="2" xfId="0" applyFont="1" applyBorder="1" applyAlignment="1">
      <alignment horizontal="center"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autoTitleDeleted val="1"/>
    <c:plotArea>
      <c:layout/>
      <c:scatterChart>
        <c:scatterStyle val="lineMarker"/>
        <c:ser>
          <c:idx val="0"/>
          <c:order val="0"/>
          <c:tx>
            <c:strRef>
              <c:f>'GEN CRD'!$C$35</c:f>
              <c:strCache>
                <c:ptCount val="1"/>
                <c:pt idx="0">
                  <c:v>pi</c:v>
                </c:pt>
              </c:strCache>
            </c:strRef>
          </c:tx>
          <c:spPr>
            <a:ln w="28575">
              <a:noFill/>
            </a:ln>
          </c:spPr>
          <c:xVal>
            <c:numRef>
              <c:f>'GEN CRD'!$B$36:$B$59</c:f>
              <c:numCache>
                <c:formatCode>General</c:formatCode>
                <c:ptCount val="24"/>
                <c:pt idx="0">
                  <c:v>-2.6499999999999986</c:v>
                </c:pt>
                <c:pt idx="1">
                  <c:v>-2.4499999999999993</c:v>
                </c:pt>
                <c:pt idx="2">
                  <c:v>-2.3499999999999943</c:v>
                </c:pt>
                <c:pt idx="3">
                  <c:v>-1.5500000000000007</c:v>
                </c:pt>
                <c:pt idx="4">
                  <c:v>-1.5000000000000036</c:v>
                </c:pt>
                <c:pt idx="5">
                  <c:v>-1.4000000000000021</c:v>
                </c:pt>
                <c:pt idx="6">
                  <c:v>-1.2499999999999964</c:v>
                </c:pt>
                <c:pt idx="7">
                  <c:v>-1.0500000000000007</c:v>
                </c:pt>
                <c:pt idx="8">
                  <c:v>-1.0499999999999936</c:v>
                </c:pt>
                <c:pt idx="9">
                  <c:v>-0.84999999999999787</c:v>
                </c:pt>
                <c:pt idx="10">
                  <c:v>-0.60000000000000142</c:v>
                </c:pt>
                <c:pt idx="11">
                  <c:v>-0.44999999999999929</c:v>
                </c:pt>
                <c:pt idx="12">
                  <c:v>0.25000000000000355</c:v>
                </c:pt>
                <c:pt idx="13">
                  <c:v>0.39999999999999858</c:v>
                </c:pt>
                <c:pt idx="14">
                  <c:v>0.44999999999999929</c:v>
                </c:pt>
                <c:pt idx="15">
                  <c:v>0.65000000000000213</c:v>
                </c:pt>
                <c:pt idx="16">
                  <c:v>0.89999999999999858</c:v>
                </c:pt>
                <c:pt idx="17">
                  <c:v>1.3500000000000014</c:v>
                </c:pt>
                <c:pt idx="18">
                  <c:v>1.4500000000000064</c:v>
                </c:pt>
                <c:pt idx="19">
                  <c:v>1.5500000000000007</c:v>
                </c:pt>
                <c:pt idx="20">
                  <c:v>2.1999999999999993</c:v>
                </c:pt>
                <c:pt idx="21">
                  <c:v>2.3500000000000014</c:v>
                </c:pt>
                <c:pt idx="22">
                  <c:v>2.6500000000000021</c:v>
                </c:pt>
                <c:pt idx="23">
                  <c:v>2.9500000000000064</c:v>
                </c:pt>
              </c:numCache>
            </c:numRef>
          </c:xVal>
          <c:yVal>
            <c:numRef>
              <c:f>'GEN CRD'!$C$36:$C$59</c:f>
              <c:numCache>
                <c:formatCode>General</c:formatCode>
                <c:ptCount val="24"/>
                <c:pt idx="0">
                  <c:v>2.0833333333333332E-2</c:v>
                </c:pt>
                <c:pt idx="1">
                  <c:v>6.25E-2</c:v>
                </c:pt>
                <c:pt idx="2">
                  <c:v>0.10416666666666667</c:v>
                </c:pt>
                <c:pt idx="3">
                  <c:v>0.14583333333333334</c:v>
                </c:pt>
                <c:pt idx="4">
                  <c:v>0.1875</c:v>
                </c:pt>
                <c:pt idx="5">
                  <c:v>0.22916666666666666</c:v>
                </c:pt>
                <c:pt idx="6">
                  <c:v>0.27083333333333331</c:v>
                </c:pt>
                <c:pt idx="7">
                  <c:v>0.33333333333333331</c:v>
                </c:pt>
                <c:pt idx="8">
                  <c:v>0.33333333333333331</c:v>
                </c:pt>
                <c:pt idx="9">
                  <c:v>0.39583333333333331</c:v>
                </c:pt>
                <c:pt idx="10">
                  <c:v>0.4375</c:v>
                </c:pt>
                <c:pt idx="11">
                  <c:v>0.47916666666666669</c:v>
                </c:pt>
                <c:pt idx="12">
                  <c:v>0.52083333333333337</c:v>
                </c:pt>
                <c:pt idx="13">
                  <c:v>0.5625</c:v>
                </c:pt>
                <c:pt idx="14">
                  <c:v>0.60416666666666663</c:v>
                </c:pt>
                <c:pt idx="15">
                  <c:v>0.64583333333333337</c:v>
                </c:pt>
                <c:pt idx="16">
                  <c:v>0.6875</c:v>
                </c:pt>
                <c:pt idx="17">
                  <c:v>0.72916666666666663</c:v>
                </c:pt>
                <c:pt idx="18">
                  <c:v>0.77083333333333337</c:v>
                </c:pt>
                <c:pt idx="19">
                  <c:v>0.8125</c:v>
                </c:pt>
                <c:pt idx="20">
                  <c:v>0.85416666666666663</c:v>
                </c:pt>
                <c:pt idx="21">
                  <c:v>0.89583333333333337</c:v>
                </c:pt>
                <c:pt idx="22">
                  <c:v>0.9375</c:v>
                </c:pt>
                <c:pt idx="23">
                  <c:v>0.97916666666666663</c:v>
                </c:pt>
              </c:numCache>
            </c:numRef>
          </c:yVal>
        </c:ser>
        <c:axId val="82752640"/>
        <c:axId val="81065856"/>
      </c:scatterChart>
      <c:valAx>
        <c:axId val="82752640"/>
        <c:scaling>
          <c:orientation val="minMax"/>
        </c:scaling>
        <c:axPos val="b"/>
        <c:numFmt formatCode="General" sourceLinked="1"/>
        <c:tickLblPos val="nextTo"/>
        <c:crossAx val="81065856"/>
        <c:crosses val="autoZero"/>
        <c:crossBetween val="midCat"/>
      </c:valAx>
      <c:valAx>
        <c:axId val="81065856"/>
        <c:scaling>
          <c:orientation val="minMax"/>
        </c:scaling>
        <c:axPos val="l"/>
        <c:numFmt formatCode="General" sourceLinked="1"/>
        <c:tickLblPos val="nextTo"/>
        <c:crossAx val="82752640"/>
        <c:crossesAt val="-3"/>
        <c:crossBetween val="midCat"/>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35</xdr:row>
      <xdr:rowOff>190500</xdr:rowOff>
    </xdr:from>
    <xdr:to>
      <xdr:col>12</xdr:col>
      <xdr:colOff>304800</xdr:colOff>
      <xdr:row>49</xdr:row>
      <xdr:rowOff>161925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59"/>
  <sheetViews>
    <sheetView tabSelected="1" topLeftCell="A10" workbookViewId="0">
      <selection activeCell="A20" sqref="A20:XFD20"/>
    </sheetView>
  </sheetViews>
  <sheetFormatPr defaultRowHeight="15"/>
  <cols>
    <col min="1" max="1" width="10.28515625" bestFit="1" customWidth="1"/>
    <col min="4" max="4" width="11.140625" bestFit="1" customWidth="1"/>
    <col min="5" max="5" width="15.140625" bestFit="1" customWidth="1"/>
    <col min="15" max="15" width="10.42578125" bestFit="1" customWidth="1"/>
  </cols>
  <sheetData>
    <row r="1" spans="1:24">
      <c r="N1" s="7" t="s">
        <v>27</v>
      </c>
      <c r="O1" s="7"/>
      <c r="P1" s="7"/>
      <c r="Q1" s="7"/>
      <c r="R1" s="7"/>
      <c r="S1" s="7"/>
      <c r="T1" s="7"/>
      <c r="U1" s="7"/>
      <c r="V1" s="7"/>
      <c r="W1" s="7"/>
      <c r="X1" s="7"/>
    </row>
    <row r="2" spans="1:24">
      <c r="A2" t="s">
        <v>32</v>
      </c>
      <c r="B2">
        <v>1</v>
      </c>
      <c r="C2">
        <v>2</v>
      </c>
      <c r="D2">
        <v>3</v>
      </c>
      <c r="E2">
        <v>4</v>
      </c>
      <c r="F2">
        <v>5</v>
      </c>
      <c r="G2">
        <v>6</v>
      </c>
      <c r="H2">
        <v>7</v>
      </c>
      <c r="I2">
        <v>8</v>
      </c>
      <c r="J2">
        <v>9</v>
      </c>
      <c r="K2">
        <v>10</v>
      </c>
      <c r="L2" t="s">
        <v>13</v>
      </c>
      <c r="N2" t="s">
        <v>32</v>
      </c>
      <c r="O2">
        <v>1</v>
      </c>
      <c r="P2">
        <v>2</v>
      </c>
      <c r="Q2">
        <v>3</v>
      </c>
      <c r="R2">
        <v>4</v>
      </c>
      <c r="S2">
        <v>5</v>
      </c>
      <c r="T2">
        <v>6</v>
      </c>
      <c r="U2">
        <v>7</v>
      </c>
      <c r="V2">
        <v>8</v>
      </c>
      <c r="W2">
        <v>9</v>
      </c>
      <c r="X2">
        <v>10</v>
      </c>
    </row>
    <row r="3" spans="1:24" ht="15.75">
      <c r="A3">
        <v>1</v>
      </c>
      <c r="B3" s="16">
        <v>100</v>
      </c>
      <c r="C3" s="16">
        <v>21.8</v>
      </c>
      <c r="D3" s="16">
        <v>21.9</v>
      </c>
      <c r="E3" s="16">
        <v>21.7</v>
      </c>
      <c r="F3" s="16">
        <v>21.6</v>
      </c>
      <c r="G3" s="16">
        <v>21.7</v>
      </c>
      <c r="L3">
        <f>SUM(B3:K3)</f>
        <v>208.69999999999996</v>
      </c>
      <c r="N3">
        <v>1</v>
      </c>
      <c r="O3" s="14">
        <f>B3-$L$3/$B$17</f>
        <v>65.216666666666669</v>
      </c>
      <c r="P3" s="14">
        <f t="shared" ref="P3:X3" si="0">C3-$L$3/$B$17</f>
        <v>-12.983333333333324</v>
      </c>
      <c r="Q3" s="14">
        <f t="shared" si="0"/>
        <v>-12.883333333333326</v>
      </c>
      <c r="R3" s="14">
        <f t="shared" si="0"/>
        <v>-13.083333333333325</v>
      </c>
      <c r="S3" s="14">
        <f t="shared" si="0"/>
        <v>-13.183333333333323</v>
      </c>
      <c r="T3" s="14">
        <f t="shared" si="0"/>
        <v>-13.083333333333325</v>
      </c>
      <c r="U3" s="14">
        <f t="shared" si="0"/>
        <v>-34.783333333333324</v>
      </c>
      <c r="V3" s="14">
        <f t="shared" si="0"/>
        <v>-34.783333333333324</v>
      </c>
      <c r="W3" s="14">
        <f t="shared" si="0"/>
        <v>-34.783333333333324</v>
      </c>
      <c r="X3" s="14">
        <f t="shared" si="0"/>
        <v>-34.783333333333324</v>
      </c>
    </row>
    <row r="4" spans="1:24" ht="15.75">
      <c r="A4">
        <v>2</v>
      </c>
      <c r="B4" s="16">
        <v>125</v>
      </c>
      <c r="C4" s="16">
        <v>21.7</v>
      </c>
      <c r="D4" s="16">
        <v>21.4</v>
      </c>
      <c r="E4" s="16">
        <v>21.5</v>
      </c>
      <c r="F4" s="16">
        <v>21.4</v>
      </c>
      <c r="G4" s="16"/>
      <c r="L4">
        <f t="shared" ref="L4:L12" si="1">SUM(B4:K4)</f>
        <v>211</v>
      </c>
      <c r="N4">
        <v>2</v>
      </c>
      <c r="O4" s="14">
        <f>B4-$L$4/$B$18</f>
        <v>82.8</v>
      </c>
      <c r="P4" s="14">
        <f t="shared" ref="P4:X4" si="2">C4-$L$4/$B$18</f>
        <v>-20.500000000000004</v>
      </c>
      <c r="Q4" s="14">
        <f t="shared" si="2"/>
        <v>-20.800000000000004</v>
      </c>
      <c r="R4" s="14">
        <f t="shared" si="2"/>
        <v>-20.700000000000003</v>
      </c>
      <c r="S4" s="14">
        <f t="shared" si="2"/>
        <v>-20.800000000000004</v>
      </c>
      <c r="T4" s="14">
        <f t="shared" si="2"/>
        <v>-42.2</v>
      </c>
      <c r="U4" s="14">
        <f t="shared" si="2"/>
        <v>-42.2</v>
      </c>
      <c r="V4" s="14">
        <f t="shared" si="2"/>
        <v>-42.2</v>
      </c>
      <c r="W4" s="14">
        <f t="shared" si="2"/>
        <v>-42.2</v>
      </c>
      <c r="X4" s="14">
        <f t="shared" si="2"/>
        <v>-42.2</v>
      </c>
    </row>
    <row r="5" spans="1:24" ht="15.75">
      <c r="A5">
        <v>3</v>
      </c>
      <c r="B5" s="16">
        <v>150</v>
      </c>
      <c r="C5" s="16">
        <v>21.9</v>
      </c>
      <c r="D5" s="16">
        <v>21.8</v>
      </c>
      <c r="E5" s="16">
        <v>21.8</v>
      </c>
      <c r="F5" s="16">
        <v>21.6</v>
      </c>
      <c r="G5" s="16">
        <v>21.5</v>
      </c>
      <c r="L5">
        <f t="shared" si="1"/>
        <v>258.60000000000002</v>
      </c>
      <c r="N5">
        <v>3</v>
      </c>
      <c r="O5" s="14">
        <f>B5-$L$5/$B$19</f>
        <v>106.9</v>
      </c>
      <c r="P5" s="14">
        <f t="shared" ref="P5:X5" si="3">C5-$L$5/$B$19</f>
        <v>-21.200000000000003</v>
      </c>
      <c r="Q5" s="14">
        <f t="shared" si="3"/>
        <v>-21.3</v>
      </c>
      <c r="R5" s="14">
        <f t="shared" si="3"/>
        <v>-21.3</v>
      </c>
      <c r="S5" s="14">
        <f t="shared" si="3"/>
        <v>-21.5</v>
      </c>
      <c r="T5" s="14">
        <f t="shared" si="3"/>
        <v>-21.6</v>
      </c>
      <c r="U5" s="14">
        <f t="shared" si="3"/>
        <v>-43.1</v>
      </c>
      <c r="V5" s="14">
        <f t="shared" si="3"/>
        <v>-43.1</v>
      </c>
      <c r="W5" s="14">
        <f t="shared" si="3"/>
        <v>-43.1</v>
      </c>
      <c r="X5" s="14">
        <f t="shared" si="3"/>
        <v>-43.1</v>
      </c>
    </row>
    <row r="6" spans="1:24" ht="15.75">
      <c r="A6">
        <v>4</v>
      </c>
      <c r="B6" s="16">
        <v>175</v>
      </c>
      <c r="C6" s="16">
        <v>21.9</v>
      </c>
      <c r="D6" s="16">
        <v>21.7</v>
      </c>
      <c r="E6" s="16">
        <v>21.8</v>
      </c>
      <c r="F6" s="16">
        <v>21.4</v>
      </c>
      <c r="G6" s="16"/>
      <c r="L6">
        <f t="shared" si="1"/>
        <v>261.8</v>
      </c>
      <c r="N6">
        <v>4</v>
      </c>
      <c r="O6" s="14">
        <f>B6-$L$6/$B$20</f>
        <v>122.64</v>
      </c>
      <c r="P6" s="14">
        <f t="shared" ref="P6:X6" si="4">C6-$L$6/$B$20</f>
        <v>-30.46</v>
      </c>
      <c r="Q6" s="14">
        <f t="shared" si="4"/>
        <v>-30.66</v>
      </c>
      <c r="R6" s="14">
        <f t="shared" si="4"/>
        <v>-30.56</v>
      </c>
      <c r="S6" s="14">
        <f t="shared" si="4"/>
        <v>-30.96</v>
      </c>
      <c r="T6" s="14">
        <f t="shared" si="4"/>
        <v>-52.36</v>
      </c>
      <c r="U6" s="14">
        <f t="shared" si="4"/>
        <v>-52.36</v>
      </c>
      <c r="V6" s="14">
        <f t="shared" si="4"/>
        <v>-52.36</v>
      </c>
      <c r="W6" s="14">
        <f t="shared" si="4"/>
        <v>-52.36</v>
      </c>
      <c r="X6" s="14">
        <f t="shared" si="4"/>
        <v>-52.36</v>
      </c>
    </row>
    <row r="7" spans="1:24">
      <c r="A7">
        <v>5</v>
      </c>
      <c r="L7">
        <f t="shared" si="1"/>
        <v>0</v>
      </c>
      <c r="N7">
        <v>5</v>
      </c>
    </row>
    <row r="8" spans="1:24">
      <c r="A8">
        <v>6</v>
      </c>
      <c r="L8">
        <f t="shared" si="1"/>
        <v>0</v>
      </c>
      <c r="N8">
        <v>6</v>
      </c>
    </row>
    <row r="9" spans="1:24">
      <c r="A9">
        <v>7</v>
      </c>
      <c r="L9">
        <f t="shared" si="1"/>
        <v>0</v>
      </c>
      <c r="N9">
        <v>7</v>
      </c>
    </row>
    <row r="10" spans="1:24">
      <c r="A10">
        <v>8</v>
      </c>
      <c r="L10">
        <f t="shared" si="1"/>
        <v>0</v>
      </c>
      <c r="N10">
        <v>8</v>
      </c>
    </row>
    <row r="11" spans="1:24">
      <c r="A11">
        <v>9</v>
      </c>
      <c r="L11">
        <f t="shared" si="1"/>
        <v>0</v>
      </c>
      <c r="N11">
        <v>9</v>
      </c>
    </row>
    <row r="12" spans="1:24">
      <c r="A12">
        <v>10</v>
      </c>
      <c r="L12">
        <f t="shared" si="1"/>
        <v>0</v>
      </c>
      <c r="N12">
        <v>10</v>
      </c>
    </row>
    <row r="13" spans="1:24">
      <c r="K13" t="s">
        <v>14</v>
      </c>
      <c r="L13">
        <f>SUM(L3:L12)</f>
        <v>940.09999999999991</v>
      </c>
    </row>
    <row r="14" spans="1:24">
      <c r="A14" t="s">
        <v>30</v>
      </c>
      <c r="B14">
        <v>4</v>
      </c>
    </row>
    <row r="15" spans="1:24">
      <c r="A15" t="s">
        <v>39</v>
      </c>
      <c r="B15">
        <v>1</v>
      </c>
      <c r="C15" t="s">
        <v>40</v>
      </c>
    </row>
    <row r="16" spans="1:24">
      <c r="A16" t="s">
        <v>33</v>
      </c>
      <c r="B16" t="s">
        <v>16</v>
      </c>
      <c r="C16" t="s">
        <v>34</v>
      </c>
      <c r="D16" t="s">
        <v>37</v>
      </c>
      <c r="E16" t="s">
        <v>38</v>
      </c>
    </row>
    <row r="17" spans="1:16">
      <c r="A17">
        <v>1</v>
      </c>
      <c r="B17">
        <f>COUNT(B3:K3)</f>
        <v>6</v>
      </c>
      <c r="C17">
        <f>IF(B17=0,0,L3^2/B17)</f>
        <v>7259.2816666666631</v>
      </c>
      <c r="D17">
        <f>IF(B17=0,0,L3/B17-$L$13/$B$27)</f>
        <v>-7.9484848484848527</v>
      </c>
      <c r="E17" t="str">
        <f>IF(D17=0,"NA",IF($B$15=1,IF(D17&lt;0,"Adverese Effect","Sign Effect"),IF(D17&lt;0,"Sign Effect","Adverse Effect")))</f>
        <v>Adverese Effect</v>
      </c>
      <c r="M17" s="16">
        <v>100</v>
      </c>
      <c r="N17" s="16">
        <v>125</v>
      </c>
      <c r="O17" s="16">
        <v>150</v>
      </c>
      <c r="P17" s="16">
        <v>175</v>
      </c>
    </row>
    <row r="18" spans="1:16">
      <c r="A18">
        <v>2</v>
      </c>
      <c r="B18">
        <f t="shared" ref="B18:B26" si="5">COUNT(B4:K4)</f>
        <v>5</v>
      </c>
      <c r="C18">
        <f t="shared" ref="C18:C26" si="6">IF(B18=0,0,L4^2/B18)</f>
        <v>8904.2000000000007</v>
      </c>
      <c r="D18">
        <f t="shared" ref="D18:D26" si="7">IF(B18=0,0,L4/B18-$L$13/$B$27)</f>
        <v>-0.5318181818181742</v>
      </c>
      <c r="E18" t="str">
        <f t="shared" ref="E18:E26" si="8">IF(D18=0,"NA",IF($B$15=1,IF(D18&lt;0,"Adverese Effect","Sign Effect"),IF(D18&lt;0,"Sign Effect","Adverse Effect")))</f>
        <v>Adverese Effect</v>
      </c>
      <c r="M18" s="16">
        <v>21.8</v>
      </c>
      <c r="N18" s="16">
        <v>21.7</v>
      </c>
      <c r="O18" s="16">
        <v>21.9</v>
      </c>
      <c r="P18" s="16">
        <v>21.9</v>
      </c>
    </row>
    <row r="19" spans="1:16">
      <c r="A19">
        <v>3</v>
      </c>
      <c r="B19">
        <f t="shared" si="5"/>
        <v>6</v>
      </c>
      <c r="C19">
        <f t="shared" si="6"/>
        <v>11145.660000000002</v>
      </c>
      <c r="D19">
        <f t="shared" si="7"/>
        <v>0.36818181818182438</v>
      </c>
      <c r="E19" t="str">
        <f t="shared" si="8"/>
        <v>Sign Effect</v>
      </c>
      <c r="M19" s="16">
        <v>21.9</v>
      </c>
      <c r="N19" s="16">
        <v>21.4</v>
      </c>
      <c r="O19" s="16">
        <v>21.8</v>
      </c>
      <c r="P19" s="16">
        <v>21.7</v>
      </c>
    </row>
    <row r="20" spans="1:16">
      <c r="A20">
        <v>4</v>
      </c>
      <c r="B20">
        <f t="shared" si="5"/>
        <v>5</v>
      </c>
      <c r="C20">
        <f t="shared" si="6"/>
        <v>13707.848000000002</v>
      </c>
      <c r="D20">
        <f t="shared" si="7"/>
        <v>9.6281818181818224</v>
      </c>
      <c r="E20" t="str">
        <f t="shared" si="8"/>
        <v>Sign Effect</v>
      </c>
      <c r="M20" s="16">
        <v>21.7</v>
      </c>
      <c r="N20" s="16">
        <v>21.5</v>
      </c>
      <c r="O20" s="16">
        <v>21.8</v>
      </c>
      <c r="P20" s="16">
        <v>21.8</v>
      </c>
    </row>
    <row r="21" spans="1:16">
      <c r="A21">
        <v>5</v>
      </c>
      <c r="B21">
        <f t="shared" si="5"/>
        <v>0</v>
      </c>
      <c r="C21">
        <f t="shared" si="6"/>
        <v>0</v>
      </c>
      <c r="D21">
        <f t="shared" si="7"/>
        <v>0</v>
      </c>
      <c r="E21" t="str">
        <f t="shared" si="8"/>
        <v>NA</v>
      </c>
      <c r="M21" s="16">
        <v>21.6</v>
      </c>
      <c r="N21" s="16">
        <v>21.4</v>
      </c>
      <c r="O21" s="16">
        <v>21.6</v>
      </c>
      <c r="P21" s="16">
        <v>21.4</v>
      </c>
    </row>
    <row r="22" spans="1:16">
      <c r="A22">
        <v>6</v>
      </c>
      <c r="B22">
        <f t="shared" si="5"/>
        <v>0</v>
      </c>
      <c r="C22">
        <f t="shared" si="6"/>
        <v>0</v>
      </c>
      <c r="D22">
        <f t="shared" si="7"/>
        <v>0</v>
      </c>
      <c r="E22" t="str">
        <f t="shared" si="8"/>
        <v>NA</v>
      </c>
      <c r="M22" s="16">
        <v>21.7</v>
      </c>
      <c r="N22" s="16"/>
      <c r="O22" s="16">
        <v>21.5</v>
      </c>
      <c r="P22" s="16"/>
    </row>
    <row r="23" spans="1:16">
      <c r="A23">
        <v>7</v>
      </c>
      <c r="B23">
        <f t="shared" si="5"/>
        <v>0</v>
      </c>
      <c r="C23">
        <f t="shared" si="6"/>
        <v>0</v>
      </c>
      <c r="D23">
        <f t="shared" si="7"/>
        <v>0</v>
      </c>
      <c r="E23" t="str">
        <f t="shared" si="8"/>
        <v>NA</v>
      </c>
    </row>
    <row r="24" spans="1:16">
      <c r="A24">
        <v>8</v>
      </c>
      <c r="B24">
        <f t="shared" si="5"/>
        <v>0</v>
      </c>
      <c r="C24">
        <f t="shared" si="6"/>
        <v>0</v>
      </c>
      <c r="D24">
        <f t="shared" si="7"/>
        <v>0</v>
      </c>
      <c r="E24" t="str">
        <f t="shared" si="8"/>
        <v>NA</v>
      </c>
    </row>
    <row r="25" spans="1:16">
      <c r="A25">
        <v>9</v>
      </c>
      <c r="B25">
        <f t="shared" si="5"/>
        <v>0</v>
      </c>
      <c r="C25">
        <f t="shared" si="6"/>
        <v>0</v>
      </c>
      <c r="D25">
        <f t="shared" si="7"/>
        <v>0</v>
      </c>
      <c r="E25" t="str">
        <f t="shared" si="8"/>
        <v>NA</v>
      </c>
    </row>
    <row r="26" spans="1:16">
      <c r="A26">
        <v>10</v>
      </c>
      <c r="B26">
        <f t="shared" si="5"/>
        <v>0</v>
      </c>
      <c r="C26">
        <f t="shared" si="6"/>
        <v>0</v>
      </c>
      <c r="D26">
        <f t="shared" si="7"/>
        <v>0</v>
      </c>
      <c r="E26" t="str">
        <f t="shared" si="8"/>
        <v>NA</v>
      </c>
    </row>
    <row r="27" spans="1:16">
      <c r="A27" t="s">
        <v>36</v>
      </c>
      <c r="B27">
        <f>SUM(B17:B26)</f>
        <v>22</v>
      </c>
    </row>
    <row r="29" spans="1:16">
      <c r="C29" t="s">
        <v>19</v>
      </c>
    </row>
    <row r="30" spans="1:16">
      <c r="A30" t="s">
        <v>20</v>
      </c>
      <c r="B30" t="s">
        <v>21</v>
      </c>
      <c r="C30" t="s">
        <v>22</v>
      </c>
      <c r="D30" t="s">
        <v>23</v>
      </c>
      <c r="E30" t="s">
        <v>24</v>
      </c>
      <c r="F30" t="s">
        <v>35</v>
      </c>
    </row>
    <row r="31" spans="1:16">
      <c r="A31" t="s">
        <v>33</v>
      </c>
      <c r="B31">
        <f>B14-1</f>
        <v>3</v>
      </c>
      <c r="C31">
        <f>SUM(C17:C26)-L13^2/B27</f>
        <v>844.80739393940166</v>
      </c>
      <c r="D31">
        <f>C31/B31</f>
        <v>281.60246464646724</v>
      </c>
      <c r="E31">
        <f>D31/D32</f>
        <v>0.10974408268872056</v>
      </c>
      <c r="F31">
        <f>FDIST(E31,B31,B32)</f>
        <v>0.95329693053350373</v>
      </c>
    </row>
    <row r="32" spans="1:16">
      <c r="A32" t="s">
        <v>27</v>
      </c>
      <c r="B32">
        <f>B27-B14</f>
        <v>18</v>
      </c>
      <c r="C32">
        <f>C33-C31</f>
        <v>46187.860333333345</v>
      </c>
      <c r="D32">
        <f>C32/B32</f>
        <v>2565.9922407407412</v>
      </c>
      <c r="E32" t="s">
        <v>31</v>
      </c>
      <c r="F32" t="s">
        <v>31</v>
      </c>
    </row>
    <row r="33" spans="1:19">
      <c r="A33" t="s">
        <v>13</v>
      </c>
      <c r="B33">
        <f>B27-1</f>
        <v>21</v>
      </c>
      <c r="C33">
        <f>SUMSQ(B3:K12)-L13^2/B27</f>
        <v>47032.667727272747</v>
      </c>
      <c r="D33" t="s">
        <v>31</v>
      </c>
      <c r="E33" t="s">
        <v>31</v>
      </c>
      <c r="F33" t="s">
        <v>31</v>
      </c>
    </row>
    <row r="34" spans="1:19" ht="15.75" thickBot="1"/>
    <row r="35" spans="1:19" ht="16.5" thickBot="1">
      <c r="A35" t="s">
        <v>43</v>
      </c>
      <c r="B35" t="s">
        <v>27</v>
      </c>
      <c r="C35" t="s">
        <v>42</v>
      </c>
      <c r="D35" t="s">
        <v>41</v>
      </c>
      <c r="M35" s="1">
        <v>100</v>
      </c>
      <c r="N35" s="15">
        <v>21.8</v>
      </c>
      <c r="O35" s="15">
        <v>21.9</v>
      </c>
      <c r="P35" s="15">
        <v>21.7</v>
      </c>
      <c r="Q35" s="15">
        <v>21.6</v>
      </c>
      <c r="R35" s="15">
        <v>21.7</v>
      </c>
    </row>
    <row r="36" spans="1:19" ht="16.5" thickBot="1">
      <c r="A36">
        <v>1</v>
      </c>
      <c r="B36">
        <v>-2.6499999999999986</v>
      </c>
      <c r="C36">
        <f t="shared" ref="C36:C59" si="9">(A36-0.5)/24</f>
        <v>2.0833333333333332E-2</v>
      </c>
      <c r="D36" s="12">
        <v>15.3</v>
      </c>
      <c r="M36" s="2">
        <v>125</v>
      </c>
      <c r="N36" s="3">
        <v>21.7</v>
      </c>
      <c r="O36" s="3">
        <v>21.4</v>
      </c>
      <c r="P36" s="3">
        <v>21.5</v>
      </c>
      <c r="Q36" s="3">
        <v>21.4</v>
      </c>
      <c r="R36" s="3"/>
    </row>
    <row r="37" spans="1:19" ht="16.5" thickBot="1">
      <c r="A37">
        <v>2</v>
      </c>
      <c r="B37">
        <v>-2.4499999999999993</v>
      </c>
      <c r="C37">
        <f t="shared" si="9"/>
        <v>6.25E-2</v>
      </c>
      <c r="D37" s="12">
        <v>18.5</v>
      </c>
      <c r="M37" s="2">
        <v>150</v>
      </c>
      <c r="N37" s="3">
        <v>21.9</v>
      </c>
      <c r="O37" s="3" t="s">
        <v>44</v>
      </c>
      <c r="P37" s="3">
        <v>21.8</v>
      </c>
      <c r="Q37" s="3">
        <v>21.6</v>
      </c>
      <c r="R37" s="3">
        <v>21.5</v>
      </c>
    </row>
    <row r="38" spans="1:19" ht="16.5" thickBot="1">
      <c r="A38">
        <v>3</v>
      </c>
      <c r="B38">
        <v>-2.3499999999999943</v>
      </c>
      <c r="C38">
        <f t="shared" si="9"/>
        <v>0.10416666666666667</v>
      </c>
      <c r="D38" s="12">
        <v>16.3</v>
      </c>
      <c r="M38" s="2">
        <v>175</v>
      </c>
      <c r="N38" s="3">
        <v>21.9</v>
      </c>
      <c r="O38" s="3">
        <v>21.7</v>
      </c>
      <c r="P38" s="3">
        <v>21.8</v>
      </c>
      <c r="Q38" s="3">
        <v>21.4</v>
      </c>
      <c r="R38" s="3"/>
    </row>
    <row r="39" spans="1:19" ht="16.5" thickBot="1">
      <c r="A39">
        <v>4</v>
      </c>
      <c r="B39">
        <v>-1.5500000000000007</v>
      </c>
      <c r="C39">
        <f t="shared" si="9"/>
        <v>0.14583333333333334</v>
      </c>
      <c r="D39" s="12">
        <v>19.399999999999999</v>
      </c>
    </row>
    <row r="40" spans="1:19" ht="16.5" thickBot="1">
      <c r="A40">
        <v>5</v>
      </c>
      <c r="B40">
        <v>-1.5000000000000036</v>
      </c>
      <c r="C40">
        <f t="shared" si="9"/>
        <v>0.1875</v>
      </c>
      <c r="D40" s="12">
        <v>17.399999999999999</v>
      </c>
      <c r="P40" s="1">
        <v>100</v>
      </c>
      <c r="Q40" s="2">
        <v>125</v>
      </c>
      <c r="R40" s="2">
        <v>150</v>
      </c>
      <c r="S40" s="2">
        <v>175</v>
      </c>
    </row>
    <row r="41" spans="1:19" ht="16.5" thickBot="1">
      <c r="A41">
        <v>6</v>
      </c>
      <c r="B41">
        <v>-1.4000000000000021</v>
      </c>
      <c r="C41">
        <f t="shared" si="9"/>
        <v>0.22916666666666666</v>
      </c>
      <c r="D41" s="12">
        <v>17.5</v>
      </c>
      <c r="P41" s="15">
        <v>21.8</v>
      </c>
      <c r="Q41" s="3">
        <v>21.7</v>
      </c>
      <c r="R41" s="3">
        <v>21.9</v>
      </c>
      <c r="S41" s="3">
        <v>21.9</v>
      </c>
    </row>
    <row r="42" spans="1:19" ht="16.5" thickBot="1">
      <c r="A42">
        <v>7</v>
      </c>
      <c r="B42">
        <v>-1.2499999999999964</v>
      </c>
      <c r="C42">
        <f t="shared" si="9"/>
        <v>0.27083333333333331</v>
      </c>
      <c r="D42" s="12">
        <v>17.399999999999999</v>
      </c>
      <c r="P42" s="15">
        <v>21.9</v>
      </c>
      <c r="Q42" s="3">
        <v>21.4</v>
      </c>
      <c r="R42" s="3">
        <v>21.8</v>
      </c>
      <c r="S42" s="3">
        <v>21.7</v>
      </c>
    </row>
    <row r="43" spans="1:19" ht="16.5" thickBot="1">
      <c r="A43">
        <v>8.5</v>
      </c>
      <c r="B43">
        <v>-1.0500000000000007</v>
      </c>
      <c r="C43">
        <f t="shared" si="9"/>
        <v>0.33333333333333331</v>
      </c>
      <c r="D43" s="12">
        <v>16.899999999999999</v>
      </c>
      <c r="P43" s="15">
        <v>21.7</v>
      </c>
      <c r="Q43" s="3">
        <v>21.5</v>
      </c>
      <c r="R43" s="3">
        <v>21.8</v>
      </c>
      <c r="S43" s="3">
        <v>21.8</v>
      </c>
    </row>
    <row r="44" spans="1:19" ht="16.5" thickBot="1">
      <c r="A44">
        <v>8.5</v>
      </c>
      <c r="B44">
        <v>-1.0499999999999936</v>
      </c>
      <c r="C44">
        <f t="shared" si="9"/>
        <v>0.33333333333333331</v>
      </c>
      <c r="D44" s="12">
        <v>17.600000000000001</v>
      </c>
      <c r="P44" s="15">
        <v>21.6</v>
      </c>
      <c r="Q44" s="3">
        <v>21.4</v>
      </c>
      <c r="R44" s="3">
        <v>21.6</v>
      </c>
      <c r="S44" s="3">
        <v>21.4</v>
      </c>
    </row>
    <row r="45" spans="1:19" ht="16.5" thickBot="1">
      <c r="A45">
        <v>10</v>
      </c>
      <c r="B45">
        <v>-0.84999999999999787</v>
      </c>
      <c r="C45">
        <f t="shared" si="9"/>
        <v>0.39583333333333331</v>
      </c>
      <c r="D45" s="12">
        <v>17.100000000000001</v>
      </c>
      <c r="P45" s="15">
        <v>21.7</v>
      </c>
      <c r="Q45" s="3"/>
      <c r="R45" s="3">
        <v>21.5</v>
      </c>
      <c r="S45" s="3"/>
    </row>
    <row r="46" spans="1:19" ht="15.75">
      <c r="A46">
        <v>11</v>
      </c>
      <c r="B46">
        <v>-0.60000000000000142</v>
      </c>
      <c r="C46">
        <f t="shared" si="9"/>
        <v>0.4375</v>
      </c>
      <c r="D46" s="12">
        <v>18.3</v>
      </c>
    </row>
    <row r="47" spans="1:19" ht="15.75">
      <c r="A47">
        <v>12</v>
      </c>
      <c r="B47">
        <v>-0.44999999999999929</v>
      </c>
      <c r="C47">
        <f t="shared" si="9"/>
        <v>0.47916666666666669</v>
      </c>
      <c r="D47" s="12">
        <v>20.5</v>
      </c>
    </row>
    <row r="48" spans="1:19" ht="15.75">
      <c r="A48">
        <v>13</v>
      </c>
      <c r="B48">
        <v>0.25000000000000355</v>
      </c>
      <c r="C48">
        <f t="shared" si="9"/>
        <v>0.52083333333333337</v>
      </c>
      <c r="D48" s="12">
        <v>18.899999999999999</v>
      </c>
    </row>
    <row r="49" spans="1:4" ht="15.75">
      <c r="A49">
        <v>14</v>
      </c>
      <c r="B49">
        <v>0.39999999999999858</v>
      </c>
      <c r="C49">
        <f t="shared" si="9"/>
        <v>0.5625</v>
      </c>
      <c r="D49" s="12">
        <v>19.3</v>
      </c>
    </row>
    <row r="50" spans="1:4" ht="15.75">
      <c r="A50">
        <v>15</v>
      </c>
      <c r="B50">
        <v>0.44999999999999929</v>
      </c>
      <c r="C50">
        <f t="shared" si="9"/>
        <v>0.60416666666666663</v>
      </c>
      <c r="D50" s="12">
        <v>21.4</v>
      </c>
    </row>
    <row r="51" spans="1:4" ht="15.75">
      <c r="A51">
        <v>16</v>
      </c>
      <c r="B51">
        <v>0.65000000000000213</v>
      </c>
      <c r="C51">
        <f t="shared" si="9"/>
        <v>0.64583333333333337</v>
      </c>
      <c r="D51" s="12">
        <v>18.600000000000001</v>
      </c>
    </row>
    <row r="52" spans="1:4" ht="15.75">
      <c r="A52">
        <v>17</v>
      </c>
      <c r="B52">
        <v>0.89999999999999858</v>
      </c>
      <c r="C52">
        <f t="shared" si="9"/>
        <v>0.6875</v>
      </c>
      <c r="D52" s="12">
        <v>19.8</v>
      </c>
    </row>
    <row r="53" spans="1:4" ht="15.75">
      <c r="A53">
        <v>18</v>
      </c>
      <c r="B53">
        <v>1.3500000000000014</v>
      </c>
      <c r="C53">
        <f t="shared" si="9"/>
        <v>0.72916666666666663</v>
      </c>
      <c r="D53" s="12">
        <v>22.3</v>
      </c>
    </row>
    <row r="54" spans="1:4" ht="15.75">
      <c r="A54">
        <v>19</v>
      </c>
      <c r="B54">
        <v>1.4500000000000064</v>
      </c>
      <c r="C54">
        <f t="shared" si="9"/>
        <v>0.77083333333333337</v>
      </c>
      <c r="D54" s="12">
        <v>20.100000000000001</v>
      </c>
    </row>
    <row r="55" spans="1:4" ht="15.75">
      <c r="A55">
        <v>20</v>
      </c>
      <c r="B55">
        <v>1.5500000000000007</v>
      </c>
      <c r="C55">
        <f t="shared" si="9"/>
        <v>0.8125</v>
      </c>
      <c r="D55" s="12">
        <v>19.5</v>
      </c>
    </row>
    <row r="56" spans="1:4" ht="15.75">
      <c r="A56">
        <v>21</v>
      </c>
      <c r="B56">
        <v>2.1999999999999993</v>
      </c>
      <c r="C56">
        <f t="shared" si="9"/>
        <v>0.85416666666666663</v>
      </c>
      <c r="D56" s="12">
        <v>21.1</v>
      </c>
    </row>
    <row r="57" spans="1:4" ht="15.75">
      <c r="A57">
        <v>22</v>
      </c>
      <c r="B57">
        <v>2.3500000000000014</v>
      </c>
      <c r="C57">
        <f t="shared" si="9"/>
        <v>0.89583333333333337</v>
      </c>
      <c r="D57" s="12">
        <v>20.3</v>
      </c>
    </row>
    <row r="58" spans="1:4" ht="15.75">
      <c r="A58">
        <v>23</v>
      </c>
      <c r="B58">
        <v>2.6500000000000021</v>
      </c>
      <c r="C58">
        <f t="shared" si="9"/>
        <v>0.9375</v>
      </c>
      <c r="D58" s="12">
        <v>23.6</v>
      </c>
    </row>
    <row r="59" spans="1:4" ht="15.75">
      <c r="A59">
        <v>24</v>
      </c>
      <c r="B59">
        <v>2.9500000000000064</v>
      </c>
      <c r="C59">
        <f t="shared" si="9"/>
        <v>0.97916666666666663</v>
      </c>
      <c r="D59" s="12">
        <v>21.6</v>
      </c>
    </row>
  </sheetData>
  <sortState ref="A36:D59">
    <sortCondition ref="B36"/>
  </sortState>
  <mergeCells count="1">
    <mergeCell ref="N1:X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O27"/>
  <sheetViews>
    <sheetView topLeftCell="A9" workbookViewId="0">
      <selection activeCell="J18" sqref="J18"/>
    </sheetView>
  </sheetViews>
  <sheetFormatPr defaultRowHeight="15"/>
  <cols>
    <col min="2" max="2" width="5.42578125" bestFit="1" customWidth="1"/>
    <col min="3" max="3" width="16.7109375" bestFit="1" customWidth="1"/>
    <col min="4" max="4" width="7" customWidth="1"/>
    <col min="5" max="5" width="7.7109375" customWidth="1"/>
    <col min="6" max="6" width="8.140625" customWidth="1"/>
    <col min="7" max="7" width="9" customWidth="1"/>
    <col min="8" max="8" width="9.5703125" customWidth="1"/>
    <col min="10" max="10" width="16.7109375" bestFit="1" customWidth="1"/>
  </cols>
  <sheetData>
    <row r="1" spans="1:15">
      <c r="A1" s="9" t="s">
        <v>3</v>
      </c>
      <c r="B1" s="9" t="s">
        <v>7</v>
      </c>
    </row>
    <row r="2" spans="1:15" ht="30.75" customHeight="1">
      <c r="A2" s="8" t="s">
        <v>2</v>
      </c>
      <c r="B2" s="8"/>
      <c r="C2" s="8"/>
      <c r="D2" s="8"/>
      <c r="E2" s="8"/>
      <c r="F2" s="8"/>
      <c r="G2" s="8"/>
      <c r="H2" s="8"/>
      <c r="I2" s="8"/>
      <c r="J2" s="8"/>
      <c r="K2" s="8"/>
      <c r="L2" s="8"/>
      <c r="M2" s="8"/>
      <c r="N2" s="8"/>
      <c r="O2" s="8"/>
    </row>
    <row r="3" spans="1:15" ht="15.75" thickBot="1"/>
    <row r="4" spans="1:15" ht="32.25" thickBot="1">
      <c r="B4" s="1" t="s">
        <v>0</v>
      </c>
      <c r="C4" s="5" t="s">
        <v>1</v>
      </c>
      <c r="D4" s="4"/>
      <c r="E4" s="4"/>
      <c r="F4" s="4"/>
      <c r="G4" s="4"/>
      <c r="H4" s="6"/>
    </row>
    <row r="5" spans="1:15" ht="16.5" thickBot="1">
      <c r="B5" s="2">
        <v>1</v>
      </c>
      <c r="C5" s="3">
        <v>17.600000000000001</v>
      </c>
      <c r="D5" s="3">
        <v>18.899999999999999</v>
      </c>
      <c r="E5" s="3">
        <v>16.3</v>
      </c>
      <c r="F5" s="3">
        <v>17.399999999999999</v>
      </c>
      <c r="G5" s="3">
        <v>20.100000000000001</v>
      </c>
      <c r="H5" s="3">
        <v>21.6</v>
      </c>
    </row>
    <row r="6" spans="1:15" ht="16.5" thickBot="1">
      <c r="B6" s="2">
        <v>2</v>
      </c>
      <c r="C6" s="3">
        <v>16.899999999999999</v>
      </c>
      <c r="D6" s="3">
        <v>15.3</v>
      </c>
      <c r="E6" s="3">
        <v>18.600000000000001</v>
      </c>
      <c r="F6" s="3">
        <v>17.100000000000001</v>
      </c>
      <c r="G6" s="3">
        <v>19.5</v>
      </c>
      <c r="H6" s="3">
        <v>20.3</v>
      </c>
    </row>
    <row r="7" spans="1:15" ht="16.5" thickBot="1">
      <c r="B7" s="2">
        <v>3</v>
      </c>
      <c r="C7" s="3">
        <v>21.4</v>
      </c>
      <c r="D7" s="3">
        <v>23.6</v>
      </c>
      <c r="E7" s="3">
        <v>19.399999999999999</v>
      </c>
      <c r="F7" s="3">
        <v>18.5</v>
      </c>
      <c r="G7" s="3">
        <v>20.5</v>
      </c>
      <c r="H7" s="3">
        <v>22.3</v>
      </c>
    </row>
    <row r="8" spans="1:15" ht="16.5" thickBot="1">
      <c r="B8" s="2">
        <v>4</v>
      </c>
      <c r="C8" s="3">
        <v>19.3</v>
      </c>
      <c r="D8" s="3">
        <v>21.1</v>
      </c>
      <c r="E8" s="3">
        <v>17.399999999999999</v>
      </c>
      <c r="F8" s="3">
        <v>17.5</v>
      </c>
      <c r="G8" s="3">
        <v>18.3</v>
      </c>
      <c r="H8" s="3">
        <v>19.8</v>
      </c>
    </row>
    <row r="10" spans="1:15">
      <c r="B10" t="s">
        <v>4</v>
      </c>
    </row>
    <row r="11" spans="1:15">
      <c r="B11" t="s">
        <v>5</v>
      </c>
    </row>
    <row r="12" spans="1:15">
      <c r="B12" t="s">
        <v>6</v>
      </c>
    </row>
    <row r="14" spans="1:15">
      <c r="A14" t="s">
        <v>8</v>
      </c>
      <c r="B14" t="s">
        <v>28</v>
      </c>
      <c r="C14">
        <f>COUNT(B17:B22)</f>
        <v>6</v>
      </c>
      <c r="E14" t="s">
        <v>30</v>
      </c>
      <c r="F14">
        <v>4</v>
      </c>
    </row>
    <row r="15" spans="1:15">
      <c r="B15" t="s">
        <v>29</v>
      </c>
      <c r="C15">
        <f>COUNT(C17:F22)</f>
        <v>24</v>
      </c>
    </row>
    <row r="16" spans="1:15" ht="15.75">
      <c r="B16" t="s">
        <v>16</v>
      </c>
      <c r="C16" s="11" t="s">
        <v>9</v>
      </c>
      <c r="D16" s="11" t="s">
        <v>10</v>
      </c>
      <c r="E16" s="11" t="s">
        <v>11</v>
      </c>
      <c r="F16" s="11" t="s">
        <v>12</v>
      </c>
    </row>
    <row r="17" spans="2:13" ht="15.75">
      <c r="B17">
        <v>1</v>
      </c>
      <c r="C17" s="12">
        <v>17.600000000000001</v>
      </c>
      <c r="D17" s="12">
        <v>16.899999999999999</v>
      </c>
      <c r="E17" s="12">
        <v>21.4</v>
      </c>
      <c r="F17" s="12">
        <v>19.3</v>
      </c>
    </row>
    <row r="18" spans="2:13" ht="15.75">
      <c r="B18">
        <v>2</v>
      </c>
      <c r="C18" s="12">
        <v>18.899999999999999</v>
      </c>
      <c r="D18" s="12">
        <v>15.3</v>
      </c>
      <c r="E18" s="12">
        <v>23.6</v>
      </c>
      <c r="F18" s="12">
        <v>21.1</v>
      </c>
    </row>
    <row r="19" spans="2:13" ht="15.75">
      <c r="B19">
        <v>3</v>
      </c>
      <c r="C19" s="12">
        <v>16.3</v>
      </c>
      <c r="D19" s="12">
        <v>18.600000000000001</v>
      </c>
      <c r="E19" s="12">
        <v>19.399999999999999</v>
      </c>
      <c r="F19" s="12">
        <v>17.399999999999999</v>
      </c>
    </row>
    <row r="20" spans="2:13" ht="15.75">
      <c r="B20">
        <v>4</v>
      </c>
      <c r="C20" s="12">
        <v>17.399999999999999</v>
      </c>
      <c r="D20" s="12">
        <v>17.100000000000001</v>
      </c>
      <c r="E20" s="12">
        <v>18.5</v>
      </c>
      <c r="F20" s="12">
        <v>17.5</v>
      </c>
    </row>
    <row r="21" spans="2:13" ht="15.75">
      <c r="B21">
        <v>5</v>
      </c>
      <c r="C21" s="12">
        <v>20.100000000000001</v>
      </c>
      <c r="D21" s="12">
        <v>19.5</v>
      </c>
      <c r="E21" s="12">
        <v>20.5</v>
      </c>
      <c r="F21" s="12">
        <v>18.3</v>
      </c>
    </row>
    <row r="22" spans="2:13" ht="15.75">
      <c r="B22">
        <v>6</v>
      </c>
      <c r="C22" s="12">
        <v>21.6</v>
      </c>
      <c r="D22" s="12">
        <v>20.3</v>
      </c>
      <c r="E22" s="12">
        <v>22.3</v>
      </c>
      <c r="F22" s="12">
        <v>19.8</v>
      </c>
      <c r="J22" t="s">
        <v>19</v>
      </c>
    </row>
    <row r="23" spans="2:13">
      <c r="B23" t="s">
        <v>13</v>
      </c>
      <c r="C23" s="10">
        <f>SUM(C17:C22)</f>
        <v>111.89999999999998</v>
      </c>
      <c r="D23" s="10">
        <f t="shared" ref="D23:F23" si="0">SUM(D17:D22)</f>
        <v>107.7</v>
      </c>
      <c r="E23" s="10">
        <f t="shared" si="0"/>
        <v>125.7</v>
      </c>
      <c r="F23" s="10">
        <f t="shared" si="0"/>
        <v>113.4</v>
      </c>
      <c r="H23" t="s">
        <v>20</v>
      </c>
      <c r="I23" t="s">
        <v>21</v>
      </c>
      <c r="J23" t="s">
        <v>22</v>
      </c>
      <c r="K23" t="s">
        <v>23</v>
      </c>
      <c r="L23" t="s">
        <v>24</v>
      </c>
      <c r="M23" t="s">
        <v>25</v>
      </c>
    </row>
    <row r="24" spans="2:13">
      <c r="B24" t="s">
        <v>14</v>
      </c>
      <c r="C24" s="10">
        <f>SUM(C23:F23)</f>
        <v>458.69999999999993</v>
      </c>
      <c r="H24" t="s">
        <v>26</v>
      </c>
      <c r="I24">
        <f>(F14-1)</f>
        <v>3</v>
      </c>
      <c r="J24">
        <f>SUMSQ(C23:F23)/C14-C25</f>
        <v>29.921250000001237</v>
      </c>
      <c r="K24">
        <f>J24/I24</f>
        <v>9.9737500000004129</v>
      </c>
      <c r="L24">
        <f>K24/K25</f>
        <v>3.1029789219879818</v>
      </c>
      <c r="M24">
        <f>FDIST(L24,I24,I25)</f>
        <v>4.978512006306042E-2</v>
      </c>
    </row>
    <row r="25" spans="2:13">
      <c r="B25" t="s">
        <v>15</v>
      </c>
      <c r="C25">
        <f>C24^2/24</f>
        <v>8766.9037499999977</v>
      </c>
      <c r="H25" t="s">
        <v>27</v>
      </c>
      <c r="I25">
        <f>(C15-F14)</f>
        <v>20</v>
      </c>
      <c r="J25" s="13">
        <f>J26-J24</f>
        <v>64.285000000003492</v>
      </c>
      <c r="K25">
        <f>J25/I25</f>
        <v>3.2142500000001748</v>
      </c>
      <c r="L25" t="s">
        <v>31</v>
      </c>
    </row>
    <row r="26" spans="2:13">
      <c r="B26" t="s">
        <v>17</v>
      </c>
      <c r="C26">
        <f>SUMSQ(C23:F23)/6-C25</f>
        <v>29.921250000001237</v>
      </c>
      <c r="H26" t="s">
        <v>13</v>
      </c>
      <c r="I26">
        <f>(C15-1)</f>
        <v>23</v>
      </c>
      <c r="J26" s="13">
        <f>SUMSQ(C17:F22)-C25</f>
        <v>94.206250000004729</v>
      </c>
      <c r="K26" t="s">
        <v>31</v>
      </c>
      <c r="L26" t="s">
        <v>31</v>
      </c>
    </row>
    <row r="27" spans="2:13">
      <c r="B27" t="s">
        <v>18</v>
      </c>
      <c r="C27" s="13">
        <f>ROUNDUP(SUMSQ(C17:F22)-C25,2)</f>
        <v>94.210000000000008</v>
      </c>
    </row>
  </sheetData>
  <mergeCells count="2">
    <mergeCell ref="C4:H4"/>
    <mergeCell ref="A2:O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 CRD</vt:lpstr>
      <vt:lpstr>Example 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2019-06-21T08:58:14Z</dcterms:modified>
</cp:coreProperties>
</file>