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yewlead_cardiff_ac_uk/Documents/MSc Data Science &amp; Analytics/01 Semister 01/02 Foundations Of Statistics &amp; Data Science/Lecture Slides/Week 06 - 2S Hypothesis Testing/"/>
    </mc:Choice>
  </mc:AlternateContent>
  <xr:revisionPtr revIDLastSave="155" documentId="8_{4B540CA9-C64F-4D03-ACDE-EF9AC0521859}" xr6:coauthVersionLast="47" xr6:coauthVersionMax="47" xr10:uidLastSave="{105DBF6B-C7B2-4463-A2E6-035EBFF05A23}"/>
  <bookViews>
    <workbookView xWindow="-107" yWindow="-107" windowWidth="20847" windowHeight="12401" activeTab="4" xr2:uid="{32BA59A4-F099-452E-9885-5A03E3306C04}"/>
  </bookViews>
  <sheets>
    <sheet name="Summary" sheetId="2" r:id="rId1"/>
    <sheet name="Scenario 01" sheetId="1" r:id="rId2"/>
    <sheet name="Scenario 02" sheetId="5" r:id="rId3"/>
    <sheet name="Scenario 03" sheetId="3" r:id="rId4"/>
    <sheet name="Scenario 0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7" l="1"/>
  <c r="B21" i="7"/>
  <c r="C5" i="7"/>
  <c r="B24" i="3"/>
  <c r="B25" i="3"/>
  <c r="C4" i="7"/>
  <c r="C3" i="7"/>
  <c r="B5" i="7"/>
  <c r="B4" i="7"/>
  <c r="B3" i="7"/>
  <c r="B12" i="7"/>
  <c r="B11" i="7"/>
  <c r="B18" i="7" s="1"/>
  <c r="B15" i="7"/>
  <c r="B17" i="7" s="1"/>
  <c r="B30" i="3"/>
  <c r="B21" i="3"/>
  <c r="B15" i="3"/>
  <c r="B14" i="3"/>
  <c r="B13" i="3"/>
  <c r="B18" i="5"/>
  <c r="B20" i="5" s="1"/>
  <c r="B21" i="5" s="1"/>
  <c r="B15" i="5"/>
  <c r="B30" i="5" s="1"/>
  <c r="B14" i="5"/>
  <c r="B13" i="5"/>
  <c r="C5" i="5"/>
  <c r="B5" i="5"/>
  <c r="D3" i="5"/>
  <c r="B18" i="3"/>
  <c r="B20" i="3" s="1"/>
  <c r="C5" i="3"/>
  <c r="B5" i="3"/>
  <c r="B10" i="3" s="1"/>
  <c r="D3" i="3"/>
  <c r="D25" i="1"/>
  <c r="D23" i="1"/>
  <c r="D24" i="1"/>
  <c r="D22" i="1"/>
  <c r="C16" i="1"/>
  <c r="B16" i="1"/>
  <c r="C15" i="1"/>
  <c r="B15" i="1"/>
  <c r="C13" i="1"/>
  <c r="B13" i="1"/>
  <c r="C14" i="1"/>
  <c r="B14" i="1"/>
  <c r="D3" i="1"/>
  <c r="D4" i="1"/>
  <c r="D5" i="1"/>
  <c r="D6" i="1"/>
  <c r="D7" i="1"/>
  <c r="D8" i="1"/>
  <c r="D9" i="1"/>
  <c r="D10" i="1"/>
  <c r="D11" i="1"/>
  <c r="D2" i="1"/>
  <c r="B27" i="7" l="1"/>
  <c r="B16" i="7"/>
  <c r="B29" i="7"/>
  <c r="B19" i="3"/>
  <c r="B32" i="5"/>
  <c r="B25" i="5"/>
  <c r="B19" i="5"/>
  <c r="D13" i="1"/>
  <c r="D15" i="1"/>
  <c r="D14" i="1"/>
  <c r="D16" i="1"/>
  <c r="B28" i="7" l="1"/>
  <c r="B31" i="5"/>
  <c r="B24" i="5"/>
  <c r="B31" i="3"/>
  <c r="B32" i="3"/>
  <c r="D18" i="1"/>
  <c r="B32" i="7" l="1"/>
  <c r="A35" i="7" s="1"/>
  <c r="B31" i="7"/>
  <c r="B35" i="5"/>
  <c r="A38" i="5" s="1"/>
  <c r="B34" i="5"/>
  <c r="B35" i="3"/>
  <c r="A38" i="3" s="1"/>
  <c r="B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tc={383D0789-44F4-46F2-A917-4EC18F56628C}</author>
  </authors>
  <commentList>
    <comment ref="F10" authorId="0" shapeId="0" xr:uid="{383D0789-44F4-46F2-A917-4EC18F56628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Satisfy The Criterias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Akshay Yewle</author>
  </authors>
  <commentList>
    <comment ref="B10" authorId="0" shapeId="0" xr:uid="{BE352573-F5AA-47F8-959E-B97F60F4CEC6}">
      <text>
        <r>
          <rPr>
            <b/>
            <sz val="9"/>
            <color indexed="81"/>
            <rFont val="Tahoma"/>
            <family val="2"/>
          </rPr>
          <t>Akshay Yewle: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</commentList>
</comments>
</file>

<file path=xl/sharedStrings.xml><?xml version="1.0" encoding="utf-8"?>
<sst xmlns="http://schemas.openxmlformats.org/spreadsheetml/2006/main" count="147" uniqueCount="65">
  <si>
    <t>Before</t>
  </si>
  <si>
    <t>After</t>
  </si>
  <si>
    <t>Difference</t>
  </si>
  <si>
    <t>n</t>
  </si>
  <si>
    <t>Mean</t>
  </si>
  <si>
    <t>Std. Deviation</t>
  </si>
  <si>
    <t>Variance</t>
  </si>
  <si>
    <t>T Estimated</t>
  </si>
  <si>
    <t>T Critical</t>
  </si>
  <si>
    <t>Significance Level</t>
  </si>
  <si>
    <t>Lower Limit</t>
  </si>
  <si>
    <t>Test Tailed Type</t>
  </si>
  <si>
    <t>Upper Limit</t>
  </si>
  <si>
    <t>Scenario</t>
  </si>
  <si>
    <t>Description</t>
  </si>
  <si>
    <t>Normality</t>
  </si>
  <si>
    <t>Dependency</t>
  </si>
  <si>
    <t>Dependent</t>
  </si>
  <si>
    <t>Independent</t>
  </si>
  <si>
    <t>Normal</t>
  </si>
  <si>
    <t>Use 1 Sample Paired T-Test</t>
  </si>
  <si>
    <t>Sample 01</t>
  </si>
  <si>
    <t>Sample 02</t>
  </si>
  <si>
    <t>Sample Data Checks</t>
  </si>
  <si>
    <t>Dependency Check</t>
  </si>
  <si>
    <t>Symmetricity Check</t>
  </si>
  <si>
    <t>Degree Of Freedom</t>
  </si>
  <si>
    <t>(s1^2/n1)</t>
  </si>
  <si>
    <t>(s2^2/n2)</t>
  </si>
  <si>
    <t>Confidence Interval</t>
  </si>
  <si>
    <t>Hypothesis Testing</t>
  </si>
  <si>
    <t>Null Hypothesis</t>
  </si>
  <si>
    <t>Alternate Hypothesis</t>
  </si>
  <si>
    <t>T Critical (Lower)</t>
  </si>
  <si>
    <t>T Critical (Upper)</t>
  </si>
  <si>
    <t>T Estimated In Critical Region</t>
  </si>
  <si>
    <t>T Estimated In Rejection Region</t>
  </si>
  <si>
    <t>Comparison</t>
  </si>
  <si>
    <t>Decision</t>
  </si>
  <si>
    <t>Variance Equality</t>
  </si>
  <si>
    <t>Not Equal</t>
  </si>
  <si>
    <t>Equal</t>
  </si>
  <si>
    <r>
      <t>Variance (s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</si>
  <si>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Std. Deviation (s)</t>
  </si>
  <si>
    <t>Mean (x ̅)</t>
  </si>
  <si>
    <t>Population Variance Equality Check</t>
  </si>
  <si>
    <t>Population Normality Check</t>
  </si>
  <si>
    <t>Pooled Variance</t>
  </si>
  <si>
    <t>Pooled Std. Deviation</t>
  </si>
  <si>
    <t>Not Normal</t>
  </si>
  <si>
    <t>Permutation Test</t>
  </si>
  <si>
    <t>Test
Parameter</t>
  </si>
  <si>
    <t>F Estimated</t>
  </si>
  <si>
    <t>F Critical (Lower)</t>
  </si>
  <si>
    <t>F Critical (Upper)</t>
  </si>
  <si>
    <t>F Critical</t>
  </si>
  <si>
    <t>Lower Limit Probability</t>
  </si>
  <si>
    <t>Upper Limit Probability</t>
  </si>
  <si>
    <t>Degree Of Freedom (Sample 01)</t>
  </si>
  <si>
    <t>Degree Of Freedom (Sample 02)</t>
  </si>
  <si>
    <t>Proportion</t>
  </si>
  <si>
    <t>Used To Check Equality Of Variance.
Used As Supplementary Test For Scenario 03</t>
  </si>
  <si>
    <t>Mc Nemar Test</t>
  </si>
  <si>
    <t>Fisher Test (Exact)</t>
  </si>
  <si>
    <t>Approximate Test (Approximation)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</si>
</sst>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shay Yewle" id="{13E48840-DB98-412C-9934-6095D67D22E5}" userId="S::YewleAD@cardiff.ac.uk::8ad435fb-b751-4960-acb4-a12619fd71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0" dT="2023-11-16T19:08:43.59" personId="{13E48840-DB98-412C-9934-6095D67D22E5}" id="{383D0789-44F4-46F2-A917-4EC18F56628C}">
    <text>Should Satisfy The Criterias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D5F0-8FC0-478F-9DE4-6343B5C53E87}">
  <dimension ref="A1:F10"/>
  <sheetViews>
    <sheetView zoomScale="160" zoomScaleNormal="160" workbookViewId="0">
      <selection activeCell="F8" sqref="F8"/>
    </sheetView>
  </sheetViews>
  <sheetFormatPr defaultRowHeight="14" x14ac:dyDescent="0.3"/>
  <cols>
    <col min="1" max="1" width="8.296875" style="1" bestFit="1" customWidth="1"/>
    <col min="2" max="2" width="10" style="1" bestFit="1" customWidth="1"/>
    <col min="3" max="3" width="11.69921875" style="1" bestFit="1" customWidth="1"/>
    <col min="4" max="4" width="10.69921875" style="1" bestFit="1" customWidth="1"/>
    <col min="5" max="5" width="9.5" style="1" customWidth="1"/>
    <col min="6" max="6" width="40.59765625" style="10" customWidth="1"/>
  </cols>
  <sheetData>
    <row r="1" spans="1:6" s="3" customFormat="1" ht="27.95" x14ac:dyDescent="0.3">
      <c r="A1" s="2" t="s">
        <v>13</v>
      </c>
      <c r="B1" s="5" t="s">
        <v>51</v>
      </c>
      <c r="C1" s="5" t="s">
        <v>16</v>
      </c>
      <c r="D1" s="5" t="s">
        <v>15</v>
      </c>
      <c r="E1" s="5" t="s">
        <v>39</v>
      </c>
      <c r="F1" s="2" t="s">
        <v>14</v>
      </c>
    </row>
    <row r="2" spans="1:6" x14ac:dyDescent="0.3">
      <c r="A2" s="1">
        <v>1</v>
      </c>
      <c r="B2" s="1" t="s">
        <v>4</v>
      </c>
      <c r="C2" s="1" t="s">
        <v>17</v>
      </c>
      <c r="F2" s="10" t="s">
        <v>20</v>
      </c>
    </row>
    <row r="3" spans="1:6" x14ac:dyDescent="0.3">
      <c r="A3" s="1">
        <v>2</v>
      </c>
      <c r="B3" s="1" t="s">
        <v>4</v>
      </c>
      <c r="C3" s="1" t="s">
        <v>18</v>
      </c>
      <c r="D3" s="1" t="s">
        <v>19</v>
      </c>
      <c r="E3" s="1" t="s">
        <v>40</v>
      </c>
    </row>
    <row r="4" spans="1:6" x14ac:dyDescent="0.3">
      <c r="A4" s="1">
        <v>3</v>
      </c>
      <c r="B4" s="1" t="s">
        <v>4</v>
      </c>
      <c r="C4" s="1" t="s">
        <v>18</v>
      </c>
      <c r="D4" s="1" t="s">
        <v>19</v>
      </c>
      <c r="E4" s="1" t="s">
        <v>41</v>
      </c>
    </row>
    <row r="5" spans="1:6" x14ac:dyDescent="0.3">
      <c r="A5" s="1">
        <v>4</v>
      </c>
      <c r="B5" s="1" t="s">
        <v>4</v>
      </c>
      <c r="C5" s="1" t="s">
        <v>18</v>
      </c>
    </row>
    <row r="6" spans="1:6" ht="27.95" x14ac:dyDescent="0.3">
      <c r="A6" s="1">
        <v>5</v>
      </c>
      <c r="B6" s="1" t="s">
        <v>6</v>
      </c>
      <c r="D6" s="1" t="s">
        <v>19</v>
      </c>
      <c r="F6" s="11" t="s">
        <v>61</v>
      </c>
    </row>
    <row r="7" spans="1:6" x14ac:dyDescent="0.3">
      <c r="A7" s="1">
        <v>6</v>
      </c>
      <c r="B7" s="1" t="s">
        <v>6</v>
      </c>
      <c r="D7" s="1" t="s">
        <v>49</v>
      </c>
      <c r="F7" s="10" t="s">
        <v>50</v>
      </c>
    </row>
    <row r="8" spans="1:6" x14ac:dyDescent="0.3">
      <c r="A8" s="1">
        <v>7</v>
      </c>
      <c r="B8" s="1" t="s">
        <v>60</v>
      </c>
      <c r="C8" s="1" t="s">
        <v>17</v>
      </c>
      <c r="F8" s="10" t="s">
        <v>62</v>
      </c>
    </row>
    <row r="9" spans="1:6" x14ac:dyDescent="0.3">
      <c r="A9" s="1">
        <v>8</v>
      </c>
      <c r="B9" s="1" t="s">
        <v>60</v>
      </c>
      <c r="C9" s="1" t="s">
        <v>18</v>
      </c>
      <c r="F9" s="10" t="s">
        <v>63</v>
      </c>
    </row>
    <row r="10" spans="1:6" x14ac:dyDescent="0.3">
      <c r="A10" s="1">
        <v>9</v>
      </c>
      <c r="B10" s="1" t="s">
        <v>60</v>
      </c>
      <c r="C10" s="1" t="s">
        <v>18</v>
      </c>
      <c r="F10" s="10" t="s">
        <v>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22B4-652A-40BC-B9E1-D7D4941A3CF3}">
  <dimension ref="A1:D25"/>
  <sheetViews>
    <sheetView zoomScale="145" zoomScaleNormal="145" workbookViewId="0">
      <selection activeCell="B27" sqref="B27"/>
    </sheetView>
  </sheetViews>
  <sheetFormatPr defaultRowHeight="14" x14ac:dyDescent="0.3"/>
  <cols>
    <col min="1" max="1" width="15.796875" bestFit="1" customWidth="1"/>
    <col min="2" max="3" width="8.796875" style="1"/>
    <col min="4" max="4" width="9.796875" style="1" bestFit="1" customWidth="1"/>
  </cols>
  <sheetData>
    <row r="1" spans="1:4" s="3" customFormat="1" x14ac:dyDescent="0.3">
      <c r="B1" s="2" t="s">
        <v>0</v>
      </c>
      <c r="C1" s="2" t="s">
        <v>1</v>
      </c>
      <c r="D1" s="2" t="s">
        <v>2</v>
      </c>
    </row>
    <row r="2" spans="1:4" x14ac:dyDescent="0.3">
      <c r="B2" s="1">
        <v>86</v>
      </c>
      <c r="C2" s="1">
        <v>92</v>
      </c>
      <c r="D2" s="1">
        <f>C2-B2</f>
        <v>6</v>
      </c>
    </row>
    <row r="3" spans="1:4" x14ac:dyDescent="0.3">
      <c r="B3" s="1">
        <v>86</v>
      </c>
      <c r="C3" s="1">
        <v>87</v>
      </c>
      <c r="D3" s="1">
        <f t="shared" ref="D3:D11" si="0">C3-B3</f>
        <v>1</v>
      </c>
    </row>
    <row r="4" spans="1:4" x14ac:dyDescent="0.3">
      <c r="B4" s="1">
        <v>95</v>
      </c>
      <c r="C4" s="1">
        <v>94</v>
      </c>
      <c r="D4" s="1">
        <f t="shared" si="0"/>
        <v>-1</v>
      </c>
    </row>
    <row r="5" spans="1:4" x14ac:dyDescent="0.3">
      <c r="B5" s="1">
        <v>100</v>
      </c>
      <c r="C5" s="1">
        <v>108</v>
      </c>
      <c r="D5" s="1">
        <f t="shared" si="0"/>
        <v>8</v>
      </c>
    </row>
    <row r="6" spans="1:4" x14ac:dyDescent="0.3">
      <c r="B6" s="1">
        <v>88</v>
      </c>
      <c r="C6" s="1">
        <v>91</v>
      </c>
      <c r="D6" s="1">
        <f t="shared" si="0"/>
        <v>3</v>
      </c>
    </row>
    <row r="7" spans="1:4" x14ac:dyDescent="0.3">
      <c r="B7" s="1">
        <v>102</v>
      </c>
      <c r="C7" s="1">
        <v>108</v>
      </c>
      <c r="D7" s="1">
        <f t="shared" si="0"/>
        <v>6</v>
      </c>
    </row>
    <row r="8" spans="1:4" x14ac:dyDescent="0.3">
      <c r="B8" s="1">
        <v>88</v>
      </c>
      <c r="C8" s="1">
        <v>90</v>
      </c>
      <c r="D8" s="1">
        <f t="shared" si="0"/>
        <v>2</v>
      </c>
    </row>
    <row r="9" spans="1:4" x14ac:dyDescent="0.3">
      <c r="B9" s="1">
        <v>90</v>
      </c>
      <c r="C9" s="1">
        <v>96</v>
      </c>
      <c r="D9" s="1">
        <f t="shared" si="0"/>
        <v>6</v>
      </c>
    </row>
    <row r="10" spans="1:4" x14ac:dyDescent="0.3">
      <c r="B10" s="1">
        <v>80</v>
      </c>
      <c r="C10" s="1">
        <v>85</v>
      </c>
      <c r="D10" s="1">
        <f t="shared" si="0"/>
        <v>5</v>
      </c>
    </row>
    <row r="11" spans="1:4" x14ac:dyDescent="0.3">
      <c r="B11" s="1">
        <v>74</v>
      </c>
      <c r="C11" s="1">
        <v>78</v>
      </c>
      <c r="D11" s="1">
        <f t="shared" si="0"/>
        <v>4</v>
      </c>
    </row>
    <row r="13" spans="1:4" x14ac:dyDescent="0.3">
      <c r="A13" t="s">
        <v>3</v>
      </c>
      <c r="B13" s="1">
        <f>COUNT(B2:B11)</f>
        <v>10</v>
      </c>
      <c r="C13" s="1">
        <f>COUNT(C2:C11)</f>
        <v>10</v>
      </c>
      <c r="D13" s="1">
        <f>COUNT(D2:D11)</f>
        <v>10</v>
      </c>
    </row>
    <row r="14" spans="1:4" x14ac:dyDescent="0.3">
      <c r="A14" t="s">
        <v>4</v>
      </c>
      <c r="B14" s="1">
        <f>AVERAGE(B2:B11)</f>
        <v>88.9</v>
      </c>
      <c r="C14" s="1">
        <f>AVERAGE(C2:C11)</f>
        <v>92.9</v>
      </c>
      <c r="D14" s="1">
        <f>AVERAGE(D2:D11)</f>
        <v>4</v>
      </c>
    </row>
    <row r="15" spans="1:4" x14ac:dyDescent="0.3">
      <c r="A15" t="s">
        <v>5</v>
      </c>
      <c r="B15" s="1">
        <f>_xlfn.STDEV.S(B2:B11)</f>
        <v>8.5173026507483254</v>
      </c>
      <c r="C15" s="1">
        <f>_xlfn.STDEV.S(C2:C11)</f>
        <v>9.4216063740036731</v>
      </c>
      <c r="D15" s="1">
        <f>_xlfn.STDEV.S(D2:D11)</f>
        <v>2.7487370837451071</v>
      </c>
    </row>
    <row r="16" spans="1:4" x14ac:dyDescent="0.3">
      <c r="A16" t="s">
        <v>6</v>
      </c>
      <c r="B16" s="1">
        <f>_xlfn.VAR.S(B2:B11)</f>
        <v>72.544444444444437</v>
      </c>
      <c r="C16" s="1">
        <f>_xlfn.VAR.S(C2:C11)</f>
        <v>88.766666666666652</v>
      </c>
      <c r="D16" s="1">
        <f>_xlfn.VAR.S(D2:D11)</f>
        <v>7.5555555555555554</v>
      </c>
    </row>
    <row r="18" spans="1:4" x14ac:dyDescent="0.3">
      <c r="A18" t="s">
        <v>7</v>
      </c>
      <c r="D18" s="1">
        <f>(D14-0)/(D15/SQRT(D13))</f>
        <v>4.6017899330842233</v>
      </c>
    </row>
    <row r="20" spans="1:4" x14ac:dyDescent="0.3">
      <c r="A20" t="s">
        <v>9</v>
      </c>
      <c r="D20" s="1">
        <v>0.05</v>
      </c>
    </row>
    <row r="21" spans="1:4" x14ac:dyDescent="0.3">
      <c r="A21" t="s">
        <v>11</v>
      </c>
      <c r="D21" s="1">
        <v>2</v>
      </c>
    </row>
    <row r="22" spans="1:4" x14ac:dyDescent="0.3">
      <c r="A22" t="s">
        <v>10</v>
      </c>
      <c r="D22" s="1">
        <f>$D$20/$D$21</f>
        <v>2.5000000000000001E-2</v>
      </c>
    </row>
    <row r="23" spans="1:4" x14ac:dyDescent="0.3">
      <c r="A23" s="4" t="s">
        <v>8</v>
      </c>
      <c r="D23" s="1">
        <f>_xlfn.T.INV(D22,($D$13-1))</f>
        <v>-2.2621571627982053</v>
      </c>
    </row>
    <row r="24" spans="1:4" x14ac:dyDescent="0.3">
      <c r="A24" t="s">
        <v>12</v>
      </c>
      <c r="D24" s="1">
        <f>1-($D$20/$D$21)</f>
        <v>0.97499999999999998</v>
      </c>
    </row>
    <row r="25" spans="1:4" x14ac:dyDescent="0.3">
      <c r="A25" s="4" t="s">
        <v>8</v>
      </c>
      <c r="D25" s="1">
        <f>_xlfn.T.INV(D24,($D$13-1))</f>
        <v>2.2621571627982049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25D-9FEE-4EDF-8D87-AC8E7FEC6E22}">
  <sheetPr>
    <outlinePr summaryBelow="0"/>
  </sheetPr>
  <dimension ref="A1:D38"/>
  <sheetViews>
    <sheetView topLeftCell="A9" zoomScale="145" zoomScaleNormal="145" workbookViewId="0">
      <selection activeCell="B9" sqref="B9"/>
    </sheetView>
  </sheetViews>
  <sheetFormatPr defaultRowHeight="14" outlineLevelRow="1" x14ac:dyDescent="0.3"/>
  <cols>
    <col min="1" max="1" width="31.09765625" bestFit="1" customWidth="1"/>
    <col min="2" max="2" width="9.296875" style="1" bestFit="1" customWidth="1"/>
    <col min="3" max="3" width="12.19921875" style="1" bestFit="1" customWidth="1"/>
    <col min="4" max="4" width="8.796875" style="1"/>
  </cols>
  <sheetData>
    <row r="1" spans="1:4" x14ac:dyDescent="0.3">
      <c r="B1" s="2" t="s">
        <v>21</v>
      </c>
      <c r="C1" s="2" t="s">
        <v>22</v>
      </c>
    </row>
    <row r="2" spans="1:4" x14ac:dyDescent="0.3">
      <c r="A2" t="s">
        <v>3</v>
      </c>
      <c r="B2" s="1">
        <v>6</v>
      </c>
      <c r="C2" s="1">
        <v>8</v>
      </c>
    </row>
    <row r="3" spans="1:4" x14ac:dyDescent="0.3">
      <c r="A3" t="s">
        <v>44</v>
      </c>
      <c r="B3" s="1">
        <v>40.299999999999997</v>
      </c>
      <c r="C3" s="1">
        <v>21.4</v>
      </c>
      <c r="D3" s="1">
        <f>C3-B3</f>
        <v>-18.899999999999999</v>
      </c>
    </row>
    <row r="4" spans="1:4" x14ac:dyDescent="0.3">
      <c r="A4" t="s">
        <v>43</v>
      </c>
      <c r="B4" s="1">
        <v>11.3</v>
      </c>
      <c r="C4" s="1">
        <v>8.3000000000000007</v>
      </c>
    </row>
    <row r="5" spans="1:4" ht="15.6" x14ac:dyDescent="0.3">
      <c r="A5" t="s">
        <v>42</v>
      </c>
      <c r="B5" s="1">
        <f>B4^2</f>
        <v>127.69000000000001</v>
      </c>
      <c r="C5" s="1">
        <f>C4^2</f>
        <v>68.890000000000015</v>
      </c>
    </row>
    <row r="7" spans="1:4" x14ac:dyDescent="0.3">
      <c r="A7" s="3" t="s">
        <v>23</v>
      </c>
    </row>
    <row r="8" spans="1:4" outlineLevel="1" x14ac:dyDescent="0.3">
      <c r="A8" s="4" t="s">
        <v>24</v>
      </c>
      <c r="B8" s="12" t="s">
        <v>18</v>
      </c>
      <c r="C8" s="12"/>
    </row>
    <row r="9" spans="1:4" outlineLevel="1" x14ac:dyDescent="0.3">
      <c r="A9" s="4" t="s">
        <v>46</v>
      </c>
      <c r="B9" s="1" t="b">
        <v>1</v>
      </c>
      <c r="C9" s="1" t="b">
        <v>1</v>
      </c>
    </row>
    <row r="10" spans="1:4" outlineLevel="1" x14ac:dyDescent="0.3">
      <c r="A10" s="4" t="s">
        <v>45</v>
      </c>
      <c r="B10" s="12" t="b">
        <v>1</v>
      </c>
      <c r="C10" s="12"/>
    </row>
    <row r="11" spans="1:4" outlineLevel="1" x14ac:dyDescent="0.3">
      <c r="A11" s="4" t="s">
        <v>25</v>
      </c>
    </row>
    <row r="13" spans="1:4" x14ac:dyDescent="0.3">
      <c r="A13" t="s">
        <v>26</v>
      </c>
      <c r="B13" s="1">
        <f>ROUNDDOWN((B14+B15)^2/((B14^2/(B2-1))+(B15^2/(C2-1))),0)</f>
        <v>8</v>
      </c>
    </row>
    <row r="14" spans="1:4" outlineLevel="1" x14ac:dyDescent="0.3">
      <c r="A14" t="s">
        <v>27</v>
      </c>
      <c r="B14" s="1">
        <f>($B$4^2)/$B$2</f>
        <v>21.28166666666667</v>
      </c>
    </row>
    <row r="15" spans="1:4" outlineLevel="1" x14ac:dyDescent="0.3">
      <c r="A15" t="s">
        <v>28</v>
      </c>
      <c r="B15" s="1">
        <f>($C$4^2)/$C$2</f>
        <v>8.6112500000000018</v>
      </c>
    </row>
    <row r="16" spans="1:4" x14ac:dyDescent="0.3">
      <c r="A16" t="s">
        <v>9</v>
      </c>
      <c r="B16" s="1">
        <v>0.05</v>
      </c>
    </row>
    <row r="17" spans="1:2" x14ac:dyDescent="0.3">
      <c r="A17" t="s">
        <v>11</v>
      </c>
      <c r="B17" s="1">
        <v>2</v>
      </c>
    </row>
    <row r="18" spans="1:2" x14ac:dyDescent="0.3">
      <c r="A18" t="s">
        <v>10</v>
      </c>
      <c r="B18" s="1">
        <f>B16/B17</f>
        <v>2.5000000000000001E-2</v>
      </c>
    </row>
    <row r="19" spans="1:2" x14ac:dyDescent="0.3">
      <c r="A19" s="4" t="s">
        <v>8</v>
      </c>
      <c r="B19" s="7">
        <f>_xlfn.T.INV(B18,B13)</f>
        <v>-2.3060041352041671</v>
      </c>
    </row>
    <row r="20" spans="1:2" x14ac:dyDescent="0.3">
      <c r="A20" t="s">
        <v>12</v>
      </c>
      <c r="B20" s="1">
        <f>(1-B18)</f>
        <v>0.97499999999999998</v>
      </c>
    </row>
    <row r="21" spans="1:2" x14ac:dyDescent="0.3">
      <c r="A21" s="4" t="s">
        <v>8</v>
      </c>
      <c r="B21" s="7">
        <f>_xlfn.T.INV(B20,B15)</f>
        <v>2.3060041352041662</v>
      </c>
    </row>
    <row r="23" spans="1:2" x14ac:dyDescent="0.3">
      <c r="A23" s="6" t="s">
        <v>29</v>
      </c>
    </row>
    <row r="24" spans="1:2" x14ac:dyDescent="0.3">
      <c r="A24" s="4" t="s">
        <v>10</v>
      </c>
      <c r="B24" s="1">
        <f>($C$3-$B$3)+(B19*SQRT($B$14+$B$15))</f>
        <v>-31.507942731341224</v>
      </c>
    </row>
    <row r="25" spans="1:2" x14ac:dyDescent="0.3">
      <c r="A25" s="4" t="s">
        <v>12</v>
      </c>
      <c r="B25" s="1">
        <f>($C$3-$B$3)+(B21*SQRT($B$14+$B$15))</f>
        <v>-6.2920572686587786</v>
      </c>
    </row>
    <row r="27" spans="1:2" x14ac:dyDescent="0.3">
      <c r="A27" s="6" t="s">
        <v>30</v>
      </c>
    </row>
    <row r="28" spans="1:2" x14ac:dyDescent="0.3">
      <c r="A28" s="3" t="s">
        <v>31</v>
      </c>
      <c r="B28" s="1">
        <v>0</v>
      </c>
    </row>
    <row r="29" spans="1:2" x14ac:dyDescent="0.3">
      <c r="A29" s="3" t="s">
        <v>32</v>
      </c>
    </row>
    <row r="30" spans="1:2" x14ac:dyDescent="0.3">
      <c r="A30" s="4" t="s">
        <v>7</v>
      </c>
      <c r="B30" s="1">
        <f>(C3-B3-B28)/SQRT(B15+B14)</f>
        <v>-3.4568271036810438</v>
      </c>
    </row>
    <row r="31" spans="1:2" x14ac:dyDescent="0.3">
      <c r="A31" s="4" t="s">
        <v>33</v>
      </c>
      <c r="B31" s="1">
        <f>B19</f>
        <v>-2.3060041352041671</v>
      </c>
    </row>
    <row r="32" spans="1:2" x14ac:dyDescent="0.3">
      <c r="A32" s="4" t="s">
        <v>34</v>
      </c>
      <c r="B32" s="7">
        <f>B21</f>
        <v>2.3060041352041662</v>
      </c>
    </row>
    <row r="33" spans="1:2" x14ac:dyDescent="0.3">
      <c r="A33" s="6" t="s">
        <v>37</v>
      </c>
      <c r="B33" s="7"/>
    </row>
    <row r="34" spans="1:2" x14ac:dyDescent="0.3">
      <c r="A34" s="8" t="s">
        <v>35</v>
      </c>
      <c r="B34" s="1" t="b">
        <f>IF(AND($B$30&gt;$B$31,$B$30&lt;$B$32),TRUE,FALSE)</f>
        <v>0</v>
      </c>
    </row>
    <row r="35" spans="1:2" x14ac:dyDescent="0.3">
      <c r="A35" s="9" t="s">
        <v>36</v>
      </c>
      <c r="B35" s="1" t="b">
        <f>IF(OR($B$30&lt;$B$31,$B$30&gt;$B$32),TRUE,FALSE)</f>
        <v>1</v>
      </c>
    </row>
    <row r="37" spans="1:2" x14ac:dyDescent="0.3">
      <c r="A37" s="3" t="s">
        <v>38</v>
      </c>
    </row>
    <row r="38" spans="1:2" x14ac:dyDescent="0.3">
      <c r="A38" t="str">
        <f>IF(B35,"Reject Null Hypothesis","Do Not Reject Null Hypothesis")</f>
        <v>Reject Null Hypothesis</v>
      </c>
    </row>
  </sheetData>
  <mergeCells count="2">
    <mergeCell ref="B8:C8"/>
    <mergeCell ref="B10:C1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B1B6-8875-4B9A-B7E4-6D115B41BE54}">
  <sheetPr>
    <outlinePr summaryBelow="0"/>
  </sheetPr>
  <dimension ref="A1:D38"/>
  <sheetViews>
    <sheetView topLeftCell="A9" zoomScale="145" zoomScaleNormal="145" workbookViewId="0">
      <selection activeCell="B24" sqref="B24"/>
    </sheetView>
  </sheetViews>
  <sheetFormatPr defaultRowHeight="14" outlineLevelRow="1" x14ac:dyDescent="0.3"/>
  <cols>
    <col min="1" max="1" width="31.09765625" bestFit="1" customWidth="1"/>
    <col min="2" max="2" width="9.296875" style="1" bestFit="1" customWidth="1"/>
    <col min="3" max="3" width="12.19921875" style="1" bestFit="1" customWidth="1"/>
    <col min="4" max="4" width="8.796875" style="1"/>
  </cols>
  <sheetData>
    <row r="1" spans="1:4" x14ac:dyDescent="0.3">
      <c r="B1" s="2" t="s">
        <v>21</v>
      </c>
      <c r="C1" s="2" t="s">
        <v>22</v>
      </c>
    </row>
    <row r="2" spans="1:4" x14ac:dyDescent="0.3">
      <c r="A2" t="s">
        <v>3</v>
      </c>
      <c r="B2" s="1">
        <v>6</v>
      </c>
      <c r="C2" s="1">
        <v>8</v>
      </c>
    </row>
    <row r="3" spans="1:4" x14ac:dyDescent="0.3">
      <c r="A3" t="s">
        <v>4</v>
      </c>
      <c r="B3" s="1">
        <v>40.299999999999997</v>
      </c>
      <c r="C3" s="1">
        <v>21.4</v>
      </c>
      <c r="D3" s="1">
        <f>C3-B3</f>
        <v>-18.899999999999999</v>
      </c>
    </row>
    <row r="4" spans="1:4" x14ac:dyDescent="0.3">
      <c r="A4" t="s">
        <v>5</v>
      </c>
      <c r="B4" s="1">
        <v>11.3</v>
      </c>
      <c r="C4" s="1">
        <v>8.3000000000000007</v>
      </c>
    </row>
    <row r="5" spans="1:4" x14ac:dyDescent="0.3">
      <c r="A5" t="s">
        <v>6</v>
      </c>
      <c r="B5" s="1">
        <f>B4^2</f>
        <v>127.69000000000001</v>
      </c>
      <c r="C5" s="1">
        <f>C4^2</f>
        <v>68.890000000000015</v>
      </c>
    </row>
    <row r="7" spans="1:4" x14ac:dyDescent="0.3">
      <c r="A7" s="3" t="s">
        <v>23</v>
      </c>
    </row>
    <row r="8" spans="1:4" outlineLevel="1" x14ac:dyDescent="0.3">
      <c r="A8" s="4" t="s">
        <v>24</v>
      </c>
      <c r="B8" s="12" t="s">
        <v>18</v>
      </c>
      <c r="C8" s="12"/>
    </row>
    <row r="9" spans="1:4" outlineLevel="1" x14ac:dyDescent="0.3">
      <c r="A9" s="4" t="s">
        <v>46</v>
      </c>
      <c r="B9" s="1" t="b">
        <v>1</v>
      </c>
      <c r="C9" s="1" t="b">
        <v>1</v>
      </c>
    </row>
    <row r="10" spans="1:4" outlineLevel="1" x14ac:dyDescent="0.3">
      <c r="A10" s="4" t="s">
        <v>45</v>
      </c>
      <c r="B10" s="12" t="b">
        <f>IF(B5=C5,TRUE,FALSE)</f>
        <v>0</v>
      </c>
      <c r="C10" s="12"/>
    </row>
    <row r="11" spans="1:4" outlineLevel="1" x14ac:dyDescent="0.3">
      <c r="A11" s="4" t="s">
        <v>25</v>
      </c>
    </row>
    <row r="13" spans="1:4" x14ac:dyDescent="0.3">
      <c r="A13" t="s">
        <v>26</v>
      </c>
      <c r="B13" s="1">
        <f>B2+C2-2</f>
        <v>12</v>
      </c>
    </row>
    <row r="14" spans="1:4" x14ac:dyDescent="0.3">
      <c r="A14" t="s">
        <v>47</v>
      </c>
      <c r="B14" s="1">
        <f>((B2-1)/B13*B5)+((C2-1)/B13*C5)</f>
        <v>93.390000000000015</v>
      </c>
    </row>
    <row r="15" spans="1:4" x14ac:dyDescent="0.3">
      <c r="A15" t="s">
        <v>48</v>
      </c>
      <c r="B15" s="7">
        <f>SQRT(B14)</f>
        <v>9.6638501644013513</v>
      </c>
    </row>
    <row r="16" spans="1:4" x14ac:dyDescent="0.3">
      <c r="A16" t="s">
        <v>9</v>
      </c>
      <c r="B16" s="1">
        <v>0.05</v>
      </c>
    </row>
    <row r="17" spans="1:2" x14ac:dyDescent="0.3">
      <c r="A17" t="s">
        <v>11</v>
      </c>
      <c r="B17" s="1">
        <v>2</v>
      </c>
    </row>
    <row r="18" spans="1:2" x14ac:dyDescent="0.3">
      <c r="A18" t="s">
        <v>10</v>
      </c>
      <c r="B18" s="1">
        <f>B16/B17</f>
        <v>2.5000000000000001E-2</v>
      </c>
    </row>
    <row r="19" spans="1:2" x14ac:dyDescent="0.3">
      <c r="A19" s="4" t="s">
        <v>8</v>
      </c>
      <c r="B19" s="7">
        <f>_xlfn.T.INV(B18,$B$13)</f>
        <v>-2.1788128296672284</v>
      </c>
    </row>
    <row r="20" spans="1:2" x14ac:dyDescent="0.3">
      <c r="A20" t="s">
        <v>12</v>
      </c>
      <c r="B20" s="1">
        <f>(1-B18)</f>
        <v>0.97499999999999998</v>
      </c>
    </row>
    <row r="21" spans="1:2" x14ac:dyDescent="0.3">
      <c r="A21" s="4" t="s">
        <v>8</v>
      </c>
      <c r="B21" s="7">
        <f>_xlfn.T.INV(B20,$B$13)</f>
        <v>2.178812829667228</v>
      </c>
    </row>
    <row r="23" spans="1:2" x14ac:dyDescent="0.3">
      <c r="A23" s="6" t="s">
        <v>29</v>
      </c>
    </row>
    <row r="24" spans="1:2" x14ac:dyDescent="0.3">
      <c r="A24" s="4" t="s">
        <v>10</v>
      </c>
      <c r="B24" s="7">
        <f>($C$3-$B$3)+(B19*$B$15*SQRT((1/$B$2)+(1/$C$2)))</f>
        <v>-30.27138885154482</v>
      </c>
    </row>
    <row r="25" spans="1:2" x14ac:dyDescent="0.3">
      <c r="A25" s="4" t="s">
        <v>12</v>
      </c>
      <c r="B25" s="7">
        <f>($C$3-$B$3)+(B21*$B$15*SQRT((1/$B$2)+(1/$C$2)))</f>
        <v>-7.5286111484551768</v>
      </c>
    </row>
    <row r="27" spans="1:2" x14ac:dyDescent="0.3">
      <c r="A27" s="6" t="s">
        <v>30</v>
      </c>
    </row>
    <row r="28" spans="1:2" x14ac:dyDescent="0.3">
      <c r="A28" s="3" t="s">
        <v>31</v>
      </c>
      <c r="B28" s="1">
        <v>0</v>
      </c>
    </row>
    <row r="29" spans="1:2" x14ac:dyDescent="0.3">
      <c r="A29" s="3" t="s">
        <v>32</v>
      </c>
    </row>
    <row r="30" spans="1:2" x14ac:dyDescent="0.3">
      <c r="A30" s="4" t="s">
        <v>7</v>
      </c>
      <c r="B30" s="7">
        <f>(C3-B3-B28)/B15/SQRT((1/$B$2)+(1/$C$2))</f>
        <v>-3.6213309577498349</v>
      </c>
    </row>
    <row r="31" spans="1:2" x14ac:dyDescent="0.3">
      <c r="A31" s="4" t="s">
        <v>33</v>
      </c>
      <c r="B31" s="7">
        <f>B19</f>
        <v>-2.1788128296672284</v>
      </c>
    </row>
    <row r="32" spans="1:2" x14ac:dyDescent="0.3">
      <c r="A32" s="4" t="s">
        <v>34</v>
      </c>
      <c r="B32" s="7">
        <f>B21</f>
        <v>2.178812829667228</v>
      </c>
    </row>
    <row r="33" spans="1:2" x14ac:dyDescent="0.3">
      <c r="A33" s="6" t="s">
        <v>37</v>
      </c>
      <c r="B33" s="7"/>
    </row>
    <row r="34" spans="1:2" x14ac:dyDescent="0.3">
      <c r="A34" s="8" t="s">
        <v>35</v>
      </c>
      <c r="B34" s="1" t="b">
        <f>IF(AND($B$30&gt;$B$31,$B$30&lt;$B$32),TRUE,FALSE)</f>
        <v>0</v>
      </c>
    </row>
    <row r="35" spans="1:2" x14ac:dyDescent="0.3">
      <c r="A35" s="9" t="s">
        <v>36</v>
      </c>
      <c r="B35" s="1" t="b">
        <f>IF(OR($B$30&lt;$B$31,$B$30&gt;$B$32),TRUE,FALSE)</f>
        <v>1</v>
      </c>
    </row>
    <row r="37" spans="1:2" x14ac:dyDescent="0.3">
      <c r="A37" s="3" t="s">
        <v>38</v>
      </c>
    </row>
    <row r="38" spans="1:2" x14ac:dyDescent="0.3">
      <c r="A38" t="str">
        <f>IF(B35,"Reject Null Hypothesis","Do Not Reject Null Hypothesis")</f>
        <v>Reject Null Hypothesis</v>
      </c>
    </row>
  </sheetData>
  <mergeCells count="2">
    <mergeCell ref="B8:C8"/>
    <mergeCell ref="B10:C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D7-3826-4732-91F7-A518DAABB688}">
  <sheetPr>
    <outlinePr summaryBelow="0"/>
  </sheetPr>
  <dimension ref="A1:F35"/>
  <sheetViews>
    <sheetView tabSelected="1" topLeftCell="A16" zoomScale="145" zoomScaleNormal="145" workbookViewId="0">
      <selection activeCell="B22" sqref="B22"/>
    </sheetView>
  </sheetViews>
  <sheetFormatPr defaultRowHeight="14" outlineLevelRow="1" x14ac:dyDescent="0.3"/>
  <cols>
    <col min="1" max="1" width="31.09765625" bestFit="1" customWidth="1"/>
    <col min="2" max="2" width="9.296875" style="1" bestFit="1" customWidth="1"/>
    <col min="3" max="3" width="12.19921875" style="1" bestFit="1" customWidth="1"/>
    <col min="4" max="4" width="8.796875" style="1"/>
  </cols>
  <sheetData>
    <row r="1" spans="1:6" x14ac:dyDescent="0.3">
      <c r="B1" s="2" t="s">
        <v>21</v>
      </c>
      <c r="C1" s="2" t="s">
        <v>22</v>
      </c>
    </row>
    <row r="2" spans="1:6" x14ac:dyDescent="0.3">
      <c r="A2" t="s">
        <v>3</v>
      </c>
      <c r="B2" s="1">
        <v>4</v>
      </c>
      <c r="C2" s="1">
        <v>4</v>
      </c>
      <c r="F2" s="1"/>
    </row>
    <row r="3" spans="1:6" x14ac:dyDescent="0.3">
      <c r="A3" t="s">
        <v>4</v>
      </c>
      <c r="B3" s="1">
        <f>AVERAGE(1.75,2.12,2.05,1.97)</f>
        <v>1.9724999999999999</v>
      </c>
      <c r="C3" s="1">
        <f>AVERAGE(1.77,1.59,1.7,1.69)</f>
        <v>1.6875</v>
      </c>
      <c r="F3" s="1"/>
    </row>
    <row r="4" spans="1:6" x14ac:dyDescent="0.3">
      <c r="A4" t="s">
        <v>5</v>
      </c>
      <c r="B4" s="1">
        <f>_xlfn.STDEV.S(1.75,2.12,2.05,1.97)</f>
        <v>0.16049402896473544</v>
      </c>
      <c r="C4" s="1">
        <f>_xlfn.STDEV.S(1.77,1.59,1.7,1.69)</f>
        <v>7.4105780251385672E-2</v>
      </c>
      <c r="F4" s="1"/>
    </row>
    <row r="5" spans="1:6" x14ac:dyDescent="0.3">
      <c r="A5" t="s">
        <v>6</v>
      </c>
      <c r="B5" s="1">
        <f>_xlfn.VAR.S(1.75,2.12,2.05,1.97)</f>
        <v>2.5758333333333338E-2</v>
      </c>
      <c r="C5" s="1">
        <f>C4^2</f>
        <v>5.4916666666666629E-3</v>
      </c>
      <c r="F5" s="1"/>
    </row>
    <row r="7" spans="1:6" x14ac:dyDescent="0.3">
      <c r="A7" s="3" t="s">
        <v>23</v>
      </c>
    </row>
    <row r="8" spans="1:6" outlineLevel="1" x14ac:dyDescent="0.3">
      <c r="A8" s="4" t="s">
        <v>24</v>
      </c>
      <c r="B8" s="12" t="s">
        <v>18</v>
      </c>
      <c r="C8" s="12"/>
    </row>
    <row r="9" spans="1:6" outlineLevel="1" x14ac:dyDescent="0.3">
      <c r="A9" s="4" t="s">
        <v>46</v>
      </c>
      <c r="B9" s="1" t="b">
        <v>1</v>
      </c>
      <c r="C9" s="1" t="b">
        <v>1</v>
      </c>
    </row>
    <row r="11" spans="1:6" x14ac:dyDescent="0.3">
      <c r="A11" t="s">
        <v>58</v>
      </c>
      <c r="B11" s="1">
        <f>B2-1</f>
        <v>3</v>
      </c>
    </row>
    <row r="12" spans="1:6" x14ac:dyDescent="0.3">
      <c r="A12" t="s">
        <v>59</v>
      </c>
      <c r="B12" s="1">
        <f>C2-1</f>
        <v>3</v>
      </c>
    </row>
    <row r="13" spans="1:6" x14ac:dyDescent="0.3">
      <c r="A13" t="s">
        <v>9</v>
      </c>
      <c r="B13" s="1">
        <v>0.05</v>
      </c>
    </row>
    <row r="14" spans="1:6" s="1" customFormat="1" x14ac:dyDescent="0.3">
      <c r="A14" t="s">
        <v>11</v>
      </c>
      <c r="B14" s="1">
        <v>2</v>
      </c>
    </row>
    <row r="15" spans="1:6" s="1" customFormat="1" x14ac:dyDescent="0.3">
      <c r="A15" t="s">
        <v>56</v>
      </c>
      <c r="B15" s="1">
        <f>B13/B14</f>
        <v>2.5000000000000001E-2</v>
      </c>
    </row>
    <row r="16" spans="1:6" s="1" customFormat="1" x14ac:dyDescent="0.3">
      <c r="A16" s="4" t="s">
        <v>55</v>
      </c>
      <c r="B16" s="7">
        <f>_xlfn.F.INV(B15,B11,B12)</f>
        <v>6.4770269271288844E-2</v>
      </c>
    </row>
    <row r="17" spans="1:2" s="1" customFormat="1" x14ac:dyDescent="0.3">
      <c r="A17" t="s">
        <v>57</v>
      </c>
      <c r="B17" s="1">
        <f>(1-B15)</f>
        <v>0.97499999999999998</v>
      </c>
    </row>
    <row r="18" spans="1:2" s="1" customFormat="1" x14ac:dyDescent="0.3">
      <c r="A18" s="4" t="s">
        <v>55</v>
      </c>
      <c r="B18" s="7">
        <f>_xlfn.F.INV(B17,B11,B12)</f>
        <v>15.439182378747283</v>
      </c>
    </row>
    <row r="20" spans="1:2" s="1" customFormat="1" x14ac:dyDescent="0.3">
      <c r="A20" s="6" t="s">
        <v>29</v>
      </c>
    </row>
    <row r="21" spans="1:2" s="1" customFormat="1" x14ac:dyDescent="0.3">
      <c r="A21" s="4" t="s">
        <v>10</v>
      </c>
      <c r="B21" s="7">
        <f>($B$5/$C$5)*B16</f>
        <v>0.30380106573225185</v>
      </c>
    </row>
    <row r="22" spans="1:2" s="1" customFormat="1" x14ac:dyDescent="0.3">
      <c r="A22" s="4" t="s">
        <v>12</v>
      </c>
      <c r="B22" s="7">
        <f>($B$5/$C$5)*B18</f>
        <v>72.416559533699385</v>
      </c>
    </row>
    <row r="24" spans="1:2" s="1" customFormat="1" x14ac:dyDescent="0.3">
      <c r="A24" s="6" t="s">
        <v>30</v>
      </c>
    </row>
    <row r="25" spans="1:2" s="1" customFormat="1" x14ac:dyDescent="0.3">
      <c r="A25" s="3" t="s">
        <v>31</v>
      </c>
      <c r="B25" s="1">
        <v>0</v>
      </c>
    </row>
    <row r="26" spans="1:2" s="1" customFormat="1" x14ac:dyDescent="0.3">
      <c r="A26" s="3" t="s">
        <v>32</v>
      </c>
    </row>
    <row r="27" spans="1:2" s="1" customFormat="1" x14ac:dyDescent="0.3">
      <c r="A27" s="4" t="s">
        <v>52</v>
      </c>
      <c r="B27" s="7">
        <f>B5/C5</f>
        <v>4.6904400606980312</v>
      </c>
    </row>
    <row r="28" spans="1:2" s="1" customFormat="1" x14ac:dyDescent="0.3">
      <c r="A28" s="4" t="s">
        <v>53</v>
      </c>
      <c r="B28" s="7">
        <f>B16</f>
        <v>6.4770269271288844E-2</v>
      </c>
    </row>
    <row r="29" spans="1:2" s="1" customFormat="1" x14ac:dyDescent="0.3">
      <c r="A29" s="4" t="s">
        <v>54</v>
      </c>
      <c r="B29" s="7">
        <f>B18</f>
        <v>15.439182378747283</v>
      </c>
    </row>
    <row r="30" spans="1:2" s="1" customFormat="1" x14ac:dyDescent="0.3">
      <c r="A30" s="6" t="s">
        <v>37</v>
      </c>
      <c r="B30" s="7"/>
    </row>
    <row r="31" spans="1:2" s="1" customFormat="1" x14ac:dyDescent="0.3">
      <c r="A31" s="8" t="s">
        <v>35</v>
      </c>
      <c r="B31" s="1" t="b">
        <f>IF(AND($B$27&gt;$B$28,$B$27&lt;$B$29),TRUE,FALSE)</f>
        <v>1</v>
      </c>
    </row>
    <row r="32" spans="1:2" s="1" customFormat="1" x14ac:dyDescent="0.3">
      <c r="A32" s="9" t="s">
        <v>36</v>
      </c>
      <c r="B32" s="1" t="b">
        <f>IF(OR($B$27&lt;$B$28,$B$27&gt;$B$29),TRUE,FALSE)</f>
        <v>0</v>
      </c>
    </row>
    <row r="34" spans="1:1" s="1" customFormat="1" x14ac:dyDescent="0.3">
      <c r="A34" s="3" t="s">
        <v>38</v>
      </c>
    </row>
    <row r="35" spans="1:1" s="1" customFormat="1" x14ac:dyDescent="0.3">
      <c r="A35" t="str">
        <f>IF(B32,"Reject Null Hypothesis","Do Not Reject Null Hypothesis")</f>
        <v>Do Not Reject Null Hypothesis</v>
      </c>
    </row>
  </sheetData>
  <mergeCells count="1">
    <mergeCell ref="B8:C8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Scenario 01</vt:lpstr>
      <vt:lpstr>Scenario 02</vt:lpstr>
      <vt:lpstr>Scenario 03</vt:lpstr>
      <vt:lpstr>Scenario 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2023-11-16T14:59:35Z</dcterms:created>
  <dcterms:modified xsi:type="dcterms:W3CDTF">2023-11-16T19:47:43Z</dcterms:modified>
</cp:coreProperties>
</file>